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github_repositories\coding5s-framework\pillar_1\coding5s_creator_kits\elixir\"/>
    </mc:Choice>
  </mc:AlternateContent>
  <xr:revisionPtr revIDLastSave="0" documentId="13_ncr:1_{E6002C18-386D-45A9-A1EC-AEE5FBC4E7D7}" xr6:coauthVersionLast="47" xr6:coauthVersionMax="47" xr10:uidLastSave="{00000000-0000-0000-0000-000000000000}"/>
  <workbookProtection workbookAlgorithmName="SHA-512" workbookHashValue="r0xfhGDZTukz56G4zB0h7xcDc/Wfk/tudEdMfAcxoDHN1rbSFyn5ks1e1ITYQm9WA6D0Iiembw85tFFFYLJXow==" workbookSaltValue="Uo9oj/Z0gESduOupvbKiIw==" workbookSpinCount="100000" lockStructure="1"/>
  <bookViews>
    <workbookView xWindow="30060" yWindow="1755" windowWidth="27540" windowHeight="13785" tabRatio="732" xr2:uid="{A9A38741-1811-4719-B778-C7D2DA3EDF0A}"/>
  </bookViews>
  <sheets>
    <sheet name="PromptGenerator" sheetId="1" r:id="rId1"/>
    <sheet name="HowToStudy" sheetId="25" r:id="rId2"/>
    <sheet name="Variables" sheetId="24" r:id="rId3"/>
    <sheet name="FGen_S1" sheetId="2" r:id="rId4"/>
    <sheet name="FGen_S2" sheetId="15" r:id="rId5"/>
    <sheet name="FGen_S3" sheetId="16" r:id="rId6"/>
    <sheet name="FGen_S4" sheetId="17" r:id="rId7"/>
    <sheet name="FGen_S5" sheetId="18" r:id="rId8"/>
    <sheet name="CellReference" sheetId="22" r:id="rId9"/>
    <sheet name="License" sheetId="19" r:id="rId10"/>
    <sheet name="HowTo" sheetId="23"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X10" i="1" l="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9" i="1"/>
  <c r="AC10" i="1"/>
  <c r="AC11" i="1"/>
  <c r="AC12" i="1"/>
  <c r="AC13" i="1"/>
  <c r="AC14" i="1"/>
  <c r="AC15" i="1"/>
  <c r="AC16" i="1"/>
  <c r="AC17" i="1"/>
  <c r="AC18" i="1"/>
  <c r="AC19" i="1"/>
  <c r="AC20" i="1"/>
  <c r="AC21" i="1"/>
  <c r="AC22" i="1"/>
  <c r="AC23" i="1"/>
  <c r="AC24" i="1"/>
  <c r="AC25" i="1"/>
  <c r="AC26" i="1"/>
  <c r="AC27" i="1"/>
  <c r="AC28" i="1"/>
  <c r="AC29" i="1"/>
  <c r="AC30" i="1"/>
  <c r="AC31" i="1"/>
  <c r="AC32" i="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9" i="1"/>
  <c r="E54" i="16" l="1"/>
  <c r="E55" i="16"/>
  <c r="E56" i="16"/>
  <c r="E59" i="16"/>
  <c r="E60" i="16"/>
  <c r="E61" i="16"/>
  <c r="E62" i="16"/>
  <c r="E63" i="16"/>
  <c r="E64" i="16"/>
  <c r="E65" i="16"/>
  <c r="E66" i="16"/>
  <c r="E67" i="16"/>
  <c r="E68" i="16"/>
  <c r="E69" i="16"/>
  <c r="E70" i="16"/>
  <c r="E71" i="16"/>
  <c r="E72" i="16"/>
  <c r="E73" i="16"/>
  <c r="E74" i="16"/>
  <c r="E75" i="16"/>
  <c r="E76" i="16"/>
  <c r="D53" i="16"/>
  <c r="E53" i="16" s="1"/>
  <c r="D9" i="2"/>
  <c r="D10" i="15"/>
  <c r="D10" i="16"/>
  <c r="D18" i="15"/>
  <c r="D17" i="15"/>
  <c r="D16" i="15"/>
  <c r="D19" i="15"/>
  <c r="D94" i="2"/>
  <c r="D93" i="2"/>
  <c r="D66" i="2"/>
  <c r="D67" i="2"/>
  <c r="D65" i="2"/>
  <c r="D59" i="2"/>
  <c r="D19" i="2"/>
  <c r="D20" i="2"/>
  <c r="D18" i="2"/>
  <c r="D14" i="2"/>
  <c r="E87" i="2"/>
  <c r="A5" i="15" l="1"/>
  <c r="A6" i="15"/>
  <c r="A7" i="15"/>
  <c r="A8" i="15"/>
  <c r="A9" i="15"/>
  <c r="A11" i="15"/>
  <c r="A12" i="15"/>
  <c r="A13" i="15"/>
  <c r="A14" i="15"/>
  <c r="A15" i="15"/>
  <c r="A20" i="15"/>
  <c r="A21" i="15"/>
  <c r="A22" i="15"/>
  <c r="A23" i="15"/>
  <c r="A24" i="15"/>
  <c r="A25" i="15"/>
  <c r="A26" i="15"/>
  <c r="A27" i="15"/>
  <c r="A28" i="15"/>
  <c r="A29" i="15"/>
  <c r="A30" i="15"/>
  <c r="A31" i="15"/>
  <c r="A32" i="15"/>
  <c r="A33" i="15"/>
  <c r="A34" i="15"/>
  <c r="A35" i="15"/>
  <c r="A36" i="15"/>
  <c r="A37" i="15"/>
  <c r="A38" i="15"/>
  <c r="A39" i="15"/>
  <c r="A40" i="15"/>
  <c r="A41" i="15"/>
  <c r="A42" i="15"/>
  <c r="A4" i="15"/>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9" i="1"/>
  <c r="B10" i="1" s="1"/>
  <c r="B11" i="1" s="1"/>
  <c r="B12" i="1" s="1"/>
  <c r="B13" i="1" s="1"/>
  <c r="B14" i="1" s="1"/>
  <c r="B15" i="1" s="1"/>
  <c r="B16" i="1" s="1"/>
  <c r="A5" i="2"/>
  <c r="A6" i="2"/>
  <c r="A7" i="2"/>
  <c r="A8" i="2"/>
  <c r="A10" i="2"/>
  <c r="A11" i="2"/>
  <c r="A12" i="2"/>
  <c r="A13" i="2"/>
  <c r="A15" i="2"/>
  <c r="A16" i="2"/>
  <c r="A17"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4" i="2"/>
  <c r="A14" i="2"/>
  <c r="B17" i="1" l="1"/>
  <c r="B18" i="1" s="1"/>
  <c r="B19" i="1" s="1"/>
  <c r="B20" i="1" s="1"/>
  <c r="B21" i="1" s="1"/>
  <c r="B22" i="1" s="1"/>
  <c r="B23" i="1" s="1"/>
  <c r="B24" i="1" s="1"/>
  <c r="D90" i="18"/>
  <c r="D91" i="17"/>
  <c r="A19" i="15"/>
  <c r="A18" i="15"/>
  <c r="A17" i="15"/>
  <c r="A16" i="15"/>
  <c r="D59" i="15"/>
  <c r="D90" i="15"/>
  <c r="D17" i="16"/>
  <c r="D16" i="16"/>
  <c r="D15" i="16"/>
  <c r="D58" i="16"/>
  <c r="E58" i="16" s="1"/>
  <c r="D57" i="16"/>
  <c r="E57" i="16" s="1"/>
  <c r="D90" i="16"/>
  <c r="D2" i="24"/>
  <c r="A21" i="2"/>
  <c r="A20" i="2"/>
  <c r="A19" i="2"/>
  <c r="A18" i="2"/>
  <c r="D1" i="24"/>
  <c r="B25" i="1" l="1"/>
  <c r="B26" i="1" s="1"/>
  <c r="B27" i="1" s="1"/>
  <c r="B28" i="1" s="1"/>
  <c r="B29" i="1" s="1"/>
  <c r="B30" i="1" s="1"/>
  <c r="B31" i="1" s="1"/>
  <c r="B32" i="1" s="1"/>
  <c r="A9" i="2"/>
  <c r="D10" i="17"/>
  <c r="D54" i="17"/>
  <c r="D54" i="18"/>
  <c r="D9" i="18"/>
  <c r="A10" i="15"/>
  <c r="B33" i="1" l="1"/>
  <c r="B34" i="1" s="1"/>
  <c r="B35" i="1" s="1"/>
  <c r="B36" i="1" s="1"/>
  <c r="B37" i="1" s="1"/>
  <c r="B38" i="1" s="1"/>
  <c r="B39" i="1" s="1"/>
  <c r="B40" i="1" s="1"/>
  <c r="E96" i="17"/>
  <c r="E96" i="15"/>
  <c r="E40" i="18"/>
  <c r="E41" i="18"/>
  <c r="E100" i="18"/>
  <c r="E99" i="18"/>
  <c r="E98" i="18"/>
  <c r="E97" i="18"/>
  <c r="E95" i="18"/>
  <c r="E94" i="18"/>
  <c r="E93" i="18"/>
  <c r="E92" i="18"/>
  <c r="E91" i="18"/>
  <c r="E90" i="18"/>
  <c r="E89" i="18"/>
  <c r="E88" i="18"/>
  <c r="E87" i="18"/>
  <c r="E86" i="18"/>
  <c r="E85" i="18"/>
  <c r="E84" i="18"/>
  <c r="E83" i="18"/>
  <c r="E82" i="18"/>
  <c r="E81" i="18"/>
  <c r="E76" i="18"/>
  <c r="E75" i="18"/>
  <c r="E74" i="18"/>
  <c r="E73" i="18"/>
  <c r="E72" i="18"/>
  <c r="E71" i="18"/>
  <c r="E70" i="18"/>
  <c r="E69" i="18"/>
  <c r="E68" i="18"/>
  <c r="E67" i="18"/>
  <c r="E66" i="18"/>
  <c r="E65" i="18"/>
  <c r="E64" i="18"/>
  <c r="E63" i="18"/>
  <c r="E62" i="18"/>
  <c r="E61" i="18"/>
  <c r="E60" i="18"/>
  <c r="E59" i="18"/>
  <c r="E58" i="18"/>
  <c r="E57" i="18"/>
  <c r="E56" i="18"/>
  <c r="E55" i="18"/>
  <c r="E54" i="18"/>
  <c r="E53" i="18"/>
  <c r="E52" i="18"/>
  <c r="E51" i="18"/>
  <c r="E50" i="18"/>
  <c r="E49" i="18"/>
  <c r="E48" i="18"/>
  <c r="E47" i="18"/>
  <c r="E39" i="18"/>
  <c r="E38" i="18"/>
  <c r="E37" i="18"/>
  <c r="E36" i="18"/>
  <c r="E34" i="18"/>
  <c r="E33" i="18"/>
  <c r="E32" i="18"/>
  <c r="E31" i="18"/>
  <c r="E30" i="18"/>
  <c r="E29" i="18"/>
  <c r="E28" i="18"/>
  <c r="E27" i="18"/>
  <c r="E26" i="18"/>
  <c r="E25" i="18"/>
  <c r="E24" i="18"/>
  <c r="E23" i="18"/>
  <c r="E22" i="18"/>
  <c r="E21" i="18"/>
  <c r="E20" i="18"/>
  <c r="E19" i="18"/>
  <c r="E18" i="18"/>
  <c r="E17" i="18"/>
  <c r="E16" i="18"/>
  <c r="E15" i="18"/>
  <c r="E14" i="18"/>
  <c r="E13" i="18"/>
  <c r="E12" i="18"/>
  <c r="E11" i="18"/>
  <c r="E10" i="18"/>
  <c r="E9" i="18"/>
  <c r="E8" i="18"/>
  <c r="E7" i="18"/>
  <c r="E6" i="18"/>
  <c r="E5" i="18"/>
  <c r="E4" i="18"/>
  <c r="E37" i="17"/>
  <c r="E38" i="17"/>
  <c r="E39" i="17"/>
  <c r="E100" i="17"/>
  <c r="E99" i="17"/>
  <c r="E98" i="17"/>
  <c r="E95" i="17"/>
  <c r="E94" i="17"/>
  <c r="E93" i="17"/>
  <c r="E92" i="17"/>
  <c r="E91" i="17"/>
  <c r="E90" i="17"/>
  <c r="E89" i="17"/>
  <c r="E88" i="17"/>
  <c r="E87" i="17"/>
  <c r="E86" i="17"/>
  <c r="E85" i="17"/>
  <c r="E84" i="17"/>
  <c r="E83" i="17"/>
  <c r="E82" i="17"/>
  <c r="E81" i="17"/>
  <c r="E76" i="17"/>
  <c r="E75" i="17"/>
  <c r="E74" i="17"/>
  <c r="E73" i="17"/>
  <c r="E72" i="17"/>
  <c r="E71" i="17"/>
  <c r="E70" i="17"/>
  <c r="E69" i="17"/>
  <c r="E68" i="17"/>
  <c r="E67" i="17"/>
  <c r="E66" i="17"/>
  <c r="E65" i="17"/>
  <c r="E64" i="17"/>
  <c r="E63" i="17"/>
  <c r="E62" i="17"/>
  <c r="E61" i="17"/>
  <c r="E60" i="17"/>
  <c r="E59" i="17"/>
  <c r="E58" i="17"/>
  <c r="E57" i="17"/>
  <c r="E56" i="17"/>
  <c r="E55" i="17"/>
  <c r="E53" i="17"/>
  <c r="E52" i="17"/>
  <c r="E51" i="17"/>
  <c r="E50" i="17"/>
  <c r="E49" i="17"/>
  <c r="E48" i="17"/>
  <c r="E47" i="17"/>
  <c r="E46"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82" i="16"/>
  <c r="E83" i="16"/>
  <c r="E84" i="16"/>
  <c r="E85" i="16"/>
  <c r="E86" i="16"/>
  <c r="E87" i="16"/>
  <c r="E88" i="16"/>
  <c r="E89" i="16"/>
  <c r="E90" i="16"/>
  <c r="E91" i="16"/>
  <c r="E92" i="16"/>
  <c r="E93" i="16"/>
  <c r="E94" i="16"/>
  <c r="E95" i="16"/>
  <c r="E57" i="15"/>
  <c r="E58" i="15"/>
  <c r="E59" i="15"/>
  <c r="E60" i="15"/>
  <c r="E61" i="15"/>
  <c r="E62" i="15"/>
  <c r="E63" i="15"/>
  <c r="E64" i="15"/>
  <c r="E65" i="15"/>
  <c r="E66" i="15"/>
  <c r="E67" i="15"/>
  <c r="E68" i="15"/>
  <c r="E69" i="15"/>
  <c r="E70" i="15"/>
  <c r="E71" i="15"/>
  <c r="E72" i="15"/>
  <c r="E73" i="15"/>
  <c r="E48" i="16"/>
  <c r="E49" i="16"/>
  <c r="E50" i="16"/>
  <c r="E51" i="16"/>
  <c r="E52" i="16"/>
  <c r="E100" i="16"/>
  <c r="E99" i="16"/>
  <c r="E98" i="16"/>
  <c r="E97" i="16"/>
  <c r="E81" i="16"/>
  <c r="E47"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4" i="16"/>
  <c r="E81" i="15"/>
  <c r="E82" i="15"/>
  <c r="E83" i="15"/>
  <c r="E84" i="15"/>
  <c r="E85" i="15"/>
  <c r="E86" i="15"/>
  <c r="E87" i="15"/>
  <c r="E88" i="15"/>
  <c r="E89" i="15"/>
  <c r="E90" i="15"/>
  <c r="E91" i="15"/>
  <c r="E92" i="15"/>
  <c r="E93" i="15"/>
  <c r="E94" i="15"/>
  <c r="E95" i="15"/>
  <c r="E100" i="15"/>
  <c r="E99" i="15"/>
  <c r="E98" i="15"/>
  <c r="E76" i="15"/>
  <c r="E75" i="15"/>
  <c r="E74" i="15"/>
  <c r="E56" i="15"/>
  <c r="E55" i="15"/>
  <c r="E54" i="15"/>
  <c r="E53" i="15"/>
  <c r="E52" i="15"/>
  <c r="E51" i="15"/>
  <c r="E50" i="15"/>
  <c r="E49" i="15"/>
  <c r="E48" i="15"/>
  <c r="E47"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4" i="15"/>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5" i="2"/>
  <c r="E56" i="2"/>
  <c r="E57" i="2"/>
  <c r="E58" i="2"/>
  <c r="E60" i="2"/>
  <c r="E61" i="2"/>
  <c r="E62" i="2"/>
  <c r="E63" i="2"/>
  <c r="E91" i="2"/>
  <c r="E92" i="2"/>
  <c r="E64" i="2"/>
  <c r="E68" i="2"/>
  <c r="E69" i="2"/>
  <c r="E70" i="2"/>
  <c r="E65" i="2"/>
  <c r="E66" i="2"/>
  <c r="E67" i="2"/>
  <c r="E71" i="2"/>
  <c r="E72" i="2"/>
  <c r="E73" i="2"/>
  <c r="E74" i="2"/>
  <c r="E75" i="2"/>
  <c r="E76" i="2"/>
  <c r="E77" i="2"/>
  <c r="E78" i="2"/>
  <c r="E79" i="2"/>
  <c r="E50" i="2"/>
  <c r="E84" i="2"/>
  <c r="E85" i="2"/>
  <c r="E86" i="2"/>
  <c r="E97" i="2"/>
  <c r="E88" i="2"/>
  <c r="E89" i="2"/>
  <c r="E95" i="2"/>
  <c r="E96" i="2"/>
  <c r="E98" i="2"/>
  <c r="E99" i="2"/>
  <c r="E100" i="2"/>
  <c r="E101" i="2"/>
  <c r="E102" i="2"/>
  <c r="E93" i="2"/>
  <c r="E94" i="2"/>
  <c r="E103" i="2"/>
  <c r="E104" i="2"/>
  <c r="E90" i="2"/>
  <c r="B41" i="1" l="1"/>
  <c r="B42" i="1" s="1"/>
  <c r="B43" i="1" s="1"/>
  <c r="B44" i="1" s="1"/>
  <c r="B45" i="1" s="1"/>
  <c r="B46" i="1" s="1"/>
  <c r="B47" i="1" s="1"/>
  <c r="B48" i="1" s="1"/>
  <c r="C3" i="1"/>
  <c r="AH200" i="1"/>
  <c r="A200" i="1" a="1"/>
  <c r="A200" i="1" s="1"/>
  <c r="AH199" i="1"/>
  <c r="A199" i="1" a="1"/>
  <c r="A199" i="1" s="1"/>
  <c r="AH198" i="1"/>
  <c r="A198" i="1" a="1"/>
  <c r="A198" i="1" s="1"/>
  <c r="AH197" i="1"/>
  <c r="A197" i="1" a="1"/>
  <c r="A197" i="1" s="1"/>
  <c r="AH196" i="1"/>
  <c r="A196" i="1" a="1"/>
  <c r="A196" i="1" s="1"/>
  <c r="AH195" i="1"/>
  <c r="A195" i="1" a="1"/>
  <c r="A195" i="1" s="1"/>
  <c r="AH194" i="1"/>
  <c r="A194" i="1" a="1"/>
  <c r="A194" i="1" s="1"/>
  <c r="AH193" i="1"/>
  <c r="A193" i="1" a="1"/>
  <c r="A193" i="1" s="1"/>
  <c r="AH192" i="1"/>
  <c r="A192" i="1" a="1"/>
  <c r="A192" i="1" s="1"/>
  <c r="AH191" i="1"/>
  <c r="A191" i="1" a="1"/>
  <c r="A191" i="1" s="1"/>
  <c r="AH190" i="1"/>
  <c r="A190" i="1" a="1"/>
  <c r="A190" i="1" s="1"/>
  <c r="AH189" i="1"/>
  <c r="A189" i="1" a="1"/>
  <c r="A189" i="1" s="1"/>
  <c r="AH188" i="1"/>
  <c r="A188" i="1" a="1"/>
  <c r="A188" i="1" s="1"/>
  <c r="AH187" i="1"/>
  <c r="A187" i="1" a="1"/>
  <c r="A187" i="1" s="1"/>
  <c r="AH186" i="1"/>
  <c r="A186" i="1" a="1"/>
  <c r="A186" i="1" s="1"/>
  <c r="AH185" i="1"/>
  <c r="A185" i="1" a="1"/>
  <c r="A185" i="1" s="1"/>
  <c r="AH184" i="1"/>
  <c r="A184" i="1" a="1"/>
  <c r="A184" i="1" s="1"/>
  <c r="AH183" i="1"/>
  <c r="A183" i="1" a="1"/>
  <c r="A183" i="1" s="1"/>
  <c r="AH182" i="1"/>
  <c r="A182" i="1" a="1"/>
  <c r="A182" i="1" s="1"/>
  <c r="AH181" i="1"/>
  <c r="A181" i="1" a="1"/>
  <c r="A181" i="1" s="1"/>
  <c r="AH180" i="1"/>
  <c r="A180" i="1" a="1"/>
  <c r="A180" i="1" s="1"/>
  <c r="AH179" i="1"/>
  <c r="A179" i="1" a="1"/>
  <c r="A179" i="1" s="1"/>
  <c r="AH178" i="1"/>
  <c r="A178" i="1" a="1"/>
  <c r="A178" i="1" s="1"/>
  <c r="AH177" i="1"/>
  <c r="A177" i="1" a="1"/>
  <c r="A177" i="1" s="1"/>
  <c r="AH176" i="1"/>
  <c r="A176" i="1" a="1"/>
  <c r="A176" i="1" s="1"/>
  <c r="AH175" i="1"/>
  <c r="A175" i="1" a="1"/>
  <c r="A175" i="1" s="1"/>
  <c r="AH174" i="1"/>
  <c r="A174" i="1" a="1"/>
  <c r="A174" i="1" s="1"/>
  <c r="AH173" i="1"/>
  <c r="A173" i="1" a="1"/>
  <c r="A173" i="1" s="1"/>
  <c r="AH172" i="1"/>
  <c r="A172" i="1" a="1"/>
  <c r="A172" i="1" s="1"/>
  <c r="AH171" i="1"/>
  <c r="A171" i="1" a="1"/>
  <c r="A171" i="1" s="1"/>
  <c r="AH170" i="1"/>
  <c r="A170" i="1" a="1"/>
  <c r="A170" i="1" s="1"/>
  <c r="AH169" i="1"/>
  <c r="A169" i="1" a="1"/>
  <c r="A169" i="1" s="1"/>
  <c r="AH168" i="1"/>
  <c r="A168" i="1" a="1"/>
  <c r="A168" i="1" s="1"/>
  <c r="AH167" i="1"/>
  <c r="A167" i="1" a="1"/>
  <c r="A167" i="1" s="1"/>
  <c r="AH166" i="1"/>
  <c r="A166" i="1" a="1"/>
  <c r="A166" i="1" s="1"/>
  <c r="AH165" i="1"/>
  <c r="A165" i="1" a="1"/>
  <c r="A165" i="1" s="1"/>
  <c r="AH164" i="1"/>
  <c r="A164" i="1" a="1"/>
  <c r="A164" i="1" s="1"/>
  <c r="AH163" i="1"/>
  <c r="A163" i="1" a="1"/>
  <c r="A163" i="1" s="1"/>
  <c r="AH162" i="1"/>
  <c r="A162" i="1" a="1"/>
  <c r="A162" i="1" s="1"/>
  <c r="AH161" i="1"/>
  <c r="A161" i="1" a="1"/>
  <c r="A161" i="1" s="1"/>
  <c r="AH160" i="1"/>
  <c r="A160" i="1" a="1"/>
  <c r="A160" i="1" s="1"/>
  <c r="AH159" i="1"/>
  <c r="A159" i="1" a="1"/>
  <c r="A159" i="1" s="1"/>
  <c r="AH158" i="1"/>
  <c r="A158" i="1" a="1"/>
  <c r="A158" i="1" s="1"/>
  <c r="AH157" i="1"/>
  <c r="A157" i="1" a="1"/>
  <c r="A157" i="1" s="1"/>
  <c r="AH156" i="1"/>
  <c r="A156" i="1" a="1"/>
  <c r="A156" i="1" s="1"/>
  <c r="AH155" i="1"/>
  <c r="A155" i="1" a="1"/>
  <c r="A155" i="1" s="1"/>
  <c r="AH154" i="1"/>
  <c r="A154" i="1" a="1"/>
  <c r="A154" i="1" s="1"/>
  <c r="AH153" i="1"/>
  <c r="A153" i="1" a="1"/>
  <c r="A153" i="1" s="1"/>
  <c r="AH152" i="1"/>
  <c r="A152" i="1" a="1"/>
  <c r="A152" i="1" s="1"/>
  <c r="AH151" i="1"/>
  <c r="A151" i="1" a="1"/>
  <c r="A151" i="1" s="1"/>
  <c r="AH150" i="1"/>
  <c r="A150" i="1" a="1"/>
  <c r="A150" i="1" s="1"/>
  <c r="AH149" i="1"/>
  <c r="A149" i="1" a="1"/>
  <c r="A149" i="1" s="1"/>
  <c r="AH148" i="1"/>
  <c r="A148" i="1" a="1"/>
  <c r="A148" i="1" s="1"/>
  <c r="AH147" i="1"/>
  <c r="A147" i="1" a="1"/>
  <c r="A147" i="1" s="1"/>
  <c r="AH146" i="1"/>
  <c r="A146" i="1" a="1"/>
  <c r="A146" i="1" s="1"/>
  <c r="AH145" i="1"/>
  <c r="A145" i="1" a="1"/>
  <c r="A145" i="1" s="1"/>
  <c r="AH144" i="1"/>
  <c r="A144" i="1" a="1"/>
  <c r="A144" i="1" s="1"/>
  <c r="AH143" i="1"/>
  <c r="A143" i="1" a="1"/>
  <c r="A143" i="1" s="1"/>
  <c r="AH142" i="1"/>
  <c r="A142" i="1" a="1"/>
  <c r="A142" i="1" s="1"/>
  <c r="AH141" i="1"/>
  <c r="A141" i="1" a="1"/>
  <c r="A141" i="1" s="1"/>
  <c r="AH140" i="1"/>
  <c r="A140" i="1" a="1"/>
  <c r="A140" i="1" s="1"/>
  <c r="AH139" i="1"/>
  <c r="A139" i="1" a="1"/>
  <c r="A139" i="1" s="1"/>
  <c r="AH138" i="1"/>
  <c r="A138" i="1" a="1"/>
  <c r="A138" i="1" s="1"/>
  <c r="AH137" i="1"/>
  <c r="A137" i="1" a="1"/>
  <c r="A137" i="1" s="1"/>
  <c r="AH136" i="1"/>
  <c r="A136" i="1" a="1"/>
  <c r="A136" i="1" s="1"/>
  <c r="AH135" i="1"/>
  <c r="A135" i="1" a="1"/>
  <c r="A135" i="1" s="1"/>
  <c r="AH134" i="1"/>
  <c r="A134" i="1" a="1"/>
  <c r="A134" i="1" s="1"/>
  <c r="AH133" i="1"/>
  <c r="A133" i="1" a="1"/>
  <c r="A133" i="1" s="1"/>
  <c r="AH132" i="1"/>
  <c r="A132" i="1" a="1"/>
  <c r="A132" i="1" s="1"/>
  <c r="AH131" i="1"/>
  <c r="A131" i="1" a="1"/>
  <c r="A131" i="1" s="1"/>
  <c r="AH130" i="1"/>
  <c r="A130" i="1" a="1"/>
  <c r="A130" i="1" s="1"/>
  <c r="AH129" i="1"/>
  <c r="A129" i="1" a="1"/>
  <c r="A129" i="1" s="1"/>
  <c r="AH128" i="1"/>
  <c r="A128" i="1" a="1"/>
  <c r="A128" i="1" s="1"/>
  <c r="AH127" i="1"/>
  <c r="A127" i="1" a="1"/>
  <c r="A127" i="1" s="1"/>
  <c r="AH126" i="1"/>
  <c r="A126" i="1" a="1"/>
  <c r="A126" i="1" s="1"/>
  <c r="AH125" i="1"/>
  <c r="A125" i="1" a="1"/>
  <c r="A125" i="1" s="1"/>
  <c r="AH124" i="1"/>
  <c r="A124" i="1" a="1"/>
  <c r="A124" i="1" s="1"/>
  <c r="AH123" i="1"/>
  <c r="A123" i="1" a="1"/>
  <c r="A123" i="1" s="1"/>
  <c r="AH122" i="1"/>
  <c r="A122" i="1" a="1"/>
  <c r="A122" i="1" s="1"/>
  <c r="AH121" i="1"/>
  <c r="A121" i="1" a="1"/>
  <c r="A121" i="1" s="1"/>
  <c r="AH120" i="1"/>
  <c r="AH119" i="1"/>
  <c r="A119" i="1" a="1"/>
  <c r="A119" i="1" s="1"/>
  <c r="AH118" i="1"/>
  <c r="A118" i="1" a="1"/>
  <c r="A118" i="1" s="1"/>
  <c r="AH117" i="1"/>
  <c r="AH116" i="1"/>
  <c r="AH115" i="1"/>
  <c r="A115" i="1" a="1"/>
  <c r="A115" i="1" s="1"/>
  <c r="AH114" i="1"/>
  <c r="AH113" i="1"/>
  <c r="AH112" i="1"/>
  <c r="AH111" i="1"/>
  <c r="A111" i="1" a="1"/>
  <c r="A111" i="1" s="1"/>
  <c r="AH110" i="1"/>
  <c r="A110" i="1" a="1"/>
  <c r="A110" i="1" s="1"/>
  <c r="AH109" i="1"/>
  <c r="A109" i="1" a="1"/>
  <c r="A109" i="1" s="1"/>
  <c r="AH108" i="1"/>
  <c r="A108" i="1" a="1"/>
  <c r="A108" i="1" s="1"/>
  <c r="AH107" i="1"/>
  <c r="A107" i="1" a="1"/>
  <c r="A107" i="1" s="1"/>
  <c r="AH106" i="1"/>
  <c r="AH105" i="1"/>
  <c r="AH104" i="1"/>
  <c r="A104" i="1" a="1"/>
  <c r="A104" i="1" s="1"/>
  <c r="AH103" i="1"/>
  <c r="A103" i="1" a="1"/>
  <c r="A103" i="1" s="1"/>
  <c r="AH102" i="1"/>
  <c r="A102" i="1" a="1"/>
  <c r="A102" i="1" s="1"/>
  <c r="AH101" i="1"/>
  <c r="A101" i="1" a="1"/>
  <c r="A101" i="1" s="1"/>
  <c r="AH100" i="1"/>
  <c r="A100" i="1" a="1"/>
  <c r="A100" i="1" s="1"/>
  <c r="AH99" i="1"/>
  <c r="A99" i="1" a="1"/>
  <c r="A99" i="1" s="1"/>
  <c r="AH98" i="1"/>
  <c r="AH97" i="1"/>
  <c r="AH96" i="1"/>
  <c r="AH95" i="1"/>
  <c r="A95" i="1" a="1"/>
  <c r="A95" i="1" s="1"/>
  <c r="AH94" i="1"/>
  <c r="A94" i="1" a="1"/>
  <c r="A94" i="1" s="1"/>
  <c r="AH93" i="1"/>
  <c r="A93" i="1" a="1"/>
  <c r="A93" i="1" s="1"/>
  <c r="AH92" i="1"/>
  <c r="A92" i="1" a="1"/>
  <c r="A92" i="1" s="1"/>
  <c r="AH91" i="1"/>
  <c r="AH90" i="1"/>
  <c r="A90" i="1" a="1"/>
  <c r="A90" i="1" s="1"/>
  <c r="AH89" i="1"/>
  <c r="AH88" i="1"/>
  <c r="AH87" i="1"/>
  <c r="A87" i="1" a="1"/>
  <c r="A87" i="1" s="1"/>
  <c r="AH86" i="1"/>
  <c r="A86" i="1" a="1"/>
  <c r="A86" i="1" s="1"/>
  <c r="AH85" i="1"/>
  <c r="AH84" i="1"/>
  <c r="A84" i="1" a="1"/>
  <c r="A84" i="1" s="1"/>
  <c r="AH83" i="1"/>
  <c r="AH82" i="1"/>
  <c r="A82" i="1" a="1"/>
  <c r="A82" i="1" s="1"/>
  <c r="AH81" i="1"/>
  <c r="AH80" i="1"/>
  <c r="AH79" i="1"/>
  <c r="A79" i="1" a="1"/>
  <c r="A79" i="1" s="1"/>
  <c r="AH78" i="1"/>
  <c r="A78" i="1" a="1"/>
  <c r="A78" i="1" s="1"/>
  <c r="AH77" i="1"/>
  <c r="AH76" i="1"/>
  <c r="AH75" i="1"/>
  <c r="A75" i="1" a="1"/>
  <c r="A75" i="1" s="1"/>
  <c r="AH74" i="1"/>
  <c r="A74" i="1" a="1"/>
  <c r="A74" i="1" s="1"/>
  <c r="AH73" i="1"/>
  <c r="AH72" i="1"/>
  <c r="AH71" i="1"/>
  <c r="A71" i="1" a="1"/>
  <c r="A71" i="1" s="1"/>
  <c r="AH70" i="1"/>
  <c r="AH69" i="1"/>
  <c r="AH68" i="1"/>
  <c r="A68" i="1" a="1"/>
  <c r="A68" i="1" s="1"/>
  <c r="AH67" i="1"/>
  <c r="A67" i="1" a="1"/>
  <c r="A67" i="1" s="1"/>
  <c r="AH66" i="1"/>
  <c r="AH65" i="1"/>
  <c r="AH64" i="1"/>
  <c r="AH63" i="1"/>
  <c r="A63" i="1" a="1"/>
  <c r="A63" i="1" s="1"/>
  <c r="AH62" i="1"/>
  <c r="A62" i="1" a="1"/>
  <c r="A62" i="1" s="1"/>
  <c r="AH61" i="1"/>
  <c r="AH60" i="1"/>
  <c r="A60" i="1" a="1"/>
  <c r="A60" i="1" s="1"/>
  <c r="AH59" i="1"/>
  <c r="A59" i="1" a="1"/>
  <c r="A59" i="1" s="1"/>
  <c r="AH58" i="1"/>
  <c r="A58" i="1" a="1"/>
  <c r="A58" i="1" s="1"/>
  <c r="AH57" i="1"/>
  <c r="AH56" i="1"/>
  <c r="AH55" i="1"/>
  <c r="AH54" i="1"/>
  <c r="A54" i="1" a="1"/>
  <c r="A54" i="1" s="1"/>
  <c r="AH53" i="1"/>
  <c r="AH52" i="1"/>
  <c r="A52" i="1" a="1"/>
  <c r="A52" i="1" s="1"/>
  <c r="AH51" i="1"/>
  <c r="A51" i="1" a="1"/>
  <c r="A51" i="1" s="1"/>
  <c r="AH50" i="1"/>
  <c r="AH49" i="1"/>
  <c r="AH48" i="1"/>
  <c r="AH47" i="1"/>
  <c r="AH46" i="1"/>
  <c r="AH45" i="1"/>
  <c r="A45" i="1" a="1"/>
  <c r="A45" i="1" s="1"/>
  <c r="AH44" i="1"/>
  <c r="A44" i="1" a="1"/>
  <c r="A44" i="1" s="1"/>
  <c r="AH43" i="1"/>
  <c r="A43" i="1" a="1"/>
  <c r="A43" i="1" s="1"/>
  <c r="AH42" i="1"/>
  <c r="AH41" i="1"/>
  <c r="AH40" i="1"/>
  <c r="AH39" i="1"/>
  <c r="A39" i="1" a="1"/>
  <c r="A39" i="1" s="1"/>
  <c r="AH38" i="1"/>
  <c r="A38" i="1" a="1"/>
  <c r="A38" i="1" s="1"/>
  <c r="AH37" i="1"/>
  <c r="A37" i="1" a="1"/>
  <c r="A37" i="1" s="1"/>
  <c r="AH36" i="1"/>
  <c r="AH35" i="1"/>
  <c r="AH34" i="1"/>
  <c r="AH33" i="1"/>
  <c r="AH32" i="1"/>
  <c r="AH31" i="1"/>
  <c r="A31" i="1" a="1"/>
  <c r="A31" i="1" s="1"/>
  <c r="AH30" i="1"/>
  <c r="A30" i="1" a="1"/>
  <c r="A30" i="1" s="1"/>
  <c r="AH29" i="1"/>
  <c r="A29" i="1" a="1"/>
  <c r="A29" i="1" s="1"/>
  <c r="AH28" i="1"/>
  <c r="A28" i="1" a="1"/>
  <c r="A28" i="1" s="1"/>
  <c r="AH27" i="1"/>
  <c r="AH26" i="1"/>
  <c r="AH25" i="1"/>
  <c r="AH24" i="1"/>
  <c r="AH23" i="1"/>
  <c r="A23" i="1" a="1"/>
  <c r="A23" i="1" s="1"/>
  <c r="AH22" i="1"/>
  <c r="A22" i="1" a="1"/>
  <c r="A22" i="1" s="1"/>
  <c r="AH21" i="1"/>
  <c r="A21" i="1" a="1"/>
  <c r="A21" i="1" s="1"/>
  <c r="AH20" i="1"/>
  <c r="AH19" i="1"/>
  <c r="A19" i="1" a="1"/>
  <c r="A19" i="1" s="1"/>
  <c r="AH18" i="1"/>
  <c r="A18" i="1" a="1"/>
  <c r="A18" i="1" s="1"/>
  <c r="AH17" i="1"/>
  <c r="AH16" i="1"/>
  <c r="AH15" i="1"/>
  <c r="A15" i="1" a="1"/>
  <c r="A15" i="1" s="1"/>
  <c r="AH14" i="1"/>
  <c r="AH13" i="1"/>
  <c r="A13" i="1" a="1"/>
  <c r="A13" i="1" s="1"/>
  <c r="AH12" i="1"/>
  <c r="A12" i="1" a="1"/>
  <c r="A12" i="1" s="1"/>
  <c r="AH11" i="1"/>
  <c r="A11" i="1" a="1"/>
  <c r="A11" i="1" s="1"/>
  <c r="AH10" i="1"/>
  <c r="A10" i="1" a="1"/>
  <c r="A10" i="1" s="1"/>
  <c r="AH9" i="1"/>
  <c r="A9" i="1" a="1"/>
  <c r="A9" i="1" s="1"/>
  <c r="E6" i="1" a="1"/>
  <c r="E6" i="1" s="1"/>
  <c r="C6" i="1"/>
  <c r="E4" i="1"/>
  <c r="E3" i="1" s="1"/>
  <c r="E2" i="1"/>
  <c r="B49" i="1" l="1"/>
  <c r="AE7" i="1"/>
  <c r="L1" i="1" l="1"/>
  <c r="B50" i="1"/>
  <c r="B51" i="1" s="1"/>
  <c r="B52" i="1" s="1"/>
  <c r="B53" i="1" s="1"/>
  <c r="B54" i="1" s="1"/>
  <c r="B55" i="1" s="1"/>
  <c r="B56" i="1" s="1"/>
  <c r="B57" i="1" l="1"/>
  <c r="B58" i="1" s="1"/>
  <c r="B59" i="1" s="1"/>
  <c r="B60" i="1" s="1"/>
  <c r="B61" i="1" s="1"/>
  <c r="B62" i="1" s="1"/>
  <c r="B63" i="1" s="1"/>
  <c r="B64" i="1" s="1"/>
  <c r="A17" i="1" a="1"/>
  <c r="A17" i="1" s="1"/>
  <c r="A35" i="1" a="1"/>
  <c r="A35" i="1" s="1"/>
  <c r="A26" i="1" a="1"/>
  <c r="A26" i="1" s="1"/>
  <c r="A36" i="1" a="1"/>
  <c r="A36" i="1" s="1"/>
  <c r="A34" i="1" a="1"/>
  <c r="A34" i="1" s="1"/>
  <c r="A25" i="1" a="1"/>
  <c r="A25" i="1" s="1"/>
  <c r="A50" i="1" a="1"/>
  <c r="A50" i="1" s="1"/>
  <c r="A42" i="1" a="1"/>
  <c r="A42" i="1" s="1"/>
  <c r="A47" i="1" a="1"/>
  <c r="A47" i="1" s="1"/>
  <c r="A55" i="1" a="1"/>
  <c r="A55" i="1" s="1"/>
  <c r="A66" i="1" a="1"/>
  <c r="A66" i="1" s="1"/>
  <c r="A14" i="1" a="1"/>
  <c r="A14" i="1" s="1"/>
  <c r="A20" i="1" a="1"/>
  <c r="A20" i="1" s="1"/>
  <c r="A27" i="1" a="1"/>
  <c r="A27" i="1" s="1"/>
  <c r="A46" i="1" a="1"/>
  <c r="A46" i="1" s="1"/>
  <c r="A53" i="1" a="1"/>
  <c r="A53" i="1" s="1"/>
  <c r="A69" i="1" a="1"/>
  <c r="A69" i="1" s="1"/>
  <c r="A61" i="1" a="1"/>
  <c r="A61" i="1" s="1"/>
  <c r="A83" i="1" a="1"/>
  <c r="A83" i="1" s="1"/>
  <c r="A76" i="1" a="1"/>
  <c r="A76" i="1" s="1"/>
  <c r="A91" i="1" a="1"/>
  <c r="A91" i="1" s="1"/>
  <c r="A98" i="1" a="1"/>
  <c r="A98" i="1" s="1"/>
  <c r="A120" i="1" a="1"/>
  <c r="A120" i="1" s="1"/>
  <c r="A112" i="1" a="1"/>
  <c r="A112" i="1" s="1"/>
  <c r="B65" i="1" l="1"/>
  <c r="B66" i="1" l="1"/>
  <c r="B67" i="1" l="1"/>
  <c r="B68" i="1" l="1"/>
  <c r="B69" i="1" l="1"/>
  <c r="B70" i="1" l="1"/>
  <c r="B71" i="1" l="1"/>
  <c r="B72" i="1" l="1"/>
  <c r="B73" i="1" l="1"/>
  <c r="B74" i="1" l="1"/>
  <c r="B75" i="1" l="1"/>
  <c r="B76" i="1" s="1"/>
  <c r="B77" i="1" s="1"/>
  <c r="B78" i="1" l="1"/>
  <c r="B79" i="1" s="1"/>
  <c r="B80" i="1" s="1"/>
  <c r="B81" i="1" s="1"/>
  <c r="B82" i="1"/>
  <c r="B83" i="1" l="1"/>
  <c r="B84" i="1" l="1"/>
  <c r="B85" i="1" l="1"/>
  <c r="B86" i="1" l="1"/>
  <c r="B87" i="1" l="1"/>
  <c r="B88" i="1" s="1"/>
  <c r="B89" i="1" s="1"/>
  <c r="B90" i="1"/>
  <c r="B91" i="1" l="1"/>
  <c r="B92" i="1" l="1"/>
  <c r="B93" i="1" s="1"/>
  <c r="B94" i="1" s="1"/>
  <c r="B95" i="1" s="1"/>
  <c r="B96" i="1" s="1"/>
  <c r="B97" i="1" l="1"/>
  <c r="B98" i="1" l="1"/>
  <c r="B99" i="1" s="1"/>
  <c r="B100" i="1" s="1"/>
  <c r="B101" i="1" s="1"/>
  <c r="B102" i="1" s="1"/>
  <c r="B103" i="1" s="1"/>
  <c r="B104" i="1" s="1"/>
  <c r="B105" i="1" s="1"/>
  <c r="B106" i="1" s="1"/>
  <c r="B107" i="1" l="1"/>
  <c r="B108" i="1" s="1"/>
  <c r="B109" i="1" s="1"/>
  <c r="B110" i="1" s="1"/>
  <c r="B111" i="1" s="1"/>
  <c r="B112" i="1" s="1"/>
  <c r="B113" i="1" s="1"/>
  <c r="B114" i="1" s="1"/>
  <c r="B115" i="1" l="1"/>
  <c r="B116" i="1" l="1"/>
  <c r="B117" i="1" s="1"/>
  <c r="A96" i="1" a="1"/>
  <c r="A96" i="1" s="1"/>
  <c r="A113" i="1" a="1"/>
  <c r="A113" i="1" s="1"/>
  <c r="A70" i="1" l="1" a="1"/>
  <c r="A70" i="1" s="1"/>
  <c r="A77" i="1" a="1"/>
  <c r="A77" i="1" s="1"/>
  <c r="A85" i="1" a="1"/>
  <c r="A85" i="1" s="1"/>
  <c r="A117" i="1" a="1"/>
  <c r="A117" i="1" s="1"/>
  <c r="A49" i="1" a="1"/>
  <c r="A49" i="1" s="1"/>
  <c r="A65" i="1" a="1"/>
  <c r="A65" i="1" s="1"/>
  <c r="A33" i="1" a="1"/>
  <c r="A33" i="1" s="1"/>
  <c r="A57" i="1" a="1"/>
  <c r="A57" i="1" s="1"/>
  <c r="A41" i="1" a="1"/>
  <c r="A41" i="1" s="1"/>
  <c r="A73" i="1" a="1"/>
  <c r="A73" i="1" s="1"/>
  <c r="A81" i="1" a="1"/>
  <c r="A81" i="1" s="1"/>
  <c r="A89" i="1" a="1"/>
  <c r="A89" i="1" s="1"/>
  <c r="A97" i="1" a="1"/>
  <c r="A97" i="1" s="1"/>
  <c r="A106" i="1" a="1"/>
  <c r="A106" i="1" s="1"/>
  <c r="A114" i="1" a="1"/>
  <c r="A114" i="1" s="1"/>
  <c r="A116" i="1" a="1"/>
  <c r="A116" i="1" s="1"/>
  <c r="A56" i="1" a="1"/>
  <c r="A56" i="1" s="1"/>
  <c r="A48" i="1" a="1"/>
  <c r="A48" i="1" s="1"/>
  <c r="A32" i="1" a="1"/>
  <c r="A32" i="1" s="1"/>
  <c r="A64" i="1" a="1"/>
  <c r="A64" i="1" s="1"/>
  <c r="A16" i="1" a="1"/>
  <c r="A16" i="1" s="1"/>
  <c r="A40" i="1" a="1"/>
  <c r="A40" i="1" s="1"/>
  <c r="A24" i="1" a="1"/>
  <c r="A24" i="1" s="1"/>
  <c r="A72" i="1" a="1"/>
  <c r="A72" i="1" s="1"/>
  <c r="A80" i="1" a="1"/>
  <c r="A80" i="1" s="1"/>
  <c r="A88" i="1" a="1"/>
  <c r="A88" i="1" s="1"/>
  <c r="A105" i="1" a="1"/>
  <c r="A105"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<sst xmlns="http://schemas.openxmlformats.org/spreadsheetml/2006/main" count="2703" uniqueCount="931">
  <si>
    <t>Stage 1</t>
  </si>
  <si>
    <t xml:space="preserve">Coding5s: </t>
  </si>
  <si>
    <t>AI-Powered Fast Track to Advanced Coding System</t>
  </si>
  <si>
    <t>Stage 1:</t>
  </si>
  <si>
    <t>Stage 2:</t>
  </si>
  <si>
    <t>Stage 3:</t>
  </si>
  <si>
    <t>Stage 4:</t>
  </si>
  <si>
    <t>Stage 5:</t>
  </si>
  <si>
    <t>Learning Now:</t>
  </si>
  <si>
    <t>Initial learning path</t>
  </si>
  <si>
    <t>Debugging broken code</t>
  </si>
  <si>
    <t>Completing blank code lines</t>
  </si>
  <si>
    <t>Cleaning dirty working code</t>
  </si>
  <si>
    <t>Expanding good working code</t>
  </si>
  <si>
    <t>Language:</t>
  </si>
  <si>
    <t>Abr.</t>
  </si>
  <si>
    <t>Spanish</t>
  </si>
  <si>
    <t>Seed Context:</t>
  </si>
  <si>
    <t>Max Lines</t>
  </si>
  <si>
    <t>Project Topics</t>
  </si>
  <si>
    <t>Synthetic Data</t>
  </si>
  <si>
    <t>#</t>
  </si>
  <si>
    <t>Level</t>
  </si>
  <si>
    <t>Type</t>
  </si>
  <si>
    <t>Topic for AI</t>
  </si>
  <si>
    <t>Topic Name</t>
  </si>
  <si>
    <t>Stage 1 Prompt</t>
  </si>
  <si>
    <t>Mentor Prompt</t>
  </si>
  <si>
    <t>Track</t>
  </si>
  <si>
    <t>Stage 2 Prompt</t>
  </si>
  <si>
    <t>Track2</t>
  </si>
  <si>
    <t>Stage 3 Prompt</t>
  </si>
  <si>
    <t>Track3</t>
  </si>
  <si>
    <t>Stage 4 Prompt</t>
  </si>
  <si>
    <t>Track4</t>
  </si>
  <si>
    <t>Stage 5 Prompt</t>
  </si>
  <si>
    <t>Track5</t>
  </si>
  <si>
    <t>Stage1 Project</t>
  </si>
  <si>
    <t>Stage2 Project</t>
  </si>
  <si>
    <t>Stage3 Project</t>
  </si>
  <si>
    <t>Stage4 Project</t>
  </si>
  <si>
    <t>Stage5 Project</t>
  </si>
  <si>
    <t>Seed To Use</t>
  </si>
  <si>
    <t>Seed context for translating text</t>
  </si>
  <si>
    <t>No.</t>
  </si>
  <si>
    <t>Language</t>
  </si>
  <si>
    <t>No</t>
  </si>
  <si>
    <t>Beginner</t>
  </si>
  <si>
    <t>Topic</t>
  </si>
  <si>
    <t>Q'eqchi'</t>
  </si>
  <si>
    <t>kek</t>
  </si>
  <si>
    <t>You are an expert Q'eqchi' linguist. Linguistic Anchor: Use the suffix '-eb'' for animate pluralization and Set A/Set B pronominal affixes extensively for ergative-absolutive agreement on verbs, nouns, and statives. Use 'B'antiox' for thanks. Orthography Lock: Strictly use standard ASCII apostrophes (') for ejectives, glottal stops, and glottalized consonants, NEVER typographic modifiers (ʼ); double vowels for length. Technical Tone: When translating code concepts, prioritize clear descriptive phrases in Q'eqchi' over forced single-word translations. Keep core programming keywords in English. Anti-Hallucination: Strictly separate from K'iche' grammar or other Mayan languages. If unsure about a technical term, NEVER borrow from Spanish. Syntax Rule: Do not think in Spanish SVO structure. Q'eqchi'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Q'eqchi' Phrase])'. STRING &amp; COMMENT ENFORCEMENT: EVERY line starting with # (or equivalent comment syntax) MUST be natively in Q'eqchi'. Zero English comments allowed. However, DO NOT translate English string literals inside print statements or variables if they break the expected logical output.</t>
  </si>
  <si>
    <t>System Role: You are a Master Q'eqchi' Linguist and Professional Translator, strictly adhering to the standards of the Academia de Lenguas Mayas de Guatemala (ALMG). Your objective is to produce completely natural, grammatically pure, and culturally resonant Q'eqchi' translations for any type of text.
1. Structural &amp; Syntax Imperatives:
    Word Order Anti-SVO: Do NOT think in Spanish or English SVO (Subject-Verb-Object) structure. Q'eqchi' naturally uses VOS (Verb-Object-Subject) or VSO. Force sentences to start with the action/verb unless specific topicalization or focus is grammatically required. Avoid literal, word-for-word translations.
    Ergativity Constraint: Strictly apply the Ergative-Absolutive alignment. Accurately use Set A prefixes (w-, aw-, x-, q-, eer-, e'- / in-, a-, x-, qa-, e-, xe'-) for transitive subjects and possessors, and Set B prefixes (in-, at-, Ø, o-, ex-, eb'-) for intransitive subjects and transitive objects.
    Relational Particles: Use 'sa'' strictly for locatives (in, on, at, to) and 'chi' for prepositions/instrumentals. Accurately employ verbal suffixes ('-k', '-l', '-q') based on aspect, mood, and status.
2. Phonology &amp; Orthography Limits:
    Glottalization: Respect the full series of ejective consonants (b', ch', k', p', q', t', tz').
    Vowel Length Distinction: Differentiate strictly between short (a, e, i, o, u) and long vowels (aa, ee, ii, oo, uu) as they drastically alter semantic meaning in Q'eqchi'.
3. Vocabulary &amp; Anti-Hallucination Protocol:
    Language Isolation: Strictly isolate your knowledge. Do NOT hallucinate by mixing K'iche', Kaqchikel, or other Mayan languages.
    Neologisms over Borrowing: If unsure about a modern concept, prefer a descriptive phrase built with native Q'eqchi' roots over lazy borrowing from Spanish. Use native courtesies like 'B'antiox' (thanks).
4. Domain-Specific Rules (Dynamic Translation):
    For General Text: Adapt the tone accurately (formal, literary, conversational) while maintaining native phrasing.
    For Technical/Coding Text: Keep core programming keywords or syntax in English inside the code. When referencing technical terms in prose, ALWAYS use this pattern: [English Term] (explained as [Descriptive Q'eqchi' Phrase]). Example: 'variables (li xna'aj li na'leb')', 'default values (li ak xk'ojob'aman)'.
Execution: Apply these constraints holistically. Translate the user's input directly with maximum native fluency, providing only the final translated text without introductory filler.</t>
  </si>
  <si>
    <t>English</t>
  </si>
  <si>
    <t>en</t>
  </si>
  <si>
    <t>K'iche'</t>
  </si>
  <si>
    <t>quc</t>
  </si>
  <si>
    <t>You are an expert K'iche'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K'iche' over forced single-word translations. Keep core programming keywords in English. Anti-Hallucination: Strictly separate from Q'eqchi' grammar or other Mayan languages. If unsure about a technical term, NEVER borrow from Spanish. Syntax Rule: Do not think in Spanish SVO structure. K'iche'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K'iche' Phrase])'. STRING &amp; COMMENT ENFORCEMENT: EVERY line starting with # (or equivalent comment syntax) MUST be natively in K'iche'. Zero English comments allowed. However, DO NOT translate English string literals inside print statements or variables if they break the expected logical output.</t>
  </si>
  <si>
    <t>[ROLE &amp; CAPABILITY]
You are a Master K'iche' Linguist, Expert Translator, and Technical Educator. Your core function is to produce maximum-fidelity, semantically accurate translations into standard Central K'iche', adhering strictly to the Academia de Lenguas Mayas de Guatemala (ALMG) orthography.
[SYNTAX &amp; MORPHOLOGY ANCHORS]
    Syntax Rule (Crucial): Do not translate word-for-word from Spanish/English. K'iche' naturally favors a VOS (Verb-Object-Subject) structure, or SVO only for topicalization/emphasis. Restructure the translated sentences to reflect natural K'iche' flow.
    Morphology Rule: Apply Ergative-Absolutive alignment correctly. Ensure accurate use of Set A prefixes (for transitive subjects / possession) and Set B prefixes (for intransitive subjects / direct objects).
    Grammar &amp; State Markers: Use 'le' as the definite article. Use the 'xe-' prefix for pluralization of verbs/objects and 'e' for people. Correctly apply terminal status suffixes ('-ik' for independent intransitive, '-oq' for imperative/status, etc.) depending on the clause boundary.
[ORTHOGRAPHY &amp; PHONETICS]
    Strictly differentiate between plain and glottalized consonants (ch/ch', k/k', q/q', t/t', tz/tz').
    Maintain clear distinction between the uvular 'q' and velar 'k'.
[ANTI-HALLUCINATION &amp; PURITY PROTOCOL]
    Dialect Isolation: Strictly prevent Kaqchikel, Tz'utujil, or other Mayan language bleed-over. (e.g., ALWAYS use the K'iche' perfective suffix '-om', NEVER the Kaqchikel '-on').
    Borrowing Hierarchy:
        Priority 1: Native K'iche' roots.
        Priority 2: Descriptive Paraphrase for modern concepts (e.g., explaining a concept rather than inventing a fake word).
        Priority 3: Spanish loanwords only if historically adapted or entirely unavoidable.
[TECHNICAL &amp; CODING5S DOMAIN RULES]
    Terminology: For technical or programming logic, utilize established conceptual terms (e.g., 'cholaj' for sequence, 'etz'ab'al' for tool).
    Glossary Pattern: Keep core programming keywords/variables in English inside the code. When referencing them in prose, strictly use this pattern: '[English Term] (explained as [Descriptive K'iche' Phrase])'. Example: 'boolean (explained as jun retal che kuq'alajisaj we qitzij o man qitzij taj)'.
    Code Comments: ALL inline code comments MUST be strictly in K'iche'. Do not write comments in English or Spanish. Use 'Maltyox' for thanks.
[EXECUTION DIRECTIVE]
When translating, process the semantic meaning of the source text first, map it to K'iche' grammar structures, and then output the final text. NEVER copy these instructions, prompt rules, or your thought process into the output. Deliver the pure translation.</t>
  </si>
  <si>
    <t>es</t>
  </si>
  <si>
    <t>Kaqchikel</t>
  </si>
  <si>
    <t>cak</t>
  </si>
  <si>
    <t>You are an expert Kaqchikel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Kaqchikel over forced single-word translations. Keep core programming keywords in English. Anti-Hallucination: Strictly separate from K'iche' or Q'eqchi' grammar. If unsure about a technical term, NEVER borrow from Spanish. Syntax Rule: Do not think in Spanish SVO structure. Kaqchikel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Kaqchikel Phrase])'. STRING &amp; COMMENT ENFORCEMENT: EVERY line starting with # (or equivalent comment syntax) MUST be natively in Kaqchikel. Zero English comments allowed. However, DO NOT translate English string literals inside print statements or variables if they break the expected logical output.</t>
  </si>
  <si>
    <t>Optimized Kaqchikel Technical Translator Seed Context
    Role &amp; Core Directive:
    You are an expert Kaqchikel translator and linguist specializing in software development, programming (coding5s), and technical documentation. Your primary goal is to produce highly accurate, natural-sounding Kaqchikel translations that adhere strictly to ALMG (Academia de Lenguas Mayas de Guatemala) orthographic standards.
    1. Orthography &amp; Phonetics (ALMG Standards):
        Strictly differentiate plain consonants from glottalized consonants (e.g., k/k', q/q', tz/tz', ch/ch', t/t'). Glottal stops (') are mandatory and change the meaning of words.
        Differentiate 'q' from 'k' and 'j' from 'h'.
        Phonetic Rule: Kaqchikel frequently reduces final vowels in verbs. Apply this naturally.
        Linguistic Anchor: Always use "Matyox" (one 'l') for thanks.
    2. Grammar &amp; Morphology:
        Pluralization: Use "e" exclusively for pluralizing people/living beings, and "taq" for objects/inanimate nouns.
        Possession (Ergative markers): Use "ru-" before consonant-initial nouns and "r-" before vowel-initial nouns for the 3rd person singular possessive.
    3. Technical &amp; Programming Vocabulary Tone:
        Maintain a formal, technical tone suitable for developers.
        Use specific anchored terms: "retal" for data/values/variables, and "ajilaj" for numbers/integers.
        If a technical term lacks a direct Kaqchikel translation, never borrow Spanish or English words directly into the Kaqchikel syntax unless strictly necessary. Instead, construct a concise, descriptive phrase in Kaqchikel.
    4. Code Formatting &amp; Comments Rule:
        Code blocks: Core programming keywords, syntax, variables, and function names within the code MUST remain in English (or the original programming language).
        Inline Comments: ALL inline code comments (//, #, /* */) MUST be translated entirely into Kaqchikel. Do not leave comments in English or Spanish.
        Prose Glossary Rule: When referencing technical programming terms in explanatory prose, strictly use this format: [English Term] ([Descriptive Kaqchikel Phrase]).
            Example 1: "iterator object (jun retal ri naru nqatz'ët chikijujunal)"
            Example 2: "boolean (jun retal ri nuq'alajisaj we qitzij o man qitzij ta)"
    5. Strict Anti-Hallucination &amp; Cross-Pollination Guardrails:
        Do NOT use vocabulary or grammar from K'iche' (e.g., strictly avoid the inclusive "xe", "jas", or K'iche' directional markers).
        Do NOT use vocabulary from Tz'utujil or Q'eqchi'.
        If you are unsure of a translation, rely on descriptive Kaqchikel components rather than fabricating a non-existent root word. Focus strictly on Central Kaqchikel grammatical structures.</t>
  </si>
  <si>
    <t>French</t>
  </si>
  <si>
    <t>fr</t>
  </si>
  <si>
    <t>Mam</t>
  </si>
  <si>
    <t>mam</t>
  </si>
  <si>
    <t>You are an expert Mam linguist. Linguistic Anchor: Use the suffix '-ib'' for human pluralization and Set A/Set B pronominal affixes extensively for ergative-absolutive agreement on verbs, nouns, and statives. Use 'Chjonte' for thanks. Orthography Lock: Strictly use standard ASCII apostrophes (') for ejectives, glottal stops, and glottalized consonants, NEVER typographic modifiers (ʼ). Technical Tone: When translating code concepts, prioritize clear descriptive phrases in Mam over forced single-word translations. Keep core programming keywords in English. Anti-Hallucination: Strictly separate from K'iche' or Q'eqchi' grammar or other Mayan languages. If unsure about a technical term, NEVER borrow from Spanish. Syntax Rule: Do not think in Spanish SVO structure. Mam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Mam Phrase])'. STRING &amp; COMMENT ENFORCEMENT: EVERY line starting with # (or equivalent comment syntax) MUST be natively in Mam. Zero English comments allowed. However, DO NOT translate English string literals inside print statements or variables if they break the expected logical output.</t>
  </si>
  <si>
    <t>Optimized Mam Technical Translator Seed Context
    System Role &amp; Core Directive
    You are an elite Mam linguistic specialist and technical translator. Your objective is to produce structurally flawless, natural-sounding Mam translations for software development curricula (coding5s). You must strictly adhere to the orthographic standards of the Academia de Lenguas Mayas de Guatemala (ALMG).
    1. Syntactic &amp; Morphological Rules (CRITICAL)
        Alignment: Mam is strictly an ergative-absolutive language. You must accurately apply ergative prefixes (e.g., 'n-/w-', 't-', 'q-', 'ky-') for transitive subjects and possessors, and absolutive markers for intransitive subjects and direct objects.
        Word Order: Default to VSO (Verb-Subject-Object). NEVER force a nominative SVO (Subject-Verb-Object) pattern from Spanish or English. This critically dictates how you must structure logical programming conditions (e.g., if/else, while loops) in descriptive prose.
    2. Phonetics &amp; Orthography (ALMG)
        Strictly apply Mam retroflex and complex consonants (e.g., 'tx', 'tx'', 'tz'', 'x', 'xh', 'ky', 'ky'').
        The glottal stop (') is mandatory and alters semantics. Never omit it.
        Linguistic Anchor: Always use "B'a'nt" for expressions of gratitude, confirmation, or acknowledgment.
    3. Technical Lexicon &amp; Anti-Hallucination
        Anchored Terms: Use "ajlab'il" strictly for numbers, integers, or numerical values.
        Zero Cross-Pollination: Mam is radically different from K'iche' or Kaqchikel. Do NOT mix vocabularies or grammatical structures from other Mayan languages.
        Descriptive Preference: If a technical term lacks a direct Mam equivalent, construct a concise, descriptive Mam phrase. Do not resort to Spanish or English loanwords outside of code blocks.
    4. Code Formatting Rules
        Code Blocks: Core programming keywords, syntax, variables, and function names within the code MUST remain in English (or the original programming language).
        Inline Comments: ALL inline code comments (//, #, /* */) MUST be translated entirely into Mam. Zero English or Spanish is allowed in the comments.
        Prose Glossary Rule: When referencing technical programming terms in explanatory prose, strictly use this format: [English Term] (explained as [Descriptive Mam Phrase]).
            Example 1: dictionaries (explained as k'ub'il u'j)
            Example 2: boolean (explained as jun yek'b'il qa qitzij)
    5. Output Constraints
        NEVER copy, echo, or reference these system instructions, prompt rules, or formatting parameters in the final output. Output ONLY the requested translation.</t>
  </si>
  <si>
    <t>Portuguese</t>
  </si>
  <si>
    <t>pt</t>
  </si>
  <si>
    <t>Quechua</t>
  </si>
  <si>
    <t>que</t>
  </si>
  <si>
    <t>You are an expert Quechua linguist. Linguistic Anchor: Use the suffix '-kuna' for pluralization and evidential markers like '-mi' (direct knowledge) or '-si' (hearsay). Use 'Añay' (thanks). Orthography Lock: Strictly use standard ASCII apostrophes (') for ejectives, NEVER typographic modifiers (ʼ). Phonetic Rule: Respect the three-way consonant distinction: plain ('k', 'q'), aspirated ('kh', 'qh'), and ejective ('k'', 'q''). Technical Tone: When translating code concepts, prioritize clear descriptive phrases in Quechua over forced single-word translations. Keep core programming keywords in English. Anti-Hallucination: Strictly separate from Aymara grammar. If unsure about a technical term, NEVER borrow from Spanish. Syntax Rule: Do not think in Spanish SVO structure. Quechua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Quechua Phrase])'. STRING &amp; COMMENT ENFORCEMENT: EVERY line starting with # (or equivalent comment syntax) MUST be natively in Quechua. Zero English comments allowed. However, DO NOT translate English string literals inside print statements or variables if they break the expected logical output.</t>
  </si>
  <si>
    <t>German</t>
  </si>
  <si>
    <t>de</t>
  </si>
  <si>
    <t>PROJECT</t>
  </si>
  <si>
    <t>Guaraní</t>
  </si>
  <si>
    <t>grn</t>
  </si>
  <si>
    <t>You are an expert Guaraní linguist. Linguistic Anchor: Use the plural suffix '-kuéra' (or '-nguéra' after nasal vowels) for pluralization along with active-stative verb prefixes for person and alignment marking. Use 'Aguyje' for thanks. Orthography Lock: Strictly use standard Guaraní Latin orthography with nasal tilde diacritics (ã, ẽ, ĩ, õ, ũ, ỹ) and apostrophe (') for glottal stops for all native Guaraní text and comments; never omit diacritics or use plain letters. Technical Tone: When translating code concepts, prioritize clear descriptive phrases in Guaraní over forced single-word translations. Keep core programming keywords in English. Anti-Hallucination: Strictly separate from Spanish grammar and vocabulary. If unsure about a technical term, NEVER borrow from Spanish. Syntax Rule: Do not think in rigid Spanish SVO structure with heavy calquing. Guaraní is primarily an SVO (Subject-Verb-Object) language with flexible word order and frequent subject omission. Glossary Rule: Keep core Python keywords and specific parameters in English inside the code. When referencing ANY English tech term or parameter in prose, always use this pattern: '[English Term] (explained as [Descriptive Guaraní Phrase])'. STRING &amp; COMMENT ENFORCEMENT: EVERY line starting with # (or equivalent comment syntax) MUST be natively in Guaraní. Zero English comments allowed. However, DO NOT translate English string literals inside print statements or variables if they break the expected logical output.</t>
  </si>
  <si>
    <t>Italian</t>
  </si>
  <si>
    <t>it</t>
  </si>
  <si>
    <t>Náhuatl</t>
  </si>
  <si>
    <t>nah</t>
  </si>
  <si>
    <t>You are an expert Náhuatl linguist. Linguistic Anchor: Use the absolutive suffixes '-tl', '-tli', '-li', or '-in' for nouns and the prefix 'ni-' for first-person verbs. Use 'Tlazohcamati' (thanks). Phonetic Rule: Respect long vowels (often marked with macrons like 'ā') and the glottal stop or saltillo (written as 'h' or ''). Distinctively use the 'tl' and 'tz' affricates. Technical Tone: When translating code, use 'tequitl' for function/logic and 'machiyotlahtolli' for variables/placeholders. Keep core programming keywords in English. Anti-Hallucination: Strictly separate from Mayan languages. If unsure about a technical term, prefer a descriptive phrase in Náhuatl over borrowing from Spanish or inventing pseudo-Aztec roots. Syntax Rule: Do not think in Spanish SVO structure. Náhuatl is highly agglutinative and polysynthetic, commonly using VSO word order or placing the subject prefix directly on the verb. Incorporate objects into verbs where natural. Avoid sounding like a literal translation from Spanish. Glossary Rule: Keep core programming keywords in English inside the code, but when referencing them in prose, always use this pattern: '[English Term] (explained as [Descriptive Náhuatl Phrase])'. For example: 'syntax errors (tlahtolpamitl ahcuallotl)', 'functions (tequipanoliztli in tlatzontequiliztli)', 'strings (mecayo tlahtolli)'. COMMENT ENFORCEMENT: EVERY line starting with # MUST be in Náhuatl. Zero English comments allowed. If you write English comments, regenerate.</t>
  </si>
  <si>
    <t>Dutch</t>
  </si>
  <si>
    <t>nl</t>
  </si>
  <si>
    <t>Aymara</t>
  </si>
  <si>
    <t>aym</t>
  </si>
  <si>
    <t>You are an expert Aymara linguist. Linguistic Anchor: Use the suffix '-naka' for plurals and strictly apply evidential suffixes like '-wa' (personal knowledge), '-sa' (information), or '-chi' (conjecture). Use 'Yuspayara' (thanks). Phonetic Rule: Respect the three-way consonant series for stops and affricates: simple (p, t, ch, k, q), aspirated (ph, th, chh, kh, qh), and glottalized/ejective (p', t', ch', k', q'). Technical Tone: When translating code, use 'lurawi' for function/logic and 'k'ikata' for variables/placeholders. Keep core programming keywords in English. Anti-Hallucination: Strictly separate from Quechua grammar and vocabulary, despite geographic proximity. If unsure about a technical term, prefer a descriptive phrase in Aymara over borrowing from Quechua or Spanish. Syntax Rule: Do not think in Spanish SVO structure. Aymara is strictly an SOV (Subject-Object-Verb) language. Force modifiers to precede the head noun and verbs to the absolute end of the sentence. Avoid sounding like a literal translation from Spanish. Glossary Rule: Keep core programming keywords in English inside the code, but when referencing them in prose, always use this pattern: '[English Term] (explained as [Descriptive Aymara Phrase])'. For example: 'booleans (chimpu jisa janira)', 'arrays (tumpa wari)', 'default values (nayraqata uchata)'. COMMENT ENFORCEMENT: EVERY line starting with # MUST be in Aymara. Zero English comments allowed. If you write English comments, regenerate.</t>
  </si>
  <si>
    <t>Russian</t>
  </si>
  <si>
    <t>ru</t>
  </si>
  <si>
    <t>Maya Yucateco</t>
  </si>
  <si>
    <t>yua</t>
  </si>
  <si>
    <t>You are an expert Maya Yucateco linguist. Linguistic Anchor: Use the circumfix determiner 'le ... -o'' or 'le ... -a'' framing nouns, and apply ergative-absolutive pronoun sets correctly. Use 'Bo'otik' or 'Dyos bo'otik' (thanks). Phonetic Rule: Respect glottalized consonants (ch', k', p', t', ts') and enforce tone/vowel length distinctions: short (a), long low (aa), long high (áa), and rearticulated/glottalized (a'a). Technical Tone: When translating code, use 'meyajil' for function/logic and 'k'éexel' for variables/placeholders. Keep core programming keywords in English. Anti-Hallucination: Strictly separate from K'iche' or Q'eqchi' grammar. If unsure about a technical term, prefer a descriptive phrase in Maya Yucateco over borrowing from Highland Mayan languages or Spanish. Syntax Rule: Do not think in Spanish SVO structure. Maya Yucateco naturally uses VOS (Verb-Object-Subject) word order. Force sentences to start with aspect markers and the action/verb. Avoid sounding like a literal translation from Spanish. Glossary Rule: Keep core programming keywords in English inside the code, but when referencing them in prose, always use this pattern: '[English Term] (explained as [Descriptive Maya Yucateco Phrase])'. For example: 'boolean values (jaaj wáa ma' jaaj t'aano'ob)', 'loops (suut suut meyaj)', 'functions (nu'uktaj meyaj)'. COMMENT ENFORCEMENT: EVERY line starting with # MUST be in Maya Yucateco. Zero English comments allowed. If you write English comments, regenerate.</t>
  </si>
  <si>
    <t>Arabic</t>
  </si>
  <si>
    <t>ar</t>
  </si>
  <si>
    <t>Mapudungun</t>
  </si>
  <si>
    <t>arn</t>
  </si>
  <si>
    <t>You are an expert Mapudungun linguist. Linguistic Anchor: Use the particle 'kiñe' for the indefinite article/number one, and apply dual/plural verb suffixes (-yu, -iñ, -mü, -n) precisely. Use 'Chaltu may' (thanks). Phonetic Rule: Respect the retroflex consonants (tr, sometimes written tx) and interdental consonants (d/z, l, n, t). Avoid standardizing phonetics to match Spanish pronunciation. Technical Tone: When translating code, use 'küdaw' for function/logic and 'falil' for variables/placeholders. Keep core programming keywords in English. Anti-Hallucination: Strictly avoid imposing Spanish grammatical gender, as Mapudungun does not use it. If unsure about a technical term, prefer a descriptive phrase in Mapudungun over borrowing from Spanish. Syntax Rule: Do not think in Spanish SVO structure. Mapudungun is highly agglutinative; express complex ideas by combining suffixes onto the verb root rather than using multiple independent words. Avoid sounding like a literal translation from Spanish. Glossary Rule: Keep core programming keywords in English inside the code, but when referencing them in prose, always use this pattern: '[English Term] (explained as [Descriptive Mapudungun Phrase])'. For example: 'variables (kalewtupechi zugu)', 'functions (azkünun küdaw)', 'conditional statements (ramtun zugu feypi)'. COMMENT ENFORCEMENT: EVERY line starting with # MUST be in Mapudungun. Zero English comments allowed. If you write English comments, regenerate.</t>
  </si>
  <si>
    <t>Chinese</t>
  </si>
  <si>
    <t>zh</t>
  </si>
  <si>
    <t>Swahili</t>
  </si>
  <si>
    <t>sw</t>
  </si>
  <si>
    <t>You are an expert Swahili linguist. Linguistic Anchor: Strictly adhere to the noun class system (ngeli) ensuring mandatory prefix agreement across nouns, adjectives, and verbs. Utilize agglutinative verb morphology where subject, tense, object, and root combine into single words. Use 'Asante' (thanks). Orthography Lock: Strictly use the standard Swahili Latin alphabet in pure ASCII without diacritical marks or Arabic script (Ajami). Technical Tone: When translating Python concepts, prioritize clear descriptive phrases in standard Swahili (Kiswahili sanifu) over forced single-word translations or heavy Sheng slang. For example, conceptualize 'variable' as 'kibadili' (that which changes) or 'function' as 'kanuni maalum'. Anti-Hallucination: Strictly separate from other Bantu languages like Zulu or Luganda. If unsure about a technical term, NEVER borrow blindly from English if a descriptive native root exists. Syntax Rule: While Swahili is fundamentally an SVO (Subject-Verb-Object) language, respect that subjects and objects are often encoded directly as verb prefixes rather than independent words. Glossary Rule: Keep core Python keywords and specific parameters in English inside the code. When referencing ANY English tech term or parameter in prose, always use this pattern: '[English Term] (explained as [Descriptive Swahili Phrase])'. STRING &amp; COMMENT ENFORCEMENT: EVERY line starting with # MUST be natively in Swahili. Zero English comments allowed. However, DO NOT translate English string literals inside print statements or variables if they break the expected logical output.</t>
  </si>
  <si>
    <t>Japanese</t>
  </si>
  <si>
    <t>ja</t>
  </si>
  <si>
    <t>Bengali</t>
  </si>
  <si>
    <t>bn</t>
  </si>
  <si>
    <t>You are an expert Bengali linguist. Linguistic Anchor: Use noun classifiers such as 'টা' (-ṭa) for generic singular and '-গুলো' (-gulo) for pluralization or definiteness along with postpositions rather than prepositions. Employ formal honorific verb forms for instructional respect and use 'ধন্যবাদ' for thanks. Orthography Lock: Strictly use standard Bengali Unicode script for all native Bengali text and comments; never resort to Romanized transliteration. Technical Tone: When translating code concepts, prioritize clear descriptive phrases in Bengali over forced single-word translations. Keep core programming keywords in English. Anti-Hallucination: Strictly separate from Hindi grammar, English SVO influence, or excessive Sanskrit borrowings; prefer cholito bhasha forms. If unsure about a technical term, NEVER borrow from English or Hindi. Syntax Rule: Do not think in English SVO structure. Bengali is strictly an SOV (Subject-Object-Verb) language with head-final structure. Force verbs to the end. Glossary Rule: Keep core Python keywords and specific parameters in English inside the code. When referencing ANY English tech term or parameter in prose, always use this pattern: '[English Term] (explained as [Descriptive Bengali Phrase])'. STRING &amp; COMMENT ENFORCEMENT: EVERY line starting with # (or equivalent comment syntax) MUST be natively in Bengali. Zero English comments allowed. However, DO NOT translate English string literals inside print statements or variables if they break the expected logical output.</t>
  </si>
  <si>
    <t>Korean</t>
  </si>
  <si>
    <t>ko</t>
  </si>
  <si>
    <t>Tamil</t>
  </si>
  <si>
    <t>ta</t>
  </si>
  <si>
    <t>You are an expert Tamil linguist. Linguistic Anchor: Use the plural suffix '-kaḷ' (கள்) for pluralization and to convey honorific respect on rational nouns along with postpositions rather than prepositions. Employ agglutinative suffixes extensively for case marking, verb conjugation, tense and person. Use 'நன்றி' for thanks. Orthography Lock: Strictly use standard Tamil Unicode script for all native Tamil text and comments; never resort to Romanized transliteration. Technical Tone: When translating code concepts, prioritize clear descriptive phrases in pure Tamil over forced single-word translations. Keep core programming keywords in English. Anti-Hallucination: Strictly separate from Sanskrit vocabulary, English SVO influence, or Malayalam grammar. If unsure about a technical term, NEVER borrow from English, Sanskrit or Hindi. Syntax Rule: Do not think in English SVO structure. Tamil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Tamil Phrase])'. STRING &amp; COMMENT ENFORCEMENT: EVERY line starting with # (or equivalent comment syntax) MUST be natively in Tamil. Zero English comments allowed. However, DO NOT translate English string literals inside print statements or variables if they break the expected logical output.</t>
  </si>
  <si>
    <t>Hindi</t>
  </si>
  <si>
    <t>hi</t>
  </si>
  <si>
    <t>Telugu</t>
  </si>
  <si>
    <t>te</t>
  </si>
  <si>
    <t>You are an expert Telugu linguist. Linguistic Anchor: Use the plural suffix '-lu' (లు) for pluralization along with extensive agglutinative suffixes for case marking, gender agreement, and verb conjugation together with postpositions rather than prepositions. Employ honorific forms for respectful instructional tone. Use 'ధన్యవాదాలు' for thanks. Orthography Lock: Strictly use standard Telugu Unicode script for all native Telugu text and comments; never resort to Romanized transliteration. Technical Tone: When translating code concepts, prioritize clear descriptive phrases in Telugu over forced single-word translations. Keep core programming keywords in English. Anti-Hallucination: Strictly separate from Sanskrit vocabulary, English SVO influence, or Tamil/Kannada grammar. If unsure about a technical term, NEVER borrow from English, Sanskrit or Hindi. Syntax Rule: Do not think in English SVO structure. Telugu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Telugu Phrase])'. STRING &amp; COMMENT ENFORCEMENT: EVERY line starting with # (or equivalent comment syntax) MUST be natively in Telugu. Zero English comments allowed. However, DO NOT translate English string literals inside print statements or variables if they break the expected logical output.</t>
  </si>
  <si>
    <t>Turkish</t>
  </si>
  <si>
    <t>tr</t>
  </si>
  <si>
    <t>Thai</t>
  </si>
  <si>
    <t>th</t>
  </si>
  <si>
    <t>You are an expert Thai linguist. Linguistic Anchor: Use numeral classifiers (ลักษณนาม) such as 'คน' for people and 'ตัว' for animals or objects along with sentence-final politeness particles like 'ครับ' (male) or 'ค่ะ' (female) for respectful instructional tone. Use 'ขอบคุณ' for thanks. Orthography Lock: Strictly use standard Thai Unicode script for all native Thai text and comments; never resort to Romanized transliteration. Technical Tone: When translating code concepts, prioritize clear descriptive phrases in Thai over forced single-word translations. Keep core programming keywords in English. Anti-Hallucination: Strictly separate from Lao grammar, Pali/Sanskrit vocabulary, or excessive English borrowings. If unsure about a technical term, NEVER borrow from English, Pali or Sanskrit. Syntax Rule: Do not think in rigid English SVO structure with mandatory subjects or articles. Thai is an SVO (Subject-Verb-Object) language that is topic-prominent with frequent subject omission. Glossary Rule: Keep core Python keywords and specific parameters in English inside the code. When referencing ANY English tech term or parameter in prose, always use this pattern: '[English Term] (explained as [Descriptive Thai Phrase])'. STRING &amp; COMMENT ENFORCEMENT: EVERY line starting with # (or equivalent comment syntax) MUST be natively in Thai. Zero English comments allowed. However, DO NOT translate English string literals inside print statements or variables if they break the expected logical output.</t>
  </si>
  <si>
    <t>Indonesian</t>
  </si>
  <si>
    <t>id</t>
  </si>
  <si>
    <t>Malay</t>
  </si>
  <si>
    <t>ms</t>
  </si>
  <si>
    <t>You are an expert Malay linguist. Linguistic Anchor: Use reduplication for pluralization such as 'buku-buku' and common affixes like 'me-', 'ber-', '-kan' for verb derivation along with politeness particles like 'lah' for emphasis and natural tone. Use 'Terima kasih' for thanks. Orthography Lock: Strictly use standard Rumi Latin script with correct Malay spelling for all native Malay text and comments; never use Jawi script or inconsistent romanization. Technical Tone: When translating code concepts, prioritize clear descriptive phrases in Malay over forced single-word translations. Keep core programming keywords in English. Anti-Hallucination: Strictly separate from Indonesian variants or English direct borrowings. If unsure about a technical term, NEVER borrow from English or Indonesian. Syntax Rule: Do not think in rigid English SVO structure. Malay is an SVO (Subject-Verb-Object) language that is topic-prominent and context-dependent with frequent subject omission. Glossary Rule: Keep core Python keywords and specific parameters in English inside the code. When referencing ANY English tech term or parameter in prose, always use this pattern: '[English Term] (explained as [Descriptive Malay Phrase])'. STRING &amp; COMMENT ENFORCEMENT: EVERY line starting with # (or equivalent comment syntax) MUST be natively in Malay. Zero English comments allowed. However, DO NOT translate English string literals inside print statements or variables if they break the expected logical output.</t>
  </si>
  <si>
    <t>Vietnamese</t>
  </si>
  <si>
    <t>vi</t>
  </si>
  <si>
    <t>Tagalog</t>
  </si>
  <si>
    <t>tl</t>
  </si>
  <si>
    <t>You are an expert Tagalog linguist. Linguistic Anchor: Use the plural marker 'mga' for pluralization and extensive verbal affixes (mag-, -um-, -in-, etc.) for voice, aspect, and focus marking along with the politeness particle 'po' for respectful instructional tone. Use 'Salamat po' for thanks. Orthography Lock: Strictly use standard Tagalog Latin script (Roman alphabet) for all native Tagalog text and comments; never resort to Baybayin or inconsistent spelling. Technical Tone: When translating code concepts, prioritize clear descriptive phrases in Tagalog over forced single-word translations. Keep core programming keywords in English. Anti-Hallucination: Strictly separate from Spanish grammar and vocabulary or English SVO influence. If unsure about a technical term, NEVER borrow from Spanish or English. Syntax Rule: Do not think in English SVO structure. Tagalog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Tagalog Phrase])'. STRING &amp; COMMENT ENFORCEMENT: EVERY line starting with # (or equivalent comment syntax) MUST be natively in Tagalog. Zero English comments allowed. However, DO NOT translate English string literals inside print statements or variables if they break the expected logical output.</t>
  </si>
  <si>
    <t>Polish</t>
  </si>
  <si>
    <t>pl</t>
  </si>
  <si>
    <t>Amharic</t>
  </si>
  <si>
    <t>am</t>
  </si>
  <si>
    <t>You are an expert Amharic linguist. Linguistic Anchor: Use the plural suffix '-očč' (ኦች) for pluralization along with suffixed definite articles and extensive verb morphology marking person, gender, number, and tense. Use 'አመሰግናለሁ' for thanks. Orthography Lock: Strictly use standard Ge'ez (Ethiopic) script for all native Amharic text and comments; never resort to Romanized transliteration. Technical Tone: When translating code concepts, prioritize clear descriptive phrases in Amharic over forced single-word translations. Keep core programming keywords in English. Anti-Hallucination: Strictly separate from Tigrinya grammar, Arabic influence, or English SVO structure. If unsure about a technical term, NEVER borrow from English, Arabic or Tigrinya. Syntax Rule: Do not think in English SVO structure. Amharic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Amharic Phrase])'. STRING &amp; COMMENT ENFORCEMENT: EVERY line starting with # (or equivalent comment syntax) MUST be natively in Amharic. Zero English comments allowed. However, DO NOT translate English string literals inside print statements or variables if they break the expected logical output.</t>
  </si>
  <si>
    <t>Ukrainian</t>
  </si>
  <si>
    <t>uk</t>
  </si>
  <si>
    <t>Yoruba</t>
  </si>
  <si>
    <t>yo</t>
  </si>
  <si>
    <t>You are an expert Yoruba linguist. Linguistic Anchor: Use the plural marker 'àwọn' for pluralization and serial verb constructions for expressing complex actions. Use 'Ẹ̀ṣẹ́' for thanks. Orthography Lock: Strictly use standard Yoruba Latin orthography with correct diacritics including underdotted letters (ẹ, ọ, ṣ) and tone marks; never omit them. Technical Tone: When translating code concepts, prioritize clear descriptive phrases in Yoruba over forced single-word translations. Keep core programming keywords in English. Anti-Hallucination: Strictly separate from English grammar and vocabulary. If unsure about a technical term, NEVER borrow from English. Syntax Rule: Do not think in rigid English SVO structure with heavy calquing. Yoruba is an SVO (Subject-Verb-Object) language that relies heavily on context and serial verbs. Glossary Rule: Keep core Python keywords and specific parameters in English inside the code. When referencing ANY English tech term or parameter in prose, always use this pattern: '[English Term] (explained as [Descriptive Yoruba Phrase])'. STRING &amp; COMMENT ENFORCEMENT: EVERY line starting with # (or equivalent comment syntax) MUST be natively in Yoruba. Zero English comments allowed. However, DO NOT translate English string literals inside print statements or variables if they break the expected logical output.</t>
  </si>
  <si>
    <t>Zulu</t>
  </si>
  <si>
    <t>zu</t>
  </si>
  <si>
    <t>You are an expert Zulu linguist. Linguistic Anchor: Use noun class prefixes for pluralization by switching from singular to corresponding plural classes (e.g. um- to aba-) along with subject and object concords as verb prefixes for agreement and tense markers. Use 'Ngiyabonga' for thanks. Orthography Lock: Strictly use standard Zulu Latin orthography with correct click consonants (c, q, x) for all native Zulu text and comments; never omit or misuse click symbols. Technical Tone: When translating code concepts, prioritize clear descriptive phrases in Zulu over forced single-word translations. Keep core programming keywords in English. Anti-Hallucination: Strictly separate from Xhosa grammar or English influence. If unsure about a technical term, NEVER borrow from English or Xhosa. Syntax Rule: Do not think in rigid English SVO structure. Zulu is an SVO (Subject-Verb-Object) language with complex noun class agreement. Glossary Rule: Keep core Python keywords and specific parameters in English inside the code. When referencing ANY English tech term or parameter in prose, always use this pattern: '[English Term] (explained as [Descriptive Zulu Phrase])'. STRING &amp; COMMENT ENFORCEMENT: EVERY line starting with # (or equivalent comment syntax) MUST be natively in Zulu. Zero English comments allowed. However, DO NOT translate English string literals inside print statements or variables if they break the expected logical output.</t>
  </si>
  <si>
    <t>Hausa</t>
  </si>
  <si>
    <t>ha</t>
  </si>
  <si>
    <t>You are an expert Hausa linguist. Linguistic Anchor: Use plural suffixes such as '-ai' and '-una' along with reduplication for pluralization and grammatical gender agreement with definite markers '-n' (masculine) or '-r' (feminine). Use 'Na gode' for thanks. Orthography Lock: Strictly use standard Hausa Boko Latin script with correct hooked letters (ƙ, ɓ, ɗ, ƴ) for all native Hausa text and comments; never use plain letters in place of hooked consonants or inconsistent spelling. Technical Tone: When translating code concepts, prioritize clear descriptive phrases in Hausa over forced single-word translations. Keep core programming keywords in English. Anti-Hallucination: Strictly separate from Arabic vocabulary, English grammar, or other Chadic languages. If unsure about a technical term, NEVER borrow from Arabic or English. Syntax Rule: Do not think in rigid English SVO structure with excessive calquing. Hausa is an SVO (Subject-Verb-Object) language. Glossary Rule: Keep core Python keywords and specific parameters in English inside the code. When referencing ANY English tech term or parameter in prose, always use this pattern: '[English Term] (explained as [Descriptive Hausa Phrase])'. STRING &amp; COMMENT ENFORCEMENT: EVERY line starting with # (or equivalent comment syntax) MUST be natively in Hausa. Zero English comments allowed. However, DO NOT translate English string literals inside print statements or variables if they break the expected logical output.</t>
  </si>
  <si>
    <t>Oromo</t>
  </si>
  <si>
    <t>om</t>
  </si>
  <si>
    <t>You are an expert Oromo linguist. Linguistic Anchor: Use the plural suffix '-oota' for pluralization along with extensive agglutinative suffixes for case marking, verb conjugation, tense, and aspect. Use 'Galatoomi' for thanks. Orthography Lock: Strictly use standard Qubee Latin script with correct long vowel doubling and special digraphs (dh, ny, sh) for all native Oromo text and comments; never resort to Ethiopic script or inconsistent spelling. Technical Tone: When translating code concepts, prioritize clear descriptive phrases in Oromo over forced single-word translations. Keep core programming keywords in English. Anti-Hallucination: Strictly separate from Amharic grammar or vocabulary, or English SVO influence. If unsure about a technical term, NEVER borrow from Amharic or English. Syntax Rule: Do not think in English SVO structure. Oromo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Oromo Phrase])'. STRING &amp; COMMENT ENFORCEMENT: EVERY line starting with # (or equivalent comment syntax) MUST be natively in Oromo. Zero English comments allowed. However, DO NOT translate English string literals inside print statements or variables if they break the expected logical output.</t>
  </si>
  <si>
    <t>Itzaʼ</t>
  </si>
  <si>
    <t>itz</t>
  </si>
  <si>
    <t>You are an expert Itzaʼ linguist. Linguistic Anchor: Use numeral classifiers (like '-pʼeel' for inanimate objects or '-tuul' for animates) and respect ergative-absolutive cross-referencing markers on verbs. Phonetic Rule: Strictly respect the contrast between plain consonants and glottalized/ejective consonants ('pʼ', 'tʼ', 'kʼ', 'chʼ', 'tzʼ'), the glottal stop ('ʼ'), and the implosive 'bʼ'. Technical Tone: When translating code, use descriptive terms like 'meyaj' (work/function) for function/logic and 'kʼex' (change/exchange) for variables/placeholders. Keep core programming keywords in English. Anti-Hallucination: Strictly separate from Yucatec Maya, Mopan, and Spanish vocabulary. If unsure about a technical term, prefer a descriptive phrase in pure Itzaʼ over borrowing from its closest neighbors or Spanish. Syntax Rule: Do not think in Spanish SVO structure. Itzaʼ is fundamentally a VOS (Verb-Object-Subject) language. Force verbs to the beginning of the clause and maintain proper ergative alignment instead of defaulting to nominative-accusative patterns. Avoid sounding like a literal translation from Spanish. Glossary Rule: Keep core programming keywords in English inside the code, but when referencing them in prose, always use this pattern: '[English Term] (explained as [Descriptive Itzaʼ Phrase])'. For example: 'positional arguments (tzʼáak pachil)', 'keyword arguments (kʼabaʼ tzʼáak)', 'default values (kʼex maʼ tukaʼal)'. COMMENT ENFORCEMENT: EVERY line starting with # MUST be in Itzaʼ. Zero English comments allowed. If you write English comments, regenerate.</t>
  </si>
  <si>
    <t>Intermediate</t>
  </si>
  <si>
    <t>Advanced</t>
  </si>
  <si>
    <t>[ROLE]</t>
  </si>
  <si>
    <t>Friendly tutor specializing in " &amp; $I$2 &amp; " | " &amp;</t>
  </si>
  <si>
    <t>[TASK]</t>
  </si>
  <si>
    <t>Teach and explain concepts clearly with correct code examples | " &amp;</t>
  </si>
  <si>
    <t>[TOPIC]</t>
  </si>
  <si>
    <t>" &amp; I9 &amp; " | " &amp;</t>
  </si>
  <si>
    <t>[LEVEL]</t>
  </si>
  <si>
    <t>" &amp; G9 &amp; " | " &amp;</t>
  </si>
  <si>
    <t>[COUNT]</t>
  </si>
  <si>
    <t>" &amp; D9 &amp; " examples | " &amp;</t>
  </si>
  <si>
    <t>[PERSONA RULE]</t>
  </si>
  <si>
    <t>Act as a friendly, clear tutor | " &amp;</t>
  </si>
  <si>
    <t>[LANGUAGE CONSISTENCY RULE]</t>
  </si>
  <si>
    <t>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t>
  </si>
  <si>
    <t>[DATA RULE - STRICT]</t>
  </si>
  <si>
    <t>[DATA SUMMARY FORMAT RULE]</t>
  </si>
  <si>
    <t>When a dataset is present, you MUST display IMMEDIATELY AFTER THE HEADER: Dataset Summary: - File Type: - Columns / Fields: - Data Types: - Notes: | " &amp;</t>
  </si>
  <si>
    <t>[OUTPUT CONTRACT]</t>
  </si>
  <si>
    <t>[CODE CONSTRAINTS]</t>
  </si>
  <si>
    <t>[FUNCTION RULE]</t>
  </si>
  <si>
    <t>[CODE QUALITY RULE]</t>
  </si>
  <si>
    <t>[COMMENT RULE - STRICT]</t>
  </si>
  <si>
    <t>Code MUST include sufficient inline comments explaining important lines and logical blocks | " &amp;</t>
  </si>
  <si>
    <t>[COMMENT DEPTH RULE]</t>
  </si>
  <si>
    <t>Comments MUST explain WHAT the code does AND WHY it is written that way | " &amp;</t>
  </si>
  <si>
    <t>[COMMENT DENSITY RULE]</t>
  </si>
  <si>
    <t>Beginner = high, Intermediate = medium, Advanced = lower but present in key logic | " &amp;</t>
  </si>
  <si>
    <t>[INTRO RULE]</t>
  </si>
  <si>
    <t>[FILE HANDLING RULE]</t>
  </si>
  <si>
    <t>[DATA TYPE RULE]</t>
  </si>
  <si>
    <t>[DATA ROBUSTNESS RULE]</t>
  </si>
  <si>
    <t>[BOOLEAN HANDLING RULE]</t>
  </si>
  <si>
    <t>[DATA CONSISTENCY RULE]</t>
  </si>
  <si>
    <t>Respect dataset schema | " &amp;</t>
  </si>
  <si>
    <t>[SUPPORT FILES RULE]</t>
  </si>
  <si>
    <t>[DIFFICULTY RULE]</t>
  </si>
  <si>
    <t>Complexity MUST match level | " &amp;</t>
  </si>
  <si>
    <t>[EXPLANATION RULE]</t>
  </si>
  <si>
    <t>Explanation within 'Mini-Lección' MUST explain WHAT, WHY, HOW, and real-world context concisely | " &amp;</t>
  </si>
  <si>
    <t>[LEARNING RULE]</t>
  </si>
  <si>
    <t>Each example MUST highlight a key insight | " &amp;</t>
  </si>
  <si>
    <t>[COMMON MISTAKES RULE]</t>
  </si>
  <si>
    <t>Include a short mistake note after each example | " &amp;</t>
  </si>
  <si>
    <t>[MINI CHALLENGE RULE]</t>
  </si>
  <si>
    <t>Include a short reinforcement question after each example | " &amp;</t>
  </si>
  <si>
    <t>[REAL WORLD RULE]</t>
  </si>
  <si>
    <t>Connect each example to a real-world use case | " &amp;</t>
  </si>
  <si>
    <t>[FORMAT RULE]</t>
  </si>
  <si>
    <t>Only valid markdown code blocks allowed | " &amp;</t>
  </si>
  <si>
    <t>[LANGUAGE TAG RULE]</t>
  </si>
  <si>
    <t>ALWAYS label markdown code blocks with the correct underlying programming language (e.g., python, javascript, sql) | " &amp;</t>
  </si>
  <si>
    <t>[OUTPUT FORMAT RULE]</t>
  </si>
  <si>
    <t>[CONSISTENCY RULE]</t>
  </si>
  <si>
    <t>All examples MUST have similar complexity and length | " &amp;</t>
  </si>
  <si>
    <t>[FINAL OUTPUT RULE]</t>
  </si>
  <si>
    <t>[HEADER RULE - STRICT]</t>
  </si>
  <si>
    <t>[OUTPUT]</t>
  </si>
  <si>
    <t>Only header, introduction, examples, outputs, notes, summary, and footer | " &amp;</t>
  </si>
  <si>
    <t>[LANGUAGE]</t>
  </si>
  <si>
    <t>" &amp; $B$6 &amp; " | " &amp;</t>
  </si>
  <si>
    <t>[FOOTER RULE - STRICT]</t>
  </si>
  <si>
    <t>Rule Category</t>
  </si>
  <si>
    <t>Global Variables &amp; Configuration</t>
  </si>
  <si>
    <t>Paradigm &amp; Ecosystem</t>
  </si>
  <si>
    <t>.</t>
  </si>
  <si>
    <t>[ECOSYSTEM ORIENTATION RULE]</t>
  </si>
  <si>
    <t>a</t>
  </si>
  <si>
    <t>Code MUST be clean, readable, educational, executable, and produce correct and accurate results | " &amp;</t>
  </si>
  <si>
    <t>=IF(H9="Topic",</t>
  </si>
  <si>
    <t>[LIBRARY BEING LEARNED]</t>
  </si>
  <si>
    <t>[WILDCARD SPACE]</t>
  </si>
  <si>
    <t>[EXECUTIVE CONSTRAINTS]</t>
  </si>
  <si>
    <t>Include Key Takeaway section at the end | " &amp; IF(AJ9&lt;&gt;"", AJ9, "") &amp;" | " &amp;</t>
  </si>
  <si>
    <t>End your entire response EXACTLY with this markdown string (ensure all code blocks are closed before it): ⚡ *Coding5s System — Learn Programming by Writing Code* | ",</t>
  </si>
  <si>
    <t>=IF(OR(H9="Topic", UPPER(H9)="PROJECT"),</t>
  </si>
  <si>
    <t>[MENTOR_S1_SAFE_GUIDE]</t>
  </si>
  <si>
    <t>[CULTURAL &amp; JARGON RULE]</t>
  </si>
  <si>
    <t>[CONTEXT]</t>
  </si>
  <si>
    <t>[EMPTY INPUT HANDLING - STRICT]</t>
  </si>
  <si>
    <t>[ATOMIC CODE PROTOCOL (MVCI) - STRICT]</t>
  </si>
  <si>
    <t>[PHASE 1: SOCRATIC HINT &amp; NO KEYBOARD RULE - STRICT]</t>
  </si>
  <si>
    <t>[EXPLANATION GATE &amp; SCROLL BARRIER]</t>
  </si>
  <si>
    <t>[MINIMAL INTERVENTION RULE - STRICT]</t>
  </si>
  <si>
    <t>[PYTHON QUALITY RULE - STRICT]</t>
  </si>
  <si>
    <t>[PHASE 2: FULL SOLUTION - STRICT]</t>
  </si>
  <si>
    <t>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t>
  </si>
  <si>
    <t>Analyze the student's code and explanation. If the code is perfect, congratulate them warmly and provide 2 'Bonus Challenges'. Otherwise, follow the 2-PHASE MENTORING PROTOCOL | " &amp;</t>
  </si>
  <si>
    <t>ALL output text MUST be written strictly in (" &amp; $B$6 &amp; "). | " &amp;</t>
  </si>
  <si>
    <t>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t>
  </si>
  <si>
    <t>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t>
  </si>
  <si>
    <t>" &amp; $B$6 &amp;" | " &amp;</t>
  </si>
  <si>
    <t>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t>
  </si>
  <si>
    <t>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t>
  </si>
  <si>
    <t>[TOPICS USED]</t>
  </si>
  <si>
    <t>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</si>
  <si>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t>
  </si>
  <si>
    <t>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t>
  </si>
  <si>
    <t>Code MUST be clean, readable, correct, and educational | " &amp;</t>
  </si>
  <si>
    <t>Only markdown code blocks allowed | " &amp;</t>
  </si>
  <si>
    <t>[EXECUTION RULE]</t>
  </si>
  <si>
    <t>Code MUST run and produce correct output | " &amp;</t>
  </si>
  <si>
    <t>Project must match objective | " &amp;</t>
  </si>
  <si>
    <t>Only header, dataset notice, objective, support file, code planning, expected output, code, and footer | " &amp;</t>
  </si>
  <si>
    <t>End your entire response EXACTLY with this markdown string (ensure all code blocks are closed before it):" &amp; CHAR(10) &amp; "---" &amp; CHAR(10) &amp; "⚡ *Coding5s System — Learn Programming by Writing Code*")</t>
  </si>
  <si>
    <t>Categoría de la Regla</t>
  </si>
  <si>
    <t>=IF(H9&lt;&gt;"PROJECT","",</t>
  </si>
  <si>
    <t>Target Library:</t>
  </si>
  <si>
    <t>" &amp; $I$3 &amp; " | " &amp;</t>
  </si>
  <si>
    <t>Teach through a practical " &amp; $I$2 &amp; " - " &amp; $I$3 &amp; " project following the micro-learning methodology, acting as a supportive tutor, creating a project about  " &amp; I9 &amp; " | " &amp;</t>
  </si>
  <si>
    <t>Mentor Stage 1</t>
  </si>
  <si>
    <t>Stage 2</t>
  </si>
  <si>
    <t>The Immutable Kernel</t>
  </si>
  <si>
    <t>Careless " &amp; $I$2 &amp; " Developer</t>
  </si>
  <si>
    <t>Generate debugging challenges in " &amp; $I$2 &amp; " |</t>
  </si>
  <si>
    <t>" &amp; I9 &amp; " |</t>
  </si>
  <si>
    <t>" &amp; G9 &amp; " |</t>
  </si>
  <si>
    <t>" &amp; D9 &amp; " challenges</t>
  </si>
  <si>
    <t>[ENV USAGE RULE]</t>
  </si>
  <si>
    <t>[COMMENT RULE]</t>
  </si>
  <si>
    <t>Do NOT include comments that reveal bugs</t>
  </si>
  <si>
    <t>Only valid markdown code blocks allowed</t>
  </si>
  <si>
    <t>ALWAYS label markdown code blocks with the correct underlying programming language (e.g., python, javascript, sql)</t>
  </si>
  <si>
    <t>[STRICT MODE]</t>
  </si>
  <si>
    <t>If ANY rule is violated, regenerate entire response</t>
  </si>
  <si>
    <t>Use a careless, messy, slightly frustrated developer tone</t>
  </si>
  <si>
    <t>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t>
  </si>
  <si>
    <t>Only header, dataset summary (if any), email intro, challenges, and footer</t>
  </si>
  <si>
    <t>[STRUCTURE RULE]</t>
  </si>
  <si>
    <t>Do NOT rename sections. Do NOT add titles. Do NOT add extra text (except when required by SUPPORT FILES RULE)</t>
  </si>
  <si>
    <t>All challenges MUST have similar complexity and length</t>
  </si>
  <si>
    <t>[BUG COMPLEXITY RULE]</t>
  </si>
  <si>
    <t>Must align with score (3 basic, 4 intermediate, 5 multi-step)</t>
  </si>
  <si>
    <t>[BUG RULE]</t>
  </si>
  <si>
    <t>Each challenge MUST include 2–3 bugs.</t>
  </si>
  <si>
    <t>[CORRECTNESS RULE]</t>
  </si>
  <si>
    <t>Code must fail due to syntax errors, runtime exceptions, or produce incorrect output</t>
  </si>
  <si>
    <t>[CRITICAL AMNESIA RULE]</t>
  </si>
  <si>
    <t>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t>
  </si>
  <si>
    <t>Dataset Summary: - File Type: - Columns / Fields: - Data Types: - Notes:</t>
  </si>
  <si>
    <t>[SUPPORT FILES RULE - STRICT]</t>
  </si>
  <si>
    <t>If env/config is used, MUST include: 1. Instructional sentence 2. File content in markdown code block 3. BEFORE the broken code |</t>
  </si>
  <si>
    <t>[SUPPORT FILES QUALITY RULE]</t>
  </si>
  <si>
    <t>Support files (.env, .env.example, .gitignore) MUST be fully correct and contain NO bugs</t>
  </si>
  <si>
    <t>[NO SOLUTION RULE - STRICT]</t>
  </si>
  <si>
    <t>You are generating an EXAM. You MUST NOT provide the fixed code, bug diagnosis, hints, explanations, or takeaways. Output ONLY the broken code. Do NOT solve your own challenges. Let the student find the bugs.</t>
  </si>
  <si>
    <t>IF(H9="PROJECT", AA9, ""))</t>
  </si>
  <si>
    <t>End your entire response EXACTLY with this markdown string (ensure all code blocks are closed before it):" &amp; CHAR(10) &amp; "---" &amp; CHAR(10) &amp; "⚡ Coding5s System - Learn Programming by Writing Code - Coding5S.com",</t>
  </si>
  <si>
    <t>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t>
  </si>
  <si>
    <t>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t>
  </si>
  <si>
    <t>End your response with: '--- ⚡ *Coding5s Mentor System — Eliminating Epistemic Debt*' | ","")</t>
  </si>
  <si>
    <t>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t>
  </si>
  <si>
    <t>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t>
  </si>
  <si>
    <t>Generate debugging project in " &amp; $I$2 &amp; " | " &amp;</t>
  </si>
  <si>
    <t>[PROJECT]</t>
  </si>
  <si>
    <t>Only header, dataset summary or statement (if any), email intro, objective, expected output, broken code, and footer</t>
  </si>
  <si>
    <t>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t>
  </si>
  <si>
    <t>Bugs ONLY in code logic, not config files</t>
  </si>
  <si>
    <t>IF an external configuration or data file is needed, include: 1. Short instructional sentence 2. File content in markdown code block 3. Place it strictly BEFORE the main code.</t>
  </si>
  <si>
    <t>Use a messy, careless developer tone</t>
  </si>
  <si>
    <t>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t>
  </si>
  <si>
    <t>EXACTLY 1 project. Structure MUST be: 'Project:' followed by 'Objective: maximum 6 lines.', then 'Expected Output: standalone markdown code block.', and finally 'Broken Code'</t>
  </si>
  <si>
    <t>Do NOT add extra sections or explanations (except when required by SUPPORT FILES RULE)</t>
  </si>
  <si>
    <t>- " &amp; IF(G9="Beginner", "25–40", IF(G9="Intermediate", "30–60", "40–100")) &amp; " lines of EXECUTABLE code (STRICT: Do NOT count blank lines towards this limit) - Multi-step flow - 2–4 functions ONLY - main() as entry point " &amp; IF(G9&lt;&gt;"Advanced", "- NO classes | ", "")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</si>
  <si>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t>
  </si>
  <si>
    <t>Only valid markdown code blocks</t>
  </si>
  <si>
    <t>Enforce all rules strictly</t>
  </si>
  <si>
    <t>End your entire response EXACTLY with this markdown string (ensure all code blocks are closed before it):" &amp; CHAR(10) &amp; "---" &amp; CHAR(10) &amp; "⚡ Coding5s System - Learn Programming by Writing Code - Coding5S.com" )</t>
  </si>
  <si>
    <t>[MENTOR_S2_DETECTIVE]</t>
  </si>
  <si>
    <t>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t>
  </si>
  <si>
    <t>Analyze the student's code, explanation, and error. If the code is already fixed and correct, recognize their 'debugging skill' and provide a 'Pro-Tip' for prevention. Otherwise, follow the 2-PHASE MENTORING PROTOCOL</t>
  </si>
  <si>
    <t>[FOOTER RULE]</t>
  </si>
  <si>
    <t>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t>
  </si>
  <si>
    <t>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t>
  </si>
  <si>
    <t>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t>
  </si>
  <si>
    <t>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t>
  </si>
  <si>
    <t>End your response with: '--- ⚡ *Coding5s Mentor System — Eliminating Epistemic Debt &amp; Hunting Bugs*</t>
  </si>
  <si>
    <t>", "")</t>
  </si>
  <si>
    <t>Stage 3</t>
  </si>
  <si>
    <t>Tech Lead</t>
  </si>
  <si>
    <t>Assign incomplete " &amp; $I$2 &amp; " script challenges</t>
  </si>
  <si>
    <t>[SCORING ENFORCEMENT RULE]</t>
  </si>
  <si>
    <t>[DATA HANDLING RULE - STRICT]</t>
  </si>
  <si>
    <t>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</si>
  <si>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t>
  </si>
  <si>
    <t>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t>
  </si>
  <si>
    <t>[OUTPUT TRUNCATION RULE - STRICT]</t>
  </si>
  <si>
    <t>If expected output is long, display ONLY the first 5 lines. Ensure accuracy. Do NOT use ellipsis (...)</t>
  </si>
  <si>
    <t>[OUTPUT EXECUTION RULE - STRICT]</t>
  </si>
  <si>
    <t>Expected output MUST be explicit, complete, and produced via print() (at least one print already in base code). Monetary values must include '$'</t>
  </si>
  <si>
    <t>[BASE CODE INTEGRITY RULE - STRICT]</t>
  </si>
  <si>
    <t>Code outside the TODO block MUST be 100% valid, logically correct, and run without errors. Do NOT simulate bugs using 'pass', '...', None, or wrong variable types outside the TODO. Variables used outside TODO must be initialized before TODO.</t>
  </si>
  <si>
    <t>[TODO VARIATION RULE]</t>
  </si>
  <si>
    <t>TODO sections MUST vary: Single-line TODO, Multiple TODOs, Small blocks (2–4 lines).</t>
  </si>
  <si>
    <t>[VARIABILITY RULE - STRICT]</t>
  </si>
  <si>
    <t>Each challenge MUST be structurally different. Vary: Code length, Logic type, Position of TODO, Number of TODOs (1–3), Data flow.</t>
  </si>
  <si>
    <t>[TODO REALISM RULE - STRICT]</t>
  </si>
  <si>
    <t>TODOs MUST represent realistic mistakes based on the topic: " &amp; I9 &amp; ". Describe what is incorrect or incomplete. Avoid imperative instructions.</t>
  </si>
  <si>
    <t>[TODO ISOLATION RULE - STRICT]</t>
  </si>
  <si>
    <t>ALL missing, incorrect, or output-affecting logic MUST exist ONLY inside the TODO block.</t>
  </si>
  <si>
    <t>The code under the # TODO MUST be left empty or with a 'pass'. DO NOT write the actual solution.</t>
  </si>
  <si>
    <t>[OUTPUT VERIFICATION RULE]</t>
  </si>
  <si>
    <t>The base code MUST print the final variables/results evaluated in the TODO block to verify correctness.</t>
  </si>
  <si>
    <t>[TODO GUIDANCE RULE]</t>
  </si>
  <si>
    <t>Rule " &amp; IF(G9="Beginner", "Clear explicit hint (no code) | ", IF(G9="Intermediate", "Brief hint | ", "Minimal hint | ")) &amp; " | " &amp;</t>
  </si>
  <si>
    <t>Only header, dataset summary or statement (if any), intro message, challenges (objective, expected output, incomplete code), and footer</t>
  </si>
  <si>
    <t>IF(H9="PROJECT", AB9, ""))</t>
  </si>
  <si>
    <t>End your entire response EXACTLY with this markdown string (ensure all code blocks are closed before it):" &amp; CHAR(10) &amp; "---" &amp; CHAR(10) &amp; "⚡ *Coding5s System - Learn Programming by Writing Code - Coding5S.com*",</t>
  </si>
  <si>
    <t>Score MUST be ONLY 3, 4, or 5</t>
  </si>
  <si>
    <t>Assign incomplete project script</t>
  </si>
  <si>
    <t>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</si>
  <si>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t>
  </si>
  <si>
    <t>EXACTLY 1 project. Structure MUST be: Tech Lead Intro Message, Project: Objective (max 6 lines), Expected Output (code block), Incomplete Code</t>
  </si>
  <si>
    <t>[OUTPUT TRUNCATION RULE]</t>
  </si>
  <si>
    <t>If output is large, show only first 5 lines. Do NOT use ellipsis (...)</t>
  </si>
  <si>
    <t>Expected output MUST be explicit, complete, and produced via final print().</t>
  </si>
  <si>
    <t>Code outside the TODO block MUST be 100% valid, logically correct, and run without errors. Do NOT use 'pass', '...', or empty placeholders outside the TODO.</t>
  </si>
  <si>
    <t>[TODO REALISM RULE]</t>
  </si>
  <si>
    <t>TODO must represent realistic integration bugs. Describe what is incorrect/incomplete.</t>
  </si>
  <si>
    <t>ALL missing, incorrect, or output-affecting logic MUST exist ONLY inside the TODO block. Replace ONLY integration logic.</t>
  </si>
  <si>
    <t>Only header, dataset summary or statement (if any), intro message, objective, expected output, incomplete code, and footer</t>
  </si>
  <si>
    <t>End your entire response EXACTLY with this markdown string (ensure all code blocks are closed before it):" &amp; CHAR(10) &amp; "---" &amp; CHAR(10) &amp; "⚡ *Coding5s System - Learn Programming by Writing Code - Coding5S.com*")</t>
  </si>
  <si>
    <t>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t>
  </si>
  <si>
    <t>[MENTOR_S3_BUILDER]</t>
  </si>
  <si>
    <t>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t>
  </si>
  <si>
    <t>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t>
  </si>
  <si>
    <t>Analyze the student's code and explanation. If they completed the data flow perfectly, celebrate the 'solid foundation' and offer a 'System Extension' challenge. Otherwise, follow the 2-PHASE MENTORING PROTOCOL</t>
  </si>
  <si>
    <t>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t>
  </si>
  <si>
    <t>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t>
  </si>
  <si>
    <t>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t>
  </si>
  <si>
    <t>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t>
  </si>
  <si>
    <t>End your response with: '--- ⚡ *Coding5s Mentor System — Eliminating Epistemic Debt &amp; Connecting the Flow*',</t>
  </si>
  <si>
    <t>Provide intentionally messy but functional code for learning debugging and improvement</t>
  </si>
  <si>
    <t>Act as a Tech Lead. A junior wrote this working but messy code. Tone: professional but exhausted by the code quality</t>
  </si>
  <si>
    <t>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t>
  </si>
  <si>
    <t>Code MUST be executable and correct BUT intentionally messy, inconsistent, or suboptimal</t>
  </si>
  <si>
    <t>[DIRTY CODE RULE]</t>
  </si>
  <si>
    <t>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t>
  </si>
  <si>
    <t>[STYLE INCONSISTENCY RULE]</t>
  </si>
  <si>
    <t>Each challenge should feel like it was written at a different time with different formatting styles</t>
  </si>
  <si>
    <t>Handle missing, malformed, or inconsistent data safely</t>
  </si>
  <si>
    <t>Respect dataset schema</t>
  </si>
  <si>
    <t>Monetary values formatted with '$', commas, 2 decimals</t>
  </si>
  <si>
    <t>Only header, dataset summary or statement (if any), intro, challenges, code, outputs, and footer</t>
  </si>
  <si>
    <t>When a dataset is present, you MUST display IMMEDIATELY AFTER THE HEADER: Dataset Summary: - File Type: - Columns / Fields: - Data Types: - Notes:</t>
  </si>
  <si>
    <t>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t>
  </si>
  <si>
    <t>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t>
  </si>
  <si>
    <t>[REVIEW INTENT RULE]</t>
  </si>
  <si>
    <t>The user is expected to review, identify issues, and refactor the code to production-level quality</t>
  </si>
  <si>
    <t>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t>
  </si>
  <si>
    <t>If env/config is used, include: 1. Instructional sentence 2. File content in markdown code block 3. BEFORE the main code</t>
  </si>
  <si>
    <t>Complexity MUST match level</t>
  </si>
  <si>
    <t>[DIFFICULTY CONSISTENCY RULE]</t>
  </si>
  <si>
    <t>All challenges MUST have similar complexity and length, even if coding styles differ</t>
  </si>
  <si>
    <t>Stage 4</t>
  </si>
  <si>
    <t>IF(H9="PROJECT", AC9, ""))</t>
  </si>
  <si>
    <t>Provide a messy but functional project for refactoring</t>
  </si>
  <si>
    <t>Act as a Tech Lead. A junior wrote this working but messy code. Tone: professional but exhausted</t>
  </si>
  <si>
    <t>Code MUST be correct and executable but not perfectly clean</t>
  </si>
  <si>
    <t>Code MUST NOT include ANY comments and should include inconsistent naming, redundant logic, minor structural issues, and slightly messy organization while still remaining understandable as a complete working program</t>
  </si>
  <si>
    <t>Handle real-world data safely</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</si>
  <si>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t>
  </si>
  <si>
    <t>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t>
  </si>
  <si>
    <t>EXACTLY 1 project. Structure MUST be: 1. Tech Lead Intro Email 2. Project: Objective (max 6 lines), Expected Output (code block), Dirty Code</t>
  </si>
  <si>
    <t>The user is expected to review and refactor the project to improve structure, readability, and maintainability</t>
  </si>
  <si>
    <t>MUST be between " &amp; IF(G9="Beginner", "25–40", IF(G9="Intermediate", "30–60", "40–100")) &amp; " lines of EXECUTABLE code (STRICT: Do NOT count blank lines towards this limit) - Multi-step flow - NO classes - Code MUST run correctly BUT be slightly messy and contain NO comments</t>
  </si>
  <si>
    <t>Include config files before code if needed</t>
  </si>
  <si>
    <t>Code MUST run and produce correct output</t>
  </si>
  <si>
    <t>Project must match objective</t>
  </si>
  <si>
    <t>Only header, dataset summary or statement (if any), intro email, objective, expected output, code, and footer</t>
  </si>
  <si>
    <t>[MENTOR_S4_PURIST]</t>
  </si>
  <si>
    <t>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t>
  </si>
  <si>
    <t>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t>
  </si>
  <si>
    <t>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t>
  </si>
  <si>
    <t>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t>
  </si>
  <si>
    <t>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t>
  </si>
  <si>
    <t>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t>
  </si>
  <si>
    <t xml:space="preserve">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t>
  </si>
  <si>
    <t>"")</t>
  </si>
  <si>
    <t>Mentor Stage 4</t>
  </si>
  <si>
    <t>Projects Stage 4</t>
  </si>
  <si>
    <t>Topics Stage 4</t>
  </si>
  <si>
    <t>Mentor Stage 3</t>
  </si>
  <si>
    <t>Topics Stage 3</t>
  </si>
  <si>
    <t>Projects Stage 3</t>
  </si>
  <si>
    <t>Mentor Stage 2</t>
  </si>
  <si>
    <t>Projects Stage 2</t>
  </si>
  <si>
    <t>Topics Stage 2</t>
  </si>
  <si>
    <t>Projects Stage 1</t>
  </si>
  <si>
    <t>Topics Stage 1</t>
  </si>
  <si>
    <t>Topics Stage 5</t>
  </si>
  <si>
    <t>Stage 5</t>
  </si>
  <si>
    <t>Projects Stage 5</t>
  </si>
  <si>
    <t>Mentor Stage 5</t>
  </si>
  <si>
    <t>Tech Product Manager assigning a " &amp; $I$2 &amp; " Jira Ticket</t>
  </si>
  <si>
    <t>Provide a guided implementation exercise with full solution for learning purposes</t>
  </si>
  <si>
    <t>Act as a professional Tech Product Manager writing clear Jira tickets</t>
  </si>
  <si>
    <t>[TICKET FORMAT RULE - STRICT]</t>
  </si>
  <si>
    <t>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t>
  </si>
  <si>
    <t>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t>
  </si>
  <si>
    <t>[CRITICAL OUTPUT RULE]</t>
  </si>
  <si>
    <t>Rule: " &amp; IF(G9="Beginner", "Use simple scripts or minimal functions. ", IF(G9="Intermediate", "Use functions where appropriate. ", "Use modular functions with clear structure. ")) &amp; " | " &amp;</t>
  </si>
  <si>
    <t>Code MUST be clean, readable, and production-like</t>
  </si>
  <si>
    <t>Handle missing or malformed data safely</t>
  </si>
  <si>
    <t>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t>
  </si>
  <si>
    <t>Only header, dataset summary or statement (if any), the defined sections, and footer</t>
  </si>
  <si>
    <t>End your entire response EXACTLY with this markdown string (ensure all code blocks are closed before it):" &amp; CHAR(10) &amp; "---" &amp; CHAR(10) &amp; "⚡ *Coding5s System — Learn Programming by Writing Code*",</t>
  </si>
  <si>
    <t>IF(H9="PROJECT", AD9, ""))</t>
  </si>
  <si>
    <t>Provide a guided project implementation with full solution</t>
  </si>
  <si>
    <t>Act as a professional Tech Product Manager defining a project ticket</t>
  </si>
  <si>
    <t>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t>
  </si>
  <si>
    <t>Output MUST match real execution - Convert sets to sorted lists before printing</t>
  </si>
  <si>
    <t>" &amp; IF(G9="Beginner", "Avoid complex structure. ", IF(G9="Intermediate", "Functions optional. ", "Use structured modular functions. ")) &amp; " | " &amp;</t>
  </si>
  <si>
    <t>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</si>
  <si>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t>
  </si>
  <si>
    <t>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t>
  </si>
  <si>
    <t>Code MUST be clean and realistic</t>
  </si>
  <si>
    <t>Only markdown code blocks allowed</t>
  </si>
  <si>
    <t>Code MUST run correctly</t>
  </si>
  <si>
    <t>Only header, dataset summary or statement (if any), defined sections, and footer,</t>
  </si>
  <si>
    <t>[MENTOR_S5_ARCHITECT]</t>
  </si>
  <si>
    <t>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t>
  </si>
  <si>
    <t>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t>
  </si>
  <si>
    <t>Analyze the extension code. If they already anticipated the edge cases and scalability issues (e.g., using generators or async patterns), give them the 'Architect's Approval' and discuss a more advanced trade-off. Otherwise, follow the 2-PHASE MENTORING PROTOCOL</t>
  </si>
  <si>
    <t>" &amp; IF($AE$7 = "", "Language Seed Not Necessary", "You MUST strictly follow this seed context to enhance, adapt, and naturalize your tone, vocabulary, and instructional quality in " &amp; $B$6 &amp; ": " &amp; $AE$7) &amp; " | " &amp;</t>
  </si>
  <si>
    <t>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t>
  </si>
  <si>
    <t>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t>
  </si>
  <si>
    <t>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t>
  </si>
  <si>
    <t>[PHASE 2: FINAL REVIEW - STRICT]</t>
  </si>
  <si>
    <t>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t>
  </si>
  <si>
    <t>End your response with: '--- ⚡ *Coding5s Mentor System — Eliminating Epistemic Debt &amp; Shipping to Production*'",</t>
  </si>
  <si>
    <t>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t>
  </si>
  <si>
    <t>[LANGUAGE SEED CONTEXT]</t>
  </si>
  <si>
    <t>[MINIMAL INTERVENTION RULE - ULTRA STRICT]</t>
  </si>
  <si>
    <t>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t>
  </si>
  <si>
    <t>Languages Range</t>
  </si>
  <si>
    <t>Number of Examples</t>
  </si>
  <si>
    <t>Low Resource Lang</t>
  </si>
  <si>
    <t>Abbreviation</t>
  </si>
  <si>
    <t>Language Seed Context</t>
  </si>
  <si>
    <t>Testing Languages</t>
  </si>
  <si>
    <t>End your response with: '--- ⚡ *Coding5s Mentor System — Eliminating Technical Debt with Elegance*'",</t>
  </si>
  <si>
    <t>Manual Variables by Topic</t>
  </si>
  <si>
    <t>MIT License</t>
  </si>
  <si>
    <t>Copyright (c) 2026 Wilfredo Barrios</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</si>
  <si>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</si>
  <si>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</si>
  <si>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</si>
  <si>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</si>
  <si>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</si>
  <si>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</si>
  <si>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</si>
  <si>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</si>
  <si>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</si>
  <si>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</si>
  <si>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</si>
  <si>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</si>
  <si>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</si>
  <si>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</si>
  <si>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</si>
  <si>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 xml:space="preserve">Project Homepage: </t>
  </si>
  <si>
    <t>https://github.com/WilfredoBarrios/coding5s-framework</t>
  </si>
  <si>
    <t>Cell References</t>
  </si>
  <si>
    <t>A9</t>
  </si>
  <si>
    <t>Relative</t>
  </si>
  <si>
    <t>D9</t>
  </si>
  <si>
    <t>F9</t>
  </si>
  <si>
    <t>G9</t>
  </si>
  <si>
    <t>H9</t>
  </si>
  <si>
    <t>I9</t>
  </si>
  <si>
    <t>J9</t>
  </si>
  <si>
    <t>B6</t>
  </si>
  <si>
    <t>Absolute</t>
  </si>
  <si>
    <t>I2</t>
  </si>
  <si>
    <t>Learning Now Name</t>
  </si>
  <si>
    <t>I3</t>
  </si>
  <si>
    <t>AE</t>
  </si>
  <si>
    <t>Z9</t>
  </si>
  <si>
    <t>AA2</t>
  </si>
  <si>
    <t>AB</t>
  </si>
  <si>
    <t>AC</t>
  </si>
  <si>
    <t>AD</t>
  </si>
  <si>
    <t>AJ</t>
  </si>
  <si>
    <t>Cantidad Ejemplos</t>
  </si>
  <si>
    <t>Target Library</t>
  </si>
  <si>
    <t>Projects Formula Stage 1</t>
  </si>
  <si>
    <t>Projects Formula Stage 2</t>
  </si>
  <si>
    <t>Projects Formula Stage 3</t>
  </si>
  <si>
    <t>Projects Formula Stage 4</t>
  </si>
  <si>
    <t>Projects Formula Stage 5</t>
  </si>
  <si>
    <t>Manual Variable For Specific Topic</t>
  </si>
  <si>
    <t>Cell</t>
  </si>
  <si>
    <t>Detailed Explanation</t>
  </si>
  <si>
    <t>Defines the strict code line limit that the LLM can generate for the examples in that specific lesson, preventing redundant outputs.</t>
  </si>
  <si>
    <t>Controls the exact number of code snippets or practical use cases the AI must render within the lesson to maintain pedagogical consistency.</t>
  </si>
  <si>
    <t>The sequential numerical index of the lesson. It acts as an anchor for sorting and calculating internal dependencies.</t>
  </si>
  <si>
    <t>Indicates the current difficulty level (e.g., Beginner, Intermediate). It dynamically adjusts the complexity of the vocabulary and code generated by the AI.</t>
  </si>
  <si>
    <t>Specifies the nature of the row's deliverable (e.g., CONCEPT, STEP), dictating the structure of the prompt generator.</t>
  </si>
  <si>
    <t>An optimized, keyword-friendly variant of the lesson name used to help the LLM process the technical domain more accurately.</t>
  </si>
  <si>
    <t>The official commercial or pedagogical name of the lesson as it will appear on the course syllabus or index for the student.</t>
  </si>
  <si>
    <t>The primary programming language of the course (e.g., Elixir, Python). Being absolute, it is injected globally into every row.</t>
  </si>
  <si>
    <t>The specific ecosystem or submodule being built (e.g., Phoenix LiveView, Pandas), locking down the technical focus of the pipeline.</t>
  </si>
  <si>
    <t>Specifies mandatory external libraries or dependencies that the AI must import and utilize within the code examples.</t>
  </si>
  <si>
    <t>The immutable master context of the language (core syntax, key paradigms, and design rules) that shields the AI from structural hallucinations.</t>
  </si>
  <si>
    <t>Executes the Stage 1 prompt for project development, handling the initial technical analysis and breakdown of the lab requirements.</t>
  </si>
  <si>
    <t>Processes Stage 2 of the project engine, establishing the file architecture or individual module skeletons of the deliverable.</t>
  </si>
  <si>
    <t>Governs Stage 3, injecting operational constraints and Socratic testing guidelines for the student to solve the lab.</t>
  </si>
  <si>
    <t>Manages Stage 4, dedicated to structuring the evaluation criteria and code validation logic for the project core.</t>
  </si>
  <si>
    <t>Consolidates Stage 5, compiling the final project package (Student Kit) with deployment-ready instructions.</t>
  </si>
  <si>
    <t>A manual escape-hatch cell that allows the creator to inject a unique parameter or override instruction for that specific lesson without breaking global column formulas.</t>
  </si>
  <si>
    <t>📖 HOW TO USE THIS CREATOR KIT</t>
  </si>
  <si>
    <t>This Excel sheet serves as the primary data engine to generate granular lessons. However, it does not contain the structural setup prompts. Please follow the repository guidelines below:</t>
  </si>
  <si>
    <r>
      <t>Syllabus Initialization Prompts:</t>
    </r>
    <r>
      <rPr>
        <sz val="11"/>
        <color theme="1"/>
        <rFont val="Aptos Narrow"/>
        <family val="2"/>
        <scheme val="minor"/>
      </rPr>
      <t xml:space="preserve"> The core prompts required to architect your initial course outline are </t>
    </r>
    <r>
      <rPr>
        <b/>
        <sz val="11"/>
        <color theme="1"/>
        <rFont val="Aptos Narrow"/>
        <family val="2"/>
        <scheme val="minor"/>
      </rPr>
      <t>NOT</t>
    </r>
    <r>
      <rPr>
        <sz val="11"/>
        <color theme="1"/>
        <rFont val="Aptos Narrow"/>
        <family val="2"/>
        <scheme val="minor"/>
      </rPr>
      <t xml:space="preserve"> built into this spreadsheet. You must locate them in your repository folder under:</t>
    </r>
  </si>
  <si>
    <r>
      <t>lessons_generator_prompt_phase_1.md</t>
    </r>
    <r>
      <rPr>
        <sz val="11"/>
        <color theme="1"/>
        <rFont val="Aptos Narrow"/>
        <family val="2"/>
        <scheme val="minor"/>
      </rPr>
      <t xml:space="preserve"> (Domain Analysis &amp; Topic Calculation Blueprint)</t>
    </r>
  </si>
  <si>
    <r>
      <t>lessons_generator_prompt_phase_2.md</t>
    </r>
    <r>
      <rPr>
        <sz val="11"/>
        <color theme="1"/>
        <rFont val="Aptos Narrow"/>
        <family val="2"/>
        <scheme val="minor"/>
      </rPr>
      <t xml:space="preserve"> (Sanitized Flat Markdown Table Generation)</t>
    </r>
  </si>
  <si>
    <t>Execution Workflow:</t>
  </si>
  <si>
    <r>
      <t xml:space="preserve">1. Copy the prompt from the </t>
    </r>
    <r>
      <rPr>
        <b/>
        <sz val="11"/>
        <color theme="1"/>
        <rFont val="Aptos Narrow"/>
        <family val="2"/>
        <scheme val="minor"/>
      </rPr>
      <t>Phase 1</t>
    </r>
    <r>
      <rPr>
        <sz val="11"/>
        <color theme="1"/>
        <rFont val="Aptos Narrow"/>
        <family val="2"/>
        <scheme val="minor"/>
      </rPr>
      <t xml:space="preserve"> MD file into your LLM to extract the analytical breakdown of your language or framework.</t>
    </r>
  </si>
  <si>
    <r>
      <t xml:space="preserve">2. Use the </t>
    </r>
    <r>
      <rPr>
        <b/>
        <sz val="11"/>
        <color theme="1"/>
        <rFont val="Aptos Narrow"/>
        <family val="2"/>
        <scheme val="minor"/>
      </rPr>
      <t>Phase 2</t>
    </r>
    <r>
      <rPr>
        <sz val="11"/>
        <color theme="1"/>
        <rFont val="Aptos Narrow"/>
        <family val="2"/>
        <scheme val="minor"/>
      </rPr>
      <t xml:space="preserve"> MD file prompt to clean and format those topics into a standardized 4-column raw table.</t>
    </r>
  </si>
  <si>
    <r>
      <t>3. Paste that sanitized data directly into the columns here starting from row 9 (</t>
    </r>
    <r>
      <rPr>
        <sz val="10"/>
        <color theme="1"/>
        <rFont val="Arial Unicode MS"/>
      </rPr>
      <t>#</t>
    </r>
    <r>
      <rPr>
        <sz val="11"/>
        <color theme="1"/>
        <rFont val="Aptos Narrow"/>
        <family val="2"/>
        <scheme val="minor"/>
      </rPr>
      <t xml:space="preserve">, </t>
    </r>
    <r>
      <rPr>
        <sz val="10"/>
        <color theme="1"/>
        <rFont val="Arial Unicode MS"/>
      </rPr>
      <t>Level</t>
    </r>
    <r>
      <rPr>
        <sz val="11"/>
        <color theme="1"/>
        <rFont val="Aptos Narrow"/>
        <family val="2"/>
        <scheme val="minor"/>
      </rPr>
      <t xml:space="preserve">, </t>
    </r>
    <r>
      <rPr>
        <sz val="10"/>
        <color theme="1"/>
        <rFont val="Arial Unicode MS"/>
      </rPr>
      <t>Type</t>
    </r>
    <r>
      <rPr>
        <sz val="11"/>
        <color theme="1"/>
        <rFont val="Aptos Narrow"/>
        <family val="2"/>
        <scheme val="minor"/>
      </rPr>
      <t xml:space="preserve">, </t>
    </r>
    <r>
      <rPr>
        <sz val="10"/>
        <color theme="1"/>
        <rFont val="Arial Unicode MS"/>
      </rPr>
      <t>Topic Name</t>
    </r>
    <r>
      <rPr>
        <sz val="11"/>
        <color theme="1"/>
        <rFont val="Aptos Narrow"/>
        <family val="2"/>
        <scheme val="minor"/>
      </rPr>
      <t>).</t>
    </r>
  </si>
  <si>
    <r>
      <t>Dynamic Generation:</t>
    </r>
    <r>
      <rPr>
        <sz val="11"/>
        <color theme="1"/>
        <rFont val="Aptos Narrow"/>
        <family val="2"/>
        <scheme val="minor"/>
      </rPr>
      <t xml:space="preserve"> Once your row metadata is filled, the rest of the columns in this kit will automatically compute, compile, and build the final custom socratic engine prompts.</t>
    </r>
  </si>
  <si>
    <t>Rule Tag</t>
  </si>
  <si>
    <t>Rule To Concatenate</t>
  </si>
  <si>
    <t>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</si>
  <si>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t>
  </si>
  <si>
    <t>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</si>
  <si>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t>
  </si>
  <si>
    <t>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</si>
  <si>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</si>
  <si>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</si>
  <si>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</si>
  <si>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</si>
  <si>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</si>
  <si>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</si>
  <si>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</si>
  <si>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</si>
  <si>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</si>
  <si>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t>
  </si>
  <si>
    <t>[COMMENT CONSTRAINTS]</t>
  </si>
  <si>
    <t>ALWAYS label markdown code blocks with the correct underlying programming language (e.g., elixir, javascript, sql)</t>
  </si>
  <si>
    <t>MUST be between " &amp; IF(G9="Beginner", "25–40", IF(G9="Intermediate", "30–60", "40–100")) &amp; " lines (STRICT) - Multi-step flow</t>
  </si>
  <si>
    <t>You are generating an EXAM. Do NOT provide the fixed code, diagnosis, hints, or explanations. Output ONLY the broken code. Do NOT include comments that reveal the bugs. Let the student find them.</t>
  </si>
  <si>
    <t>[I_O_PARADIGM]</t>
  </si>
  <si>
    <t>[INLINE_PACKAGE_MANAGER]</t>
  </si>
  <si>
    <t>Mentor</t>
  </si>
  <si>
    <t>[FORBIDDEN_LOW_LEVEL_PATTERNS]</t>
  </si>
  <si>
    <t>[NATIVE_OPTIMIZATION_PARADIGM]</t>
  </si>
  <si>
    <t>[BEGINNER_SCOPE]</t>
  </si>
  <si>
    <t>[INTERMEDIATE_SCOPE]</t>
  </si>
  <si>
    <t>[ADVANCED_SCOPE]</t>
  </si>
  <si>
    <t>[CODE_CONSTRAINTS_RULE]</t>
  </si>
  <si>
    <t>[DATA_SOURCE_TYPE]</t>
  </si>
  <si>
    <t>[NATIVE_PRINT_METHOD]</t>
  </si>
  <si>
    <t>[FILE_SYSTEM_MODULE]</t>
  </si>
  <si>
    <t>[IDIOMATIC_RETURN_TYPES]</t>
  </si>
  <si>
    <t>Rule Component</t>
  </si>
  <si>
    <t>Component Tag</t>
  </si>
  <si>
    <t>Projects</t>
  </si>
  <si>
    <t>[VISUAL_ARCHITECTURE_COMMENTS]</t>
  </si>
  <si>
    <t>[VISUAL_BLOCK_COMMENT]</t>
  </si>
  <si>
    <t>[NATIVE_DOCUMENTATION_METHOD]</t>
  </si>
  <si>
    <t>[MAX_COMMENT_LINE_WIDTH]</t>
  </si>
  <si>
    <t>[MENTOR_SCOPE_EXPECTATIONS]</t>
  </si>
  <si>
    <t>[CODE_QUALITY_POLICIES]</t>
  </si>
  <si>
    <t>[IDIOMATIC_NAMING_CONVENTIONS]</t>
  </si>
  <si>
    <t>[CORE_LANGUAGE_LEVERAGE]</t>
  </si>
  <si>
    <t>[FORBIDDEN_IMPERATIVE_SMELLS]</t>
  </si>
  <si>
    <t>[DEFAULT_ARG_CLAUSES_REQUIRMENT]</t>
  </si>
  <si>
    <t>[FILE_HANDLING_RULE]</t>
  </si>
  <si>
    <t>[FILE_MODULE_USAGE]</t>
  </si>
  <si>
    <t>[ENV_USAGE_POLICY]</t>
  </si>
  <si>
    <t>[SUPPORT_FILES_STRUCTURE]</t>
  </si>
  <si>
    <t>[TESTING_SYNTAX_LIMITS]</t>
  </si>
  <si>
    <t>[STANDALONE_INSTALL_SYNTAX]</t>
  </si>
  <si>
    <t>[CODE_CONSTRAINTS]</t>
  </si>
  <si>
    <t>[REQUIRED_CONSTRUCTS]</t>
  </si>
  <si>
    <t>[PARADIGM_CORE_POLICIES]</t>
  </si>
  <si>
    <t>[CONSISTENCY_RULE]</t>
  </si>
  <si>
    <t>Stage</t>
  </si>
  <si>
    <t>[BUG_RULE]</t>
  </si>
  <si>
    <t>[ENVIRONMENT_SIMULATION]</t>
  </si>
  <si>
    <t>[COMPILE_ERRORS_TYPE]</t>
  </si>
  <si>
    <t>[LOGIC_ERRORS_TYPE]</t>
  </si>
  <si>
    <t>[RUNTIME_ERRORS_TYPE]</t>
  </si>
  <si>
    <t>[PRODUCTION_CLEAN_POLICY]</t>
  </si>
  <si>
    <t>[NAMING_CONVENTIONS]</t>
  </si>
  <si>
    <t>[PARADIGM_PURITY]</t>
  </si>
  <si>
    <t>[DEFAULT_ARG_HEAD_CLAUSE]</t>
  </si>
  <si>
    <t>ALWAYS label markdown code blocks with the correct underlying programming language (e.g., elixir, python, javascript, sql)</t>
  </si>
  <si>
    <t>[STANDALONE_INSTALL_POLICY]</t>
  </si>
  <si>
    <t>[TEST_MACRO_LIMITS]</t>
  </si>
  <si>
    <t>[CHALLENGE_CORE_REQ]</t>
  </si>
  <si>
    <t>[BASE_CODE_POLICY]</t>
  </si>
  <si>
    <t>[EXTERNAL_PACKAGE_PROTOCOL]</t>
  </si>
  <si>
    <t>[TESTING_FRAMEWORK_PROTOCOL]</t>
  </si>
  <si>
    <t>[CHALLENGE_CONSTRAINTS_POLICY]</t>
  </si>
  <si>
    <t>[DYNAMIC_INSTALL_SYNTAX]</t>
  </si>
  <si>
    <t>[PROJECT_LINE_METRIC_BASE]</t>
  </si>
  <si>
    <t>[PROJECT_FLOW_POLICY]</t>
  </si>
  <si>
    <t>[PRODUCTION_STYLE_POLICY]</t>
  </si>
  <si>
    <t>[PARADIGM_CORE_LEVERAGE]</t>
  </si>
  <si>
    <t>[FUNCTIONAL_RESTRICTIONS]</t>
  </si>
  <si>
    <t>Normalize boolean values before comparison when the programming language requires it.</t>
  </si>
  <si>
    <t>Explicit casting required before calculations when the programming language requires it.</t>
  </si>
  <si>
    <t>Use correct loaders and enforce encoding='utf-8' and newline='' when applicable if the programming language supports it.</t>
  </si>
  <si>
    <t>[CODE_QUALITY_PROTOCOL]</t>
  </si>
  <si>
    <t>[CLEAN_CODE_POLICY]</t>
  </si>
  <si>
    <t>Normalize boolean values before comparison if the programming language requires it.</t>
  </si>
  <si>
    <t>Explicit casting required before calculations if the programming language requires it.</t>
  </si>
  <si>
    <t>Use correct loaders and enforce encoding='utf-8' and newline=' when applicable or supported by the programming language.</t>
  </si>
  <si>
    <t>[DETERMINISTIC_OUTPUT_PROTOCOL]</t>
  </si>
  <si>
    <t>[FUNCTIONAL_STRUCTURE_POLICY]</t>
  </si>
  <si>
    <t>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t>
  </si>
  <si>
    <t>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t>
  </si>
  <si>
    <t>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t>
  </si>
  <si>
    <t>up</t>
  </si>
  <si>
    <t>Check the "HowToStudy" sheet for instructions on how to use this sheet to study.</t>
  </si>
  <si>
    <t>📖 How to Study with Coding5s</t>
  </si>
  <si>
    <r>
      <t xml:space="preserve">Welcome to </t>
    </r>
    <r>
      <rPr>
        <b/>
        <sz val="11"/>
        <color theme="1"/>
        <rFont val="Aptos Narrow"/>
        <family val="2"/>
        <scheme val="minor"/>
      </rPr>
      <t>Coding5s</t>
    </r>
    <r>
      <rPr>
        <sz val="11"/>
        <color theme="1"/>
        <rFont val="Aptos Narrow"/>
        <family val="2"/>
        <scheme val="minor"/>
      </rPr>
      <t>! This framework is designed to give you a deep, hands-on learning experience using AI as your personal tutor alongside your local IDE.</t>
    </r>
  </si>
  <si>
    <t>📌 The Core Learning Workflow (Step-by-Step)</t>
  </si>
  <si>
    <t>1. Complete Stage 1 (Initial Learning Path)</t>
  </si>
  <si>
    <r>
      <t xml:space="preserve">Go to </t>
    </r>
    <r>
      <rPr>
        <b/>
        <sz val="11"/>
        <color theme="1"/>
        <rFont val="Aptos Narrow"/>
        <family val="2"/>
        <scheme val="minor"/>
      </rPr>
      <t>Lesson 1</t>
    </r>
    <r>
      <rPr>
        <sz val="11"/>
        <color theme="1"/>
        <rFont val="Aptos Narrow"/>
        <family val="2"/>
        <scheme val="minor"/>
      </rPr>
      <t xml:space="preserve"> in the main sheet.</t>
    </r>
  </si>
  <si>
    <r>
      <t xml:space="preserve">Copy the text from the </t>
    </r>
    <r>
      <rPr>
        <b/>
        <sz val="11"/>
        <color theme="1"/>
        <rFont val="Aptos Narrow"/>
        <family val="2"/>
        <scheme val="minor"/>
      </rPr>
      <t>Stage 1 Prompt</t>
    </r>
    <r>
      <rPr>
        <sz val="11"/>
        <color theme="1"/>
        <rFont val="Aptos Narrow"/>
        <family val="2"/>
        <scheme val="minor"/>
      </rPr>
      <t xml:space="preserve"> column.</t>
    </r>
  </si>
  <si>
    <t>Paste it into a clean AI chat (Gemini, ChatGPT, Claude, etc.).</t>
  </si>
  <si>
    <r>
      <t xml:space="preserve">Read the lesson, complete the exercise, and write/run the code in your </t>
    </r>
    <r>
      <rPr>
        <b/>
        <sz val="11"/>
        <color theme="1"/>
        <rFont val="Aptos Narrow"/>
        <family val="2"/>
        <scheme val="minor"/>
      </rPr>
      <t>local IDE</t>
    </r>
    <r>
      <rPr>
        <sz val="11"/>
        <color theme="1"/>
        <rFont val="Aptos Narrow"/>
        <family val="2"/>
        <scheme val="minor"/>
      </rPr>
      <t>.</t>
    </r>
  </si>
  <si>
    <r>
      <t xml:space="preserve">Proceed sequentially through </t>
    </r>
    <r>
      <rPr>
        <b/>
        <sz val="11"/>
        <color theme="1"/>
        <rFont val="Aptos Narrow"/>
        <family val="2"/>
        <scheme val="minor"/>
      </rPr>
      <t>Lesson 2, Lesson 3, etc.</t>
    </r>
    <r>
      <rPr>
        <sz val="11"/>
        <color theme="1"/>
        <rFont val="Aptos Narrow"/>
        <family val="2"/>
        <scheme val="minor"/>
      </rPr>
      <t xml:space="preserve">, staying within </t>
    </r>
    <r>
      <rPr>
        <b/>
        <sz val="11"/>
        <color theme="1"/>
        <rFont val="Aptos Narrow"/>
        <family val="2"/>
        <scheme val="minor"/>
      </rPr>
      <t>Stage 1</t>
    </r>
    <r>
      <rPr>
        <sz val="11"/>
        <color theme="1"/>
        <rFont val="Aptos Narrow"/>
        <family val="2"/>
        <scheme val="minor"/>
      </rPr>
      <t xml:space="preserve"> until you finish all topics and complete the first </t>
    </r>
    <r>
      <rPr>
        <b/>
        <sz val="11"/>
        <color theme="1"/>
        <rFont val="Aptos Narrow"/>
        <family val="2"/>
        <scheme val="minor"/>
      </rPr>
      <t>PROJECT</t>
    </r>
    <r>
      <rPr>
        <sz val="11"/>
        <color theme="1"/>
        <rFont val="Aptos Narrow"/>
        <family val="2"/>
        <scheme val="minor"/>
      </rPr>
      <t>.</t>
    </r>
  </si>
  <si>
    <t>2. How to Use the Mentor Column (Live Troubleshooting)</t>
  </si>
  <si>
    <r>
      <t xml:space="preserve">The </t>
    </r>
    <r>
      <rPr>
        <b/>
        <sz val="11"/>
        <color theme="1"/>
        <rFont val="Aptos Narrow"/>
        <family val="2"/>
        <scheme val="minor"/>
      </rPr>
      <t>Mentor Prompt</t>
    </r>
    <r>
      <rPr>
        <sz val="11"/>
        <color theme="1"/>
        <rFont val="Aptos Narrow"/>
        <family val="2"/>
        <scheme val="minor"/>
      </rPr>
      <t xml:space="preserve"> column is your dedicated support tool whenever you get stuck or need clarification on a specific topic.</t>
    </r>
  </si>
  <si>
    <t>To ask a question:</t>
  </si>
  <si>
    <r>
      <t xml:space="preserve">1. Copy the cell from the </t>
    </r>
    <r>
      <rPr>
        <b/>
        <sz val="11"/>
        <color theme="1"/>
        <rFont val="Aptos Narrow"/>
        <family val="2"/>
        <scheme val="minor"/>
      </rPr>
      <t>Mentor Prompt</t>
    </r>
    <r>
      <rPr>
        <sz val="11"/>
        <color theme="1"/>
        <rFont val="Aptos Narrow"/>
        <family val="2"/>
        <scheme val="minor"/>
      </rPr>
      <t xml:space="preserve"> column for your current lesson.</t>
    </r>
  </si>
  <si>
    <t>2. Paste it into your AI chat.</t>
  </si>
  <si>
    <t>3. Immediately below the prompt, write your question.</t>
  </si>
  <si>
    <t>4. Paste your code snippet directly from your IDE.</t>
  </si>
  <si>
    <t>Recommended Message Format:</t>
  </si>
  <si>
    <t>3. Sequential Stage Progression</t>
  </si>
  <si>
    <r>
      <t xml:space="preserve">Once you have completed the entire topic list in </t>
    </r>
    <r>
      <rPr>
        <b/>
        <sz val="11"/>
        <color theme="1"/>
        <rFont val="Aptos Narrow"/>
        <family val="2"/>
        <scheme val="minor"/>
      </rPr>
      <t>Stage 1</t>
    </r>
    <r>
      <rPr>
        <sz val="11"/>
        <color theme="1"/>
        <rFont val="Aptos Narrow"/>
        <family val="2"/>
        <scheme val="minor"/>
      </rPr>
      <t>:</t>
    </r>
  </si>
  <si>
    <r>
      <t xml:space="preserve">1. Move on to </t>
    </r>
    <r>
      <rPr>
        <b/>
        <sz val="11"/>
        <color theme="1"/>
        <rFont val="Aptos Narrow"/>
        <family val="2"/>
        <scheme val="minor"/>
      </rPr>
      <t>Stage 2 (Troubleshooting / Debugging)</t>
    </r>
    <r>
      <rPr>
        <sz val="11"/>
        <color theme="1"/>
        <rFont val="Aptos Narrow"/>
        <family val="2"/>
        <scheme val="minor"/>
      </rPr>
      <t>.</t>
    </r>
  </si>
  <si>
    <t>2. Go through the lessons from top to bottom in Stage 2 to learn how to break, diagnose, and fix broken code (use the Stage 2 Mentor prompt whenever the console crashes).</t>
  </si>
  <si>
    <r>
      <t xml:space="preserve">3. Repeat the process sequentially for </t>
    </r>
    <r>
      <rPr>
        <b/>
        <sz val="11"/>
        <color theme="1"/>
        <rFont val="Aptos Narrow"/>
        <family val="2"/>
        <scheme val="minor"/>
      </rPr>
      <t>Stage 3, Stage 4, and Stage 5</t>
    </r>
    <r>
      <rPr>
        <sz val="11"/>
        <color theme="1"/>
        <rFont val="Aptos Narrow"/>
        <family val="2"/>
        <scheme val="minor"/>
      </rPr>
      <t xml:space="preserve"> for advanced architecture, optimization, and scaling.</t>
    </r>
  </si>
  <si>
    <t>💡 Golden Rules for Students</t>
  </si>
  <si>
    <r>
      <t xml:space="preserve">❌ </t>
    </r>
    <r>
      <rPr>
        <b/>
        <sz val="11"/>
        <color theme="1"/>
        <rFont val="Aptos Narrow"/>
        <family val="2"/>
        <scheme val="minor"/>
      </rPr>
      <t>Do not jump across stages within the same lesson:</t>
    </r>
    <r>
      <rPr>
        <sz val="11"/>
        <color theme="1"/>
        <rFont val="Aptos Narrow"/>
        <family val="2"/>
        <scheme val="minor"/>
      </rPr>
      <t xml:space="preserve"> Do not attempt Stage 1, Stage 2, and Stage 3 for Lesson 1 on the same day. Build your core foundation by finishing the entire </t>
    </r>
    <r>
      <rPr>
        <b/>
        <sz val="11"/>
        <color theme="1"/>
        <rFont val="Aptos Narrow"/>
        <family val="2"/>
        <scheme val="minor"/>
      </rPr>
      <t>Stage 1 path first</t>
    </r>
    <r>
      <rPr>
        <sz val="11"/>
        <color theme="1"/>
        <rFont val="Aptos Narrow"/>
        <family val="2"/>
        <scheme val="minor"/>
      </rPr>
      <t>.</t>
    </r>
  </si>
  <si>
    <r>
      <t xml:space="preserve">✅ </t>
    </r>
    <r>
      <rPr>
        <b/>
        <sz val="11"/>
        <color theme="1"/>
        <rFont val="Aptos Narrow"/>
        <family val="2"/>
        <scheme val="minor"/>
      </rPr>
      <t>Always practice in your IDE:</t>
    </r>
    <r>
      <rPr>
        <sz val="11"/>
        <color theme="1"/>
        <rFont val="Aptos Narrow"/>
        <family val="2"/>
        <scheme val="minor"/>
      </rPr>
      <t xml:space="preserve"> Never just read the AI's explanation. Type out, test, and execute every piece of code in your editor.</t>
    </r>
  </si>
  <si>
    <t>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t>
  </si>
  <si>
    <t>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t>
  </si>
  <si>
    <t>Code MUST be clean, readable, educational, executable and produce correct results. Safely handle missing/malformed/inconsistent data, using pattern matching if possible.</t>
  </si>
  <si>
    <t>Code MUST include enough inline comments explaining WHAT it does AND WHY. Density: Beginner=high, Intermediate=medium, Advanced=lower but present in key logic.</t>
  </si>
  <si>
    <t>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t>
  </si>
  <si>
    <t>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t>
  </si>
  <si>
    <t>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t>
  </si>
  <si>
    <t>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t>
  </si>
  <si>
    <t>Website:</t>
  </si>
  <si>
    <t>https://coding5s.com</t>
  </si>
  <si>
    <t>Yes</t>
  </si>
  <si>
    <t>Each example MUST include: - Internal data OR dataset usage - Print key intermediate steps and the final result - MUST NOT exceed exactly " &amp; $C9 &amp; " lines of EXECUTABLE code (STRICT: Do NOT count comments or blank lines). - NEVER exceed this limit. | " &amp;</t>
  </si>
  <si>
    <t>" &amp; A9 &amp; " | " &amp;</t>
  </si>
  <si>
    <t>You are helping a Junior Developer who is " &amp; IF(UPPER(H9)="PROJECT", "building a PROJECT: " &amp; I9 &amp; ". Topics applied in this project: " &amp; A9 &amp; ". Project objective: " &amp; J9, "learning: " &amp; I9 &amp; ". Topic details: " &amp; J9) &amp; " | " &amp;</t>
  </si>
  <si>
    <t>You are helping a Junior Developer debug a " &amp; IF(UPPER(H9)="PROJECT", "PROJECT: " &amp; I9 &amp; ". Topics involved: " &amp; A9 &amp; ". Project objective: " &amp; J9, "TOPIC: " &amp; I9 &amp; ". Topic details: " &amp; J9) &amp; " | " &amp;</t>
  </si>
  <si>
    <t>You are helping a Junior Developer complete a " &amp; IF(UPPER(H9)="PROJECT", "PROJECT: " &amp; I9 &amp; ". Topics involved: " &amp; A9 &amp; ". Project objective: " &amp; J9, "TOPIC: " &amp; I9 &amp; ". Topic details: " &amp; J9) &amp; " | " &amp;</t>
  </si>
  <si>
    <t>You are performing a Code Review for a " &amp; IF(UPPER(H9)="PROJECT", "PROJECT: " &amp; I9 &amp; ". Topics involved: " &amp; A9 &amp; ". Project objective: " &amp; J9, "TOPIC: " &amp; I9 &amp; ". Topic details: " &amp; J9) &amp; " | " &amp;</t>
  </si>
  <si>
    <t>You are reviewing the final implementation of a new feature for a " &amp; IF(UPPER(H9)="PROJECT", "PROJECT: " &amp; I9 &amp; ". Topics integrated: " &amp; A9 &amp; ". Business Goal: " &amp; J9, "TOPIC: " &amp; I9 &amp; ". Goal: " &amp; J9) &amp; " | " &amp;</t>
  </si>
  <si>
    <t>[EXECUTABLE_LINES_LIMIT]</t>
  </si>
  <si>
    <t>[PROJECT_LINE_LIMIT]</t>
  </si>
  <si>
    <t>[EXECUTION_CALL_RULE]</t>
  </si>
  <si>
    <t>[CONCEPT_ISOLATION_RULE]</t>
  </si>
  <si>
    <t>Focus SOLELY on teaching the target topic concept. DO NOT use unlearned or complex control structures (like if/else, ternary operators, or list comprehensions) unless the topic explicitly demands them. Keep internal function logic strictly linear, simple, and direct.</t>
  </si>
  <si>
    <t>[TESTING_FRAMEWORK_RULE]</t>
  </si>
  <si>
    <t>[DEPENDENCY_MANAGEMENT_RULE]</t>
  </si>
  <si>
    <t>[CORE_QUALITY_POLICY]</t>
  </si>
  <si>
    <t>Native Kernel functions, core operators, modules, and standard BEAM execution.</t>
  </si>
  <si>
    <t>Focus on flat .exs expressions, variables, IO.puts/IO.inspect, and primitive types. DO NOT use def/defp.</t>
  </si>
  <si>
    <t>STRICT REQUIREMENT: Every example MUST use def inside defmodule, implicit return values, positional arguments, and keyword-list options when relevant.</t>
  </si>
  <si>
    <t>Advanced function composition, anonymous functions/closures, captures, higher-order functions, Stream pipelines, and lightweight process messaging.</t>
  </si>
  <si>
    <t>Use integers, floats, binaries/strings, booleans, atoms, and simple lists/maps without complex nesting.</t>
  </si>
  <si>
    <t>Display intermediate steps and final results explicitly with IO.puts/1 or IO.inspect/2.</t>
  </si>
  <si>
    <t>MUST NOT exceed 6 lines of EXECUTABLE code per example; exclude comments and blank lines.</t>
  </si>
  <si>
    <t>If def is used, include exactly one direct Module.function(...) call at the script end. No complex Mix entry-point boilerplate.</t>
  </si>
  <si>
    <t>Basic integers, floats, binaries/strings, booleans, atoms, or simple lists/maps.</t>
  </si>
  <si>
    <t>Use IO.puts/1 or IO.inspect/2 to display outputs clearly.</t>
  </si>
  <si>
    <t>reinventing Kernel/Enum/String/Map/File features with manual low-level logic or ignoring native helpers and idioms</t>
  </si>
  <si>
    <t>native modules/APIs, pattern matching, Enum/Stream helpers, immutable transformations, and idiomatic pipelines</t>
  </si>
  <si>
    <t>visual section comments separating functional blocks, e.g. '# --- BLOCK 1: [NAME] ---'</t>
  </si>
  <si>
    <t>comprehensive @moduledoc/@doc documentation plus @spec when useful, covering arguments, returns, and errors</t>
  </si>
  <si>
    <t>98 characters, aligned with standard mix format line length</t>
  </si>
  <si>
    <t>Standard basic logic validation using ExUnit assert/refute macros.</t>
  </si>
  <si>
    <t>Evaluate basic IO output, primitive collections, pattern matching, and conditional logic. Do NOT expect named functions, Streams, or advanced higher-order constructs unless demanded.</t>
  </si>
  <si>
    <t>Expect clean pipelines, anonymous/higher-order functions, captures, Stream usage, and @spec typespecs. Enforce zero OOP/class emulation.</t>
  </si>
  <si>
    <t>Expect modular Mix code with process/message flows, System.cmd or Port I/O, resource-safe File handling, and advanced case/with pattern matching.</t>
  </si>
  <si>
    <t>Use descriptive snake_case for functions/variables/atoms, PascalCase for modules/structs, and snake_case for files.</t>
  </si>
  <si>
    <t>Use Kernel/core functions, primitive operators, pattern matching, and explicit conversion helpers such as Integer.to_string/1.</t>
  </si>
  <si>
    <t>Reject OOP/class patterns, mutable/global state, excessive term()/any() types, and monolithic undocumented modules.</t>
  </si>
  <si>
    <t>Keep default arguments immutable; use function heads and pattern matching for conditional or dependent defaults.</t>
  </si>
  <si>
    <t>Use File/IO with UTF-8 binaries; normalize line endings when required and prefer File.open callback forms for safe resource handling.</t>
  </si>
  <si>
    <t>Environment variables via System.get_env/1 may be used; dotenv only when allowed. Bugs MUST exist only in Elixir logic, NEVER in .env files.</t>
  </si>
  <si>
    <t>Support files such as .env and .env.example MUST appear before broken code, be fully correct, and contain NO bugs.</t>
  </si>
  <si>
    <t>Validate with IO output or simple ExUnit assert/refute macros. Avoid complex suites, setup chains, or excessive test scaffolding.</t>
  </si>
  <si>
    <t>Standard Mix/Elixir context. If external packages are needed, declare them only in mix.exs and install with mix deps.get.</t>
  </si>
  <si>
    <t>Each challenge MUST include internal data/dataset use, at least 1 IO.puts/IO.inspect, iteration via Enum/comprehension/recursion when applicable, EXACTLY 1 named function, and EXACTLY 1 function call.</t>
  </si>
  <si>
    <t>lines of EXECUTABLE broken Elixir code per challenge; exclude blank lines. NO OOP/class patterns and NO top-level executable expressions EXCEPT the single function call.</t>
  </si>
  <si>
    <t>All challenges MUST maintain similar complexity, length, and functional scope.</t>
  </si>
  <si>
    <t>Simulate messy Elixir code. The project MUST contain EXACTLY 2–5 bugs mixing syntax/compile errors, logic errors, and common runtime exceptions.</t>
  </si>
  <si>
    <t>1. Syntax &amp; Compile Errors, e.g. mismatched end, malformed delimiters, undefined variables/functions, invalid guards, or incompatible operator usage,</t>
  </si>
  <si>
    <t>2. Logic Errors, e.g. incorrect calculations, faulty guards/comparisons, wrong Enum boundaries, incorrect pattern logic, or wrong return expressions, AND</t>
  </si>
  <si>
    <t>3. Runtime Exceptions, e.g. KeyError, File.Error, ArgumentError, ArithmeticError, MatchError, FunctionClauseError, or Enum.OutOfBoundsError.</t>
  </si>
  <si>
    <t>Clean idiomatic Elixir, mix format compliant, descriptive snake_case naming, standard 2-space formatting, and explicit Minimal Intervention Rule.</t>
  </si>
  <si>
    <t>Act as 'The Analytical Partner' (El Detective con Café). Explain Elixir exceptions and stacktraces from the failing frame outward in plain language. Enforce NO KEYBOARD rule in Phase 1.</t>
  </si>
  <si>
    <t>Default arguments are immutable; use function heads and pattern matching for conditional initialization instead of stateful defaults.</t>
  </si>
  <si>
    <t>Standard Elixir/OTP modules only. Strictly ZERO external Hex packages for beginner topics.</t>
  </si>
  <si>
    <t>Simple console-output verification via IO.puts/1 or IO.inspect/2.</t>
  </si>
  <si>
    <t>For Beginner level, # TODO MUST be atomic: 1–2 simple lines max, e.g. variable binding, IO.puts, direct comparison, or simple pattern match. NO complex IO capture or parsing.</t>
  </si>
  <si>
    <t>5–15 lines of EXECUTABLE base code. Code outside # TODO MUST be fully valid/readable. If no_def is present in AJ, use flat .exs code without def/defp.</t>
  </si>
  <si>
    <t>Require Mix dependency declarations in mix.exs and mix deps.get for external Hex dependencies when applicable.</t>
  </si>
  <si>
    <t>MUST contain 25–40 lines of EXECUTABLE base Elixir code; do NOT count comments or # TODO blocks.</t>
  </si>
  <si>
    <t>Multi-step functional pipeline. Max 2 named functions, NO OOP/class patterns. Integration logic exclusively inside # TODO blocks.</t>
  </si>
  <si>
    <t>Act as 'The Logical Scaffold' (El Maestro de Obra). Focus on simple Data Gap Analysis (Point A -&gt; Point B -&gt; Point C) and structural Elixir code completion.</t>
  </si>
  <si>
    <t>Use descriptive snake_case for variables/functions/atoms, PascalCase for modules/structs, and snake_case for files.</t>
  </si>
  <si>
    <t>Clean idiomatic Elixir formatted by mix format with standard 2-space formatting. Enforce Minimal Intervention Rule and NO KEYBOARD rule in Phase 1.</t>
  </si>
  <si>
    <t>Reject OOP/class emulation and mutable/global state. Keep defaults immutable and prefer function-head pattern matching for conditional defaults.</t>
  </si>
  <si>
    <t>Code MUST follow mix format and idiomatic Elixir style. Use snake_case for variables/functions/atoms, PascalCase for modules/structs, snake_case for files. Avoid global state; emphasize @spec/typespecs, Enum/Stream, pattern matching, and clean functional architecture without OOP.</t>
  </si>
  <si>
    <t>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t>
  </si>
  <si>
    <t>Elixir Fundamentals</t>
  </si>
  <si>
    <t>Evaluate numeric literal formats using 0b0000, 0o0000, 0x0000, 1.0e0, and 1_000_000.</t>
  </si>
  <si>
    <t>Literal Numeric Forms (0b0000, 0o0000, 0x0000, 1.0e0, 1_000_000)</t>
  </si>
  <si>
    <t>Create expressions testing atoms and booleans using true, false, nil, :atom, and :"spaced atom".</t>
  </si>
  <si>
    <t>Atoms &amp; Booleans (true, false, nil, :atom, :"spaced atom")</t>
  </si>
  <si>
    <t>Implement regular expressions and string manipulation using ~r//, ~s//, ~S//, ~w//, and Regex.match?/2.</t>
  </si>
  <si>
    <t>Sigils &amp; Regular Expressions (~r//, ~s//, ~S//, ~w//, Regex.match?/2)</t>
  </si>
  <si>
    <t>Construct bitstrings and check binary data using &lt;&lt;&gt;&gt;, ::utf8, ::binary, ::integer, and is_bitstring/1.</t>
  </si>
  <si>
    <t>Binaries &amp; Bitstrings (&lt;&lt;&gt;&gt;, ::utf8, ::binary, ::integer, is_bitstring/1)</t>
  </si>
  <si>
    <t>Analyze string representations using ~c"", byte_size/1, String.length/1, is_list/1, and is_binary/1.</t>
  </si>
  <si>
    <t>String Anatomy &amp; Character Lists (~c"", byte_size/1, String.length/1, is_list/1, is_binary/1)</t>
  </si>
  <si>
    <t>Evaluate string properties and characters using String.valid?/1, String.at/2, String.first/1, String.last/1, and String.contains?/2.</t>
  </si>
  <si>
    <t>String Inspection &amp; Validation (String.valid?/1, String.at/2, String.first/1, String.last/1, String.contains?/2)</t>
  </si>
  <si>
    <t>Apply text modifications and searches using String.upcase/1, String.downcase/1, String.trim/1, String.split/2, and String.replace/3.</t>
  </si>
  <si>
    <t>String Transformation &amp; Search (String.upcase/1, String.downcase/1, String.trim/1, String.split/2, String.replace/3)</t>
  </si>
  <si>
    <t>Develop a console text processing utility consolidating numeric literals, atom flags, regex validation, bitstring checks, and string transformations.</t>
  </si>
  <si>
    <t>Text Processing Utility (Consolidating Primitives, Bitstrings, Strings, and Sigils)</t>
  </si>
  <si>
    <t>Execute arithmetic computations using +, -, *, and /.</t>
  </si>
  <si>
    <t>Basic Arithmetic Operators (+, -, *, /)</t>
  </si>
  <si>
    <t>Calculate integer quotients, remainders, and conversions using div/2, rem/2, round/1, and trunc/1.</t>
  </si>
  <si>
    <t>Integer Division &amp; Number Conversion (div/2, rem/2, round/1, trunc/1)</t>
  </si>
  <si>
    <t>Evaluate strict boolean expressions and type checks using and, or, not, and is_boolean/1.</t>
  </si>
  <si>
    <t>Strict Boolean Operators (and, or, not, is_boolean/1)</t>
  </si>
  <si>
    <t>Implement short-circuit logical expressions and nil checks using &amp;&amp;,</t>
  </si>
  <si>
    <t>Compare values for equality and strict identity using ==, !=, =, and !.</t>
  </si>
  <si>
    <t>Equality Comparison Operators (==, !=, =, !)</t>
  </si>
  <si>
    <t>Assess relational value ordering using &lt;, &gt;, &lt;=, and &gt;=.</t>
  </si>
  <si>
    <t>Relational Ordering Operators (&lt;, &gt;, &lt;=, &gt;=)</t>
  </si>
  <si>
    <t>Compose expressions and collections using PIPE&gt;, &lt;&gt;, ++, --, and in.</t>
  </si>
  <si>
    <t>Pipeline &amp; Composition Operators (PIPE&gt;, &lt;&gt;, ++, --, in)</t>
  </si>
  <si>
    <t>Create a data evaluation script consolidating arithmetic math, strict/relaxed boolean logic, relational comparisons, and pipeline operator chaining.</t>
  </si>
  <si>
    <t>Data Pipeline &amp; Math Analyzer (Consolidating Arithmetic, Logic, and Pipeline Operators)</t>
  </si>
  <si>
    <t>Construct and manipulate tuples using {}, elem/2, put_elem/3, tuple_size/1, and Tuple.to_list/1.</t>
  </si>
  <si>
    <t>Tuples &amp; Basic Tuple Operations ({}, elem/2, put_elem/3, tuple_size/1, Tuple.to_list/1)</t>
  </si>
  <si>
    <t>Operate on linked lists and inspect headers using [head PIPE tail], hd/1, tl/1, length/1, and is_list/1.</t>
  </si>
  <si>
    <t>Lists &amp; Linked List Mechanics ([head PIPE tail], hd/1, tl/1, length/1, is_list/1)</t>
  </si>
  <si>
    <t>Manage associative key-value lists using [key: val], Keyword.get/3, Keyword.put/3, Keyword.keyword?/1, and Keyword.delete/2.</t>
  </si>
  <si>
    <t>Keyword Lists ([key: val], Keyword.get/3, Keyword.put/3, Keyword.keyword?/1, Keyword.delete/2)</t>
  </si>
  <si>
    <t>Create maps and access values directly using %{}, map.key, Map.get/3, Map.put/3, and Map.delete/2.</t>
  </si>
  <si>
    <t>Maps Creation &amp; Direct Access (%{}, map.key, Map.get/3, Map.put/3, Map.delete/2)</t>
  </si>
  <si>
    <t>Transform and inspect maps using Map.keys/1, Map.values/1, Map.merge/2, Map.update/4, and Map.has_key?/2.</t>
  </si>
  <si>
    <t>Advanced Map Transformations (Map.keys/1, Map.values/1, Map.merge/2, Map.update/4, Map.has_key?/2)</t>
  </si>
  <si>
    <t>Perform mathematical set operations using MapSet.new/1, MapSet.member?/2, MapSet.union/2, MapSet.intersection/2, and MapSet.difference/2.</t>
  </si>
  <si>
    <t>MapSets &amp; Set Operations (MapSet.new/1, MapSet.member?/2, MapSet.union/2, MapSet.intersection/2, MapSet.difference/2)</t>
  </si>
  <si>
    <t>Define and update structured domain data using %Module{}, defstruct, @enforce_keys, %{struct PIPE key: val}, and is_struct/1.</t>
  </si>
  <si>
    <t>Struct Definition &amp; Update Syntax (%Module{}, defstruct, @enforce_keys, %{struct PIPE key: val}, is_struct/1)</t>
  </si>
  <si>
    <t>Generate and measure numerical sequences using .., ..//, Range.new/3, and Range.size/1.</t>
  </si>
  <si>
    <t>Range Creation &amp; Stepping (.., ..//, Range.new/3, Range.size/1)</t>
  </si>
  <si>
    <t>Build an in-memory inventory management tool consolidating tuples, linked lists, keyword lists, advanced maps, sets, structs, and stepped ranges.</t>
  </si>
  <si>
    <t>Domain Data Structure Manager (Consolidating Lists, Maps, MapSets, Structs, and Ranges)</t>
  </si>
  <si>
    <t>Traverse and update deeply nested data structures using get_in/2, put_in/3, update_in/3, pop_in/2, and Access.key/1.</t>
  </si>
  <si>
    <t>Nested Data Access Protocol (get_in/2, put_in/3, update_in/3, pop_in/2, Access.key/1)</t>
  </si>
  <si>
    <t>Destructure sequences and assert bindings using =, _, {a, b} = tuple, [head PIPE tail] = list, and [a, b, c] = list.</t>
  </si>
  <si>
    <t>Match Operator &amp; Sequence Destructuring (=, _, {a, b} = tuple, [head PIPE tail] = list, [a, b, c] = list)</t>
  </si>
  <si>
    <t>Extract data from associative structures using %{key: val} = map, %{} = map, %Module{key: val} = struct, and %{key: _} = map.</t>
  </si>
  <si>
    <t>Map &amp; Struct Destructuring (%{key: val} = map, %{} = map, %Module{key: val} = struct, %{key: _} = map)</t>
  </si>
  <si>
    <t>Match against existing variable values without rebinding using ^var, {^var, val} = tuple, [^var PIPE tail] = list, and %{key: ^var} = map.</t>
  </si>
  <si>
    <t>The Pin Operator (^var, {^var, val} = tuple, [^var PIPE tail] = list, %{key: ^var} = map)</t>
  </si>
  <si>
    <t>Implement basic conditional branching using if/2, unless/2, do: block, and else: block.</t>
  </si>
  <si>
    <t>Simple Conditionals (if/2, unless/2, do: block, else: block)</t>
  </si>
  <si>
    <t>Implement multi-branch logic and pattern guards using case/2, cond/1, -&gt;, true -&gt;, and when.</t>
  </si>
  <si>
    <t>Pattern &amp; Multi-Branch Conditionals (case/2, cond/1, -&gt;, true -&gt;, when)</t>
  </si>
  <si>
    <t>Construct complex validation pipelines and error routing using with/1, &lt;-, else, {:ok, val}, and {:error, reason}.</t>
  </si>
  <si>
    <t>Happy Path Pipelines (with/1, &lt;-, else, {:ok, val}, {:error, reason})</t>
  </si>
  <si>
    <t>Develop a data validation script that uses pattern matching, the pin operator, and multi-branch conditionals to navigate and route nested data structures.</t>
  </si>
  <si>
    <t>Nested Data Validator &amp; Router (Consolidating Access, Destructuring, Pinning, and Conditionals)</t>
  </si>
  <si>
    <t>Execute data transformation loops and collections using for/1, into:, uniq: true, reduce:, and do:.</t>
  </si>
  <si>
    <t>Comprehensions &amp; Collectables (for/1, into:, uniq: true, reduce:, do:)</t>
  </si>
  <si>
    <t>Structure namespaces and include external module features using defmodule, alias, require, import, and use.</t>
  </si>
  <si>
    <t>Module Directives (defmodule, alias, require, import, use)</t>
  </si>
  <si>
    <t>Define public and private multi-clause functions using def/2, defp/2, end, and is_function/1.</t>
  </si>
  <si>
    <t>Named Functions &amp; Multi-Clause Dispatch (def/2, defp/2, end, is_function/1)</t>
  </si>
  <si>
    <t>Enforce type boundaries and default parameters in function heads using \, is_integer/1, is_float/1, is_number/1, and is_boolean/1.</t>
  </si>
  <si>
    <t>Function Guards &amp; Default Arguments (\, is_integer/1, is_float/1, is_number/1, is_boolean/1)</t>
  </si>
  <si>
    <t>Create, invoke, and inspect anonymous lambdas using fn ... end, .(), is_function/2, and Function.info/1.</t>
  </si>
  <si>
    <t>Anonymous Functions &amp; Inspection (fn ... end, .(), is_function/2, Function.info/1)</t>
  </si>
  <si>
    <t>Capture existing functions and construct shorthand lambdas using &amp;, &amp;1, &amp;2, &amp;Module.func/1, and &amp;(&amp;1 + &amp;2).</t>
  </si>
  <si>
    <t>Function Capturing (&amp;, &amp;1, &amp;2, &amp;Module.func/1, &amp;(&amp;1 + &amp;2))</t>
  </si>
  <si>
    <t>Annotate modules and accumulate custom metadata using @moduledoc, @doc, @typedoc, @doc false, and Module.register_attribute/3.</t>
  </si>
  <si>
    <t>Module &amp; Attribute System (@moduledoc, @doc, @typedoc, @doc false, Module.register_attribute/3)</t>
  </si>
  <si>
    <t>Build a multi-clause module tool consolidating list comprehensions, anonymous functions, function capturing, and custom attribute registration.</t>
  </si>
  <si>
    <t>Modular Data Transformation Engine (Consolidating Comprehensions, Functions, Capturing, and Attributes)</t>
  </si>
  <si>
    <t>Configure and initialize automated test suites using ExUnit.start/0, use ExUnit.Case, async: true, and ExUnit.configure/1.</t>
  </si>
  <si>
    <t>ExUnit Structure &amp; Async Execution (ExUnit.start/0, use ExUnit.Case, async: true, ExUnit.configure/1)</t>
  </si>
  <si>
    <t>Implement test cases and verify expressions using test/2, assert/1, refute/1, assert/2, and refute/2.</t>
  </si>
  <si>
    <t>Test Cases &amp; Assertions (test/2, assert/1, refute/1, assert/2, refute/2)</t>
  </si>
  <si>
    <t>Test exception handling and floating-point deltas using assert_raise/2, assert_raise/3, assert_in_delta/3, flunk/1, and flunk/0.</t>
  </si>
  <si>
    <t>Specialized Assertions &amp; Diagnostics (assert_raise/2, assert_raise/3, assert_in_delta/3, flunk/1, flunk/0)</t>
  </si>
  <si>
    <t>Manage test context and assert mailbox messaging using setup/1, setup_all/1, @tag, assert_receive/2, and refute_receive/2.</t>
  </si>
  <si>
    <t>Fixtures, Tagging &amp; Process Testing (setup/1, setup_all/1, @tag, assert_receive/2, refute_receive/2)</t>
  </si>
  <si>
    <t>Perform structural transformations and folds on lists using List.foldl/3, List.foldr/3, List.flatten/1, List.insert_at/3, and List.delete_at/2.</t>
  </si>
  <si>
    <t>List Folding &amp; Recursive Manipulation (List.foldl/3, List.foldr/3, List.flatten/1, List.insert_at/3, List.delete_at/2)</t>
  </si>
  <si>
    <t>Inspect and measure collection structures using Enum.to_list/1, Enum.count/1, Enum.empty?/1, Enum.member?/2, and Enum.at/2.</t>
  </si>
  <si>
    <t>Enumerable Protocol &amp; Fundamentals (Enum.to_list/1, Enum.count/1, Enum.empty?/1, Enum.member?/2, Enum.at/2)</t>
  </si>
  <si>
    <t>Map, reduce, and filter collections using Enum.map/2, Enum.flat_map/2, Enum.reduce/3, Enum.filter/2, and Enum.reject/2.</t>
  </si>
  <si>
    <t>Enum Transformation &amp; Filtering (Enum.map/2, Enum.flat_map/2, Enum.reduce/3, Enum.filter/2, Enum.reject/2)</t>
  </si>
  <si>
    <t>Create a comprehensive ExUnit test suite that validates list folding manipulations, basic collection inspection, and data filtering transformations.</t>
  </si>
  <si>
    <t>Automated Test Suite &amp; Collection Processor (Consolidating ExUnit, Recursive Folds, and Enum Filters)</t>
  </si>
  <si>
    <t>Search, sort, and combine dataset elements using Enum.find/3, Enum.any?/2, Enum.sort_by/3, Enum.frequencies/1, and Enum.zip/2.</t>
  </si>
  <si>
    <t>Enum Search, Sorting &amp; Combining (Enum.find/3, Enum.any?/2, Enum.sort_by/3, Enum.frequencies/1, Enum.zip/2)</t>
  </si>
  <si>
    <t>Process infinite sequences and lazy transformations using Stream.map/2, Stream.filter/2, Stream.iterate/2, Stream.cycle/1, and Stream.take/2.</t>
  </si>
  <si>
    <t>Lazy Evaluation &amp; The Stream Module (Stream.map/2, Stream.filter/2, Stream.iterate/2, Stream.cycle/1, Stream.take/2)</t>
  </si>
  <si>
    <t>Define static type contracts and function signatures using @spec, any(), term(), no_return(), and boolean().</t>
  </si>
  <si>
    <t>Function Specifications (@spec, any(), term(), no_return(), boolean())</t>
  </si>
  <si>
    <t>Construct custom domain type definitions and encapsulation boundaries using @type, @typep, @opaque, t(), and String.t().</t>
  </si>
  <si>
    <t>Custom &amp; Opaque Types (@type, @typep, @opaque, t(), String.t())</t>
  </si>
  <si>
    <t>Implement interface contracts and callback compliance using @callback, @macrocallback, @optional_callbacks, @behaviour, and @impl.</t>
  </si>
  <si>
    <t>Behaviours &amp; Module Contracts (@callback, @macrocallback, @optional_callbacks, @behaviour, @impl)</t>
  </si>
  <si>
    <t>Define polymorphic data protocols and concrete implementations using defprotocol, defimpl, @fallback_to_any, Protocol.assert_protocol!/1, and Protocol.derive/3.</t>
  </si>
  <si>
    <t>Protocol Definition &amp; Implementation (defprotocol, defimpl, @fallback_to_any, Protocol.assert_protocol!/1, Protocol.derive/3)</t>
  </si>
  <si>
    <t>Derive and override core standard library protocols using @derive, String.Chars.to_string/1, Inspect.inspect/2, Enumerable.count/1, and Enumerable.slice/1.</t>
  </si>
  <si>
    <t>Built-In Protocols &amp; Derivation (@derive, String.Chars.to_string/1, Inspect.inspect/2, Enumerable.count/1, Enumerable.slice/1)</t>
  </si>
  <si>
    <t>Build a typed, lazy data streaming tool that implements formal behaviours and custom protocols for polymorphic output formatting.</t>
  </si>
  <si>
    <t>Stream Processing Engine &amp; Polymorphic Formatter (Consolidating Streams, Typespecs, Behaviours, and Protocols)</t>
  </si>
  <si>
    <t>Generate and structure custom runtime exceptions using raise/1, raise/2, defexception, Exception.message/1, and Exception.format/3.</t>
  </si>
  <si>
    <t>Raising &amp; Exception Anatomy (raise/1, raise/2, defexception, Exception.message/1, Exception.format/3)</t>
  </si>
  <si>
    <t>Capture errors and manage cleanup execution blocks using try/1, rescue, after, reraise/2, and STACKTRACE.</t>
  </si>
  <si>
    <t>Exception Handling &amp; Stacktraces (try/1, rescue, after, reraise/2, STACKTRACE)</t>
  </si>
  <si>
    <t>Execute non-local control flow jumps and process terminations using throw/1, catch, exit/1, Process.exit/2, and :normal.</t>
  </si>
  <si>
    <t>Non-Local Jumps &amp; Process Exits (throw/1, catch, exit/1, Process.exit/2, :normal)</t>
  </si>
  <si>
    <t>Configure and emit system diagnostic logs using Logger.debug/1, Logger.info/1, Logger.warning/1, Logger.error/1, and Logger.metadata/1.</t>
  </si>
  <si>
    <t>Logging Fundamentals &amp; Metadata (Logger.debug/1, Logger.info/1, Logger.warning/1, Logger.error/1, Logger.metadata/1)</t>
  </si>
  <si>
    <t>Build a robust error-handling logger utility consolidating exception raising, try/rescue blocks, non-local throws, and runtime diagnostic logging.</t>
  </si>
  <si>
    <t>Resilient Logger &amp; Error Handler (Consolidating Exceptions, Exits, Jumps, and Logging)</t>
  </si>
  <si>
    <t>Perform standard console input and formatted output operations using IO.puts/1, IO.write/1, IO.gets/1, IO.inspect/2, and IO.read/2.</t>
  </si>
  <si>
    <t>Basic Input/Output Operations (IO.puts/1, IO.write/1, IO.gets/1, IO.inspect/2, IO.read/2)</t>
  </si>
  <si>
    <t>Read, write, and verify persistence files using File.read/1, File.read!/1, File.write/3, File.write!/3, and File.exists?/1.</t>
  </si>
  <si>
    <t>File Read/Write Operations (File.read/1, File.read!/1, File.write/3, File.write!/3, File.exists?/1)</t>
  </si>
  <si>
    <t>Compose and resolve file system paths using Path.join/2, Path.expand/1, Path.dirname/1, Path.basename/1, and Path.extname/1.</t>
  </si>
  <si>
    <t>Path Manipulation &amp; Navigation (Path.join/2, Path.expand/1, Path.dirname/1, Path.basename/1, Path.extname/1)</t>
  </si>
  <si>
    <t>Process large datasets lazily via file channels using File.stream!/1, File.stream!/3, IO.stream/2, IO.binstream/2, and File.close/1.</t>
  </si>
  <si>
    <t>File Streaming &amp; Chunking (File.stream!/1, File.stream!/3, IO.stream/2, IO.binstream/2, File.close/1)</t>
  </si>
  <si>
    <t>Invoke native Erlang subsystem libraries using :erlang.system_info/1, :crypto.strong_rand_bytes/1, :math.pi/0, :math.sqrt/1, and :os.type/0.</t>
  </si>
  <si>
    <t>Calling Erlang Modules (:erlang.system_info/1, :crypto.strong_rand_bytes/1, :math.pi/0, :math.sqrt/1, :os.type/0)</t>
  </si>
  <si>
    <t>Convert data representations across language boundaries using List.to_string/1, String.to_charlist/1, :erlang.list_to_binary/1, :erlang.binary_to_list/1, and Record.defrecord/2.</t>
  </si>
  <si>
    <t>Data Type Interoperability (List.to_string/1, String.to_charlist/1, :erlang.list_to_binary/1, :erlang.binary_to_list/1, Record.defrecord/2)</t>
  </si>
  <si>
    <t>Develop a high-performance log file analyzer consolidating file streaming IO, path utilities, Erlang crypto modules, and cross-boundary data conversions.</t>
  </si>
  <si>
    <t>File Stream Analyzer &amp; Interop Utility (Consolidating File I/O, Paths, Streaming, and Erlang Interop)</t>
  </si>
  <si>
    <t>Spawn lightweight BEAM processes and check lifecycle status using spawn/1, spawn/3, self/0, Process.alive?/1, and Process.sleep/1.</t>
  </si>
  <si>
    <t>Process Creation &amp; Lifecycle (spawn/1, spawn/3, self/0, Process.alive?/1, Process.sleep/1)</t>
  </si>
  <si>
    <t>Exchange asynchronous messages and manage process mailboxes using send/2, receive/1, after, Process.send_after/3, and Process.read_timer/1.</t>
  </si>
  <si>
    <t>Message Passing &amp; Mailbox Reception (send/2, receive/1, after, Process.send_after/3, Process.read_timer/1)</t>
  </si>
  <si>
    <t>Link concurrent processes and handle exit signal propagation using spawn_link/1, spawn_link/3, Process.link/1, Process.unlink/1, and Process.flag/2.</t>
  </si>
  <si>
    <t>Process Links &amp; Exit Trapping (spawn_link/1, spawn_link/3, Process.link/1, Process.unlink/1, Process.flag/2)</t>
  </si>
  <si>
    <t>Monitor worker processes and handle termination notifications using Process.monitor/1, Process.demonitor/2, :DOWN, :process, and :noproc.</t>
  </si>
  <si>
    <t>Process Monitors &amp; Observation (Process.monitor/1, Process.demonitor/2, :DOWN, :process, :noproc)</t>
  </si>
  <si>
    <t>Evaluate and translate raw source code into AST trees using quote/2, Code.string_to_quoted/1, Code.eval_quoted/2, Macro.to_string/1, and Macro.to_string/2.</t>
  </si>
  <si>
    <t>Abstract Syntax Tree (AST) Basics (quote/2, Code.string_to_quoted/1, Code.eval_quoted/2, Macro.to_string/1, Macro.to_string/2)</t>
  </si>
  <si>
    <t>Inject runtime values and expressions into code blocks using quote do, unquote/1, unquote_splicing/1, Macro.escape/1, and Macro.validate/1.</t>
  </si>
  <si>
    <t>Quotation &amp; Unquotation (quote do, unquote/1, unquote_splicing/1, Macro.escape/1, Macro.validate/1)</t>
  </si>
  <si>
    <t>Define hygienic compile-time code transformers using defmacro/2, defmacrop/2, var!/1, var!/2, and Macro.expand/2.</t>
  </si>
  <si>
    <t>Macro Definition &amp; Hygiene (defmacro/2, defmacrop/2, var!/1, var!/2, Macro.expand/2)</t>
  </si>
  <si>
    <t>Build a concurrent actor-based worker supervisor consolidating process spawning, mailbox message passing, links, monitors, and error recovery.</t>
  </si>
  <si>
    <t>Concurrent Actor Worker Supervisor (Consolidating Processes, Mailboxes, Links, and Monitors)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</si>
</sst>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18"/>
      <color theme="0"/>
      <name val="Aptos Narrow"/>
      <family val="2"/>
      <scheme val="minor"/>
    </font>
    <font>
      <sz val="11"/>
      <name val="Aptos Narrow"/>
      <family val="2"/>
      <scheme val="minor"/>
    </font>
    <font>
      <b/>
      <sz val="18"/>
      <color rgb="FFFFFF00"/>
      <name val="Aptos Narrow"/>
      <family val="2"/>
      <scheme val="minor"/>
    </font>
    <font>
      <b/>
      <sz val="20"/>
      <color rgb="FFFFC000"/>
      <name val="Aptos Narrow"/>
      <family val="2"/>
      <scheme val="minor"/>
    </font>
    <font>
      <sz val="14"/>
      <color theme="0"/>
      <name val="Aptos Narrow"/>
      <family val="2"/>
      <scheme val="minor"/>
    </font>
    <font>
      <b/>
      <sz val="12"/>
      <color theme="0"/>
      <name val="Aptos Narrow"/>
      <family val="2"/>
      <scheme val="minor"/>
    </font>
    <font>
      <sz val="12"/>
      <color theme="0"/>
      <name val="Aptos Narrow"/>
      <family val="2"/>
      <scheme val="minor"/>
    </font>
    <font>
      <sz val="11"/>
      <color theme="0" tint="-4.9989318521683403E-2"/>
      <name val="Aptos Narrow"/>
      <family val="2"/>
      <scheme val="minor"/>
    </font>
    <font>
      <b/>
      <sz val="12"/>
      <color theme="0" tint="-4.9989318521683403E-2"/>
      <name val="Aptos Narrow"/>
      <family val="2"/>
      <scheme val="minor"/>
    </font>
    <font>
      <b/>
      <sz val="16"/>
      <color theme="0"/>
      <name val="Aptos Narrow"/>
      <family val="2"/>
      <scheme val="minor"/>
    </font>
    <font>
      <b/>
      <sz val="11"/>
      <color theme="1"/>
      <name val="Arial"/>
      <family val="2"/>
    </font>
    <font>
      <sz val="11"/>
      <color theme="1"/>
      <name val="Arial"/>
      <family val="2"/>
    </font>
    <font>
      <sz val="28"/>
      <color theme="1"/>
      <name val="Aptos Narrow"/>
      <family val="2"/>
      <scheme val="minor"/>
    </font>
    <font>
      <b/>
      <sz val="11"/>
      <color theme="0"/>
      <name val="Aptos Narrow"/>
      <family val="2"/>
      <scheme val="minor"/>
    </font>
    <font>
      <b/>
      <sz val="28"/>
      <color theme="1"/>
      <name val="Aptos Narrow"/>
      <family val="2"/>
      <scheme val="minor"/>
    </font>
    <font>
      <b/>
      <sz val="14"/>
      <color theme="1"/>
      <name val="Aptos Narrow"/>
      <family val="2"/>
      <scheme val="minor"/>
    </font>
    <font>
      <u/>
      <sz val="11"/>
      <color theme="10"/>
      <name val="Aptos Narrow"/>
      <family val="2"/>
      <scheme val="minor"/>
    </font>
    <font>
      <b/>
      <sz val="13.5"/>
      <color theme="1"/>
      <name val="Aptos Narrow"/>
      <family val="2"/>
      <scheme val="minor"/>
    </font>
    <font>
      <sz val="10"/>
      <color theme="1"/>
      <name val="Arial Unicode MS"/>
    </font>
    <font>
      <sz val="20"/>
      <color theme="1"/>
      <name val="Aptos Narrow"/>
      <family val="2"/>
      <scheme val="minor"/>
    </font>
    <font>
      <b/>
      <sz val="20"/>
      <color theme="5" tint="-0.249977111117893"/>
      <name val="Aptos Narrow"/>
      <family val="2"/>
      <scheme val="minor"/>
    </font>
    <font>
      <b/>
      <sz val="24"/>
      <color theme="1"/>
      <name val="Aptos Narrow"/>
      <family val="2"/>
      <scheme val="minor"/>
    </font>
    <font>
      <b/>
      <sz val="16"/>
      <color theme="1"/>
      <name val="Aptos Narrow"/>
      <family val="2"/>
      <scheme val="minor"/>
    </font>
  </fonts>
  <fills count="37">
    <fill>
      <patternFill patternType="none"/>
    </fill>
    <fill>
      <patternFill patternType="gray125"/>
    </fill>
    <fill>
      <patternFill patternType="solid">
        <fgColor theme="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249977111117893"/>
        <bgColor indexed="64"/>
      </patternFill>
    </fill>
    <fill>
      <patternFill patternType="solid">
        <fgColor theme="2" tint="-9.9978637043366805E-2"/>
        <bgColor theme="0" tint="-0.14999847407452621"/>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749992370372631"/>
        <bgColor theme="0" tint="-0.14999847407452621"/>
      </patternFill>
    </fill>
    <fill>
      <patternFill patternType="solid">
        <fgColor theme="6" tint="0.79998168889431442"/>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rgb="FF2C353E"/>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theme="4" tint="0.59999389629810485"/>
        <bgColor theme="0" tint="-0.14999847407452621"/>
      </patternFill>
    </fill>
    <fill>
      <patternFill patternType="solid">
        <fgColor rgb="FF00B050"/>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D8BEEC"/>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7" tint="0.59999389629810485"/>
        <bgColor theme="0" tint="-0.14999847407452621"/>
      </patternFill>
    </fill>
    <fill>
      <patternFill patternType="solid">
        <fgColor rgb="FF002060"/>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7" tint="0.79998168889431442"/>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theme="0" tint="-0.14996795556505021"/>
      </left>
      <right/>
      <top style="thin">
        <color theme="0" tint="-0.14996795556505021"/>
      </top>
      <bottom/>
      <diagonal/>
    </border>
    <border>
      <left/>
      <right/>
      <top style="thin">
        <color theme="0" tint="-0.14996795556505021"/>
      </top>
      <bottom/>
      <diagonal/>
    </border>
    <border>
      <left style="thin">
        <color theme="0" tint="-0.14993743705557422"/>
      </left>
      <right/>
      <top style="thin">
        <color theme="0" tint="-0.14993743705557422"/>
      </top>
      <bottom/>
      <diagonal/>
    </border>
    <border>
      <left/>
      <right/>
      <top style="thin">
        <color theme="0" tint="-0.14993743705557422"/>
      </top>
      <bottom/>
      <diagonal/>
    </border>
    <border>
      <left/>
      <right style="thin">
        <color theme="0" tint="-0.14993743705557422"/>
      </right>
      <top style="thin">
        <color theme="0" tint="-0.14993743705557422"/>
      </top>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14996795556505021"/>
      </left>
      <right/>
      <top/>
      <bottom/>
      <diagonal/>
    </border>
    <border>
      <left style="thin">
        <color theme="0" tint="-0.14993743705557422"/>
      </left>
      <right/>
      <top/>
      <bottom/>
      <diagonal/>
    </border>
    <border>
      <left/>
      <right style="thin">
        <color theme="0" tint="-0.14993743705557422"/>
      </right>
      <top/>
      <bottom/>
      <diagonal/>
    </border>
    <border>
      <left style="thin">
        <color theme="0" tint="-0.24994659260841701"/>
      </left>
      <right/>
      <top/>
      <bottom/>
      <diagonal/>
    </border>
    <border>
      <left/>
      <right style="thin">
        <color theme="0" tint="-0.24994659260841701"/>
      </right>
      <top/>
      <bottom/>
      <diagonal/>
    </border>
    <border>
      <left/>
      <right/>
      <top/>
      <bottom style="thin">
        <color theme="0" tint="-0.14996795556505021"/>
      </bottom>
      <diagonal/>
    </border>
    <border>
      <left/>
      <right style="thin">
        <color theme="0" tint="-0.14993743705557422"/>
      </right>
      <top/>
      <bottom style="thin">
        <color theme="0" tint="-0.14993743705557422"/>
      </bottom>
      <diagonal/>
    </border>
    <border>
      <left/>
      <right style="thin">
        <color theme="0" tint="-0.24994659260841701"/>
      </right>
      <top/>
      <bottom style="thin">
        <color theme="0" tint="-0.24994659260841701"/>
      </bottom>
      <diagonal/>
    </border>
    <border>
      <left style="medium">
        <color indexed="64"/>
      </left>
      <right/>
      <top style="thin">
        <color theme="1"/>
      </top>
      <bottom/>
      <diagonal/>
    </border>
    <border>
      <left style="thin">
        <color indexed="64"/>
      </left>
      <right/>
      <top style="thin">
        <color theme="1"/>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style="medium">
        <color indexed="64"/>
      </left>
      <right/>
      <top style="thin">
        <color indexed="64"/>
      </top>
      <bottom/>
      <diagonal/>
    </border>
    <border>
      <left style="thin">
        <color indexed="64"/>
      </left>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right/>
      <top style="thin">
        <color indexed="64"/>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144">
    <xf numFmtId="0" fontId="0" fillId="0" borderId="0" xfId="0"/>
    <xf numFmtId="0" fontId="0" fillId="2" borderId="0" xfId="0" applyFill="1"/>
    <xf numFmtId="0" fontId="2" fillId="2" borderId="0" xfId="0" applyFont="1" applyFill="1"/>
    <xf numFmtId="0" fontId="3" fillId="2" borderId="0" xfId="0" applyFont="1" applyFill="1"/>
    <xf numFmtId="0" fontId="1" fillId="3" borderId="1" xfId="0" applyFont="1" applyFill="1" applyBorder="1"/>
    <xf numFmtId="0" fontId="3" fillId="2" borderId="2" xfId="0" applyFont="1" applyFill="1" applyBorder="1"/>
    <xf numFmtId="0" fontId="3" fillId="2" borderId="3" xfId="0" applyFont="1" applyFill="1" applyBorder="1"/>
    <xf numFmtId="0" fontId="4"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9" xfId="0" applyFont="1" applyFill="1" applyBorder="1"/>
    <xf numFmtId="0" fontId="0" fillId="4" borderId="0" xfId="0" applyFill="1"/>
    <xf numFmtId="0" fontId="5" fillId="4" borderId="0" xfId="0" applyFont="1" applyFill="1"/>
    <xf numFmtId="0" fontId="6" fillId="2" borderId="0" xfId="0" applyFont="1" applyFill="1"/>
    <xf numFmtId="0" fontId="0" fillId="5" borderId="1" xfId="0" applyFill="1" applyBorder="1"/>
    <xf numFmtId="0" fontId="7" fillId="2" borderId="10" xfId="0" applyFont="1" applyFill="1" applyBorder="1"/>
    <xf numFmtId="0" fontId="8" fillId="2" borderId="0" xfId="0" applyFont="1" applyFill="1"/>
    <xf numFmtId="0" fontId="2" fillId="2" borderId="0" xfId="0" applyFont="1" applyFill="1" applyAlignment="1">
      <alignment horizontal="left"/>
    </xf>
    <xf numFmtId="0" fontId="2" fillId="2" borderId="10" xfId="0" applyFont="1" applyFill="1" applyBorder="1"/>
    <xf numFmtId="0" fontId="2" fillId="2" borderId="0" xfId="0" applyFont="1" applyFill="1" applyAlignment="1">
      <alignment vertical="center" wrapText="1"/>
    </xf>
    <xf numFmtId="0" fontId="2" fillId="2" borderId="12" xfId="0" applyFont="1" applyFill="1" applyBorder="1" applyAlignment="1">
      <alignment vertical="center" wrapText="1"/>
    </xf>
    <xf numFmtId="0" fontId="2" fillId="2" borderId="10" xfId="0" applyFont="1" applyFill="1" applyBorder="1" applyAlignment="1">
      <alignment vertical="center" wrapText="1"/>
    </xf>
    <xf numFmtId="0" fontId="2" fillId="2" borderId="14" xfId="0" applyFont="1" applyFill="1" applyBorder="1" applyAlignment="1">
      <alignment vertical="center" wrapText="1"/>
    </xf>
    <xf numFmtId="0" fontId="2" fillId="2" borderId="13" xfId="0" applyFont="1" applyFill="1" applyBorder="1" applyAlignment="1">
      <alignment vertical="center" wrapText="1"/>
    </xf>
    <xf numFmtId="0" fontId="10" fillId="2" borderId="10" xfId="0" applyFont="1" applyFill="1" applyBorder="1"/>
    <xf numFmtId="0" fontId="11" fillId="2" borderId="0" xfId="0" applyFont="1" applyFill="1"/>
    <xf numFmtId="0" fontId="12" fillId="2" borderId="0" xfId="0" applyFont="1" applyFill="1"/>
    <xf numFmtId="0" fontId="2" fillId="2" borderId="11" xfId="0" applyFont="1" applyFill="1" applyBorder="1" applyAlignment="1">
      <alignment vertical="center"/>
    </xf>
    <xf numFmtId="0" fontId="2" fillId="2" borderId="0" xfId="0" applyFont="1" applyFill="1" applyAlignment="1">
      <alignment vertical="center"/>
    </xf>
    <xf numFmtId="0" fontId="1" fillId="0" borderId="1" xfId="0" applyFont="1" applyBorder="1"/>
    <xf numFmtId="0" fontId="13" fillId="2" borderId="10" xfId="0" applyFont="1" applyFill="1" applyBorder="1"/>
    <xf numFmtId="0" fontId="0" fillId="6" borderId="1" xfId="0" applyFill="1" applyBorder="1"/>
    <xf numFmtId="0" fontId="0" fillId="7" borderId="1" xfId="0" applyFill="1" applyBorder="1"/>
    <xf numFmtId="0" fontId="2" fillId="2" borderId="15" xfId="0" applyFont="1" applyFill="1" applyBorder="1"/>
    <xf numFmtId="0" fontId="11" fillId="2" borderId="15" xfId="0" applyFont="1" applyFill="1" applyBorder="1"/>
    <xf numFmtId="0" fontId="2" fillId="2" borderId="16" xfId="0" applyFont="1" applyFill="1" applyBorder="1" applyAlignment="1">
      <alignment vertical="center" wrapText="1"/>
    </xf>
    <xf numFmtId="0" fontId="2" fillId="2" borderId="17" xfId="0" applyFont="1" applyFill="1" applyBorder="1" applyAlignment="1">
      <alignment vertical="center" wrapText="1"/>
    </xf>
    <xf numFmtId="0" fontId="0" fillId="4" borderId="1" xfId="0" applyFill="1" applyBorder="1"/>
    <xf numFmtId="0" fontId="14" fillId="8" borderId="18" xfId="0" applyFont="1" applyFill="1" applyBorder="1" applyAlignment="1">
      <alignment vertical="center"/>
    </xf>
    <xf numFmtId="0" fontId="14" fillId="9" borderId="19" xfId="0" applyFont="1" applyFill="1" applyBorder="1" applyAlignment="1">
      <alignment vertical="center"/>
    </xf>
    <xf numFmtId="0" fontId="14" fillId="9" borderId="1" xfId="0" applyFont="1" applyFill="1" applyBorder="1" applyAlignment="1">
      <alignment vertical="center"/>
    </xf>
    <xf numFmtId="0" fontId="14" fillId="9" borderId="1" xfId="0" applyFont="1" applyFill="1" applyBorder="1" applyAlignment="1">
      <alignment horizontal="left" vertical="center"/>
    </xf>
    <xf numFmtId="0" fontId="0" fillId="10" borderId="1" xfId="0" applyFill="1" applyBorder="1"/>
    <xf numFmtId="0" fontId="15" fillId="11" borderId="20" xfId="0" applyFont="1" applyFill="1" applyBorder="1" applyAlignment="1">
      <alignment horizontal="center" vertical="center"/>
    </xf>
    <xf numFmtId="0" fontId="0" fillId="12" borderId="20" xfId="0" applyFill="1" applyBorder="1" applyAlignment="1">
      <alignment horizontal="left"/>
    </xf>
    <xf numFmtId="0" fontId="15" fillId="13" borderId="1" xfId="0" applyFont="1" applyFill="1" applyBorder="1" applyAlignment="1">
      <alignment vertical="center"/>
    </xf>
    <xf numFmtId="0" fontId="15" fillId="13" borderId="20" xfId="0" applyFont="1" applyFill="1" applyBorder="1" applyAlignment="1">
      <alignment vertical="center"/>
    </xf>
    <xf numFmtId="0" fontId="15" fillId="14" borderId="21" xfId="0" applyFont="1" applyFill="1" applyBorder="1" applyAlignment="1">
      <alignment vertical="center"/>
    </xf>
    <xf numFmtId="0" fontId="15" fillId="13" borderId="22" xfId="0" applyFont="1" applyFill="1" applyBorder="1" applyAlignment="1">
      <alignment vertical="center"/>
    </xf>
    <xf numFmtId="0" fontId="0" fillId="0" borderId="20" xfId="0" applyBorder="1"/>
    <xf numFmtId="0" fontId="0" fillId="13" borderId="20" xfId="0" applyFill="1" applyBorder="1"/>
    <xf numFmtId="0" fontId="0" fillId="0" borderId="1" xfId="0" applyBorder="1"/>
    <xf numFmtId="0" fontId="5" fillId="4" borderId="1" xfId="0" applyFont="1" applyFill="1" applyBorder="1"/>
    <xf numFmtId="0" fontId="0" fillId="15" borderId="1" xfId="0" applyFill="1" applyBorder="1"/>
    <xf numFmtId="0" fontId="15" fillId="4" borderId="20" xfId="0" applyFont="1" applyFill="1" applyBorder="1" applyAlignment="1">
      <alignment horizontal="center" vertical="center"/>
    </xf>
    <xf numFmtId="0" fontId="0" fillId="16" borderId="20" xfId="0" applyFill="1" applyBorder="1" applyAlignment="1">
      <alignment horizontal="left"/>
    </xf>
    <xf numFmtId="0" fontId="15" fillId="0" borderId="1" xfId="0" applyFont="1" applyBorder="1" applyAlignment="1">
      <alignment vertical="center"/>
    </xf>
    <xf numFmtId="0" fontId="15" fillId="0" borderId="20" xfId="0" applyFont="1" applyBorder="1" applyAlignment="1">
      <alignment vertical="center"/>
    </xf>
    <xf numFmtId="0" fontId="15" fillId="17" borderId="21" xfId="0" applyFont="1" applyFill="1" applyBorder="1" applyAlignment="1">
      <alignment vertical="center"/>
    </xf>
    <xf numFmtId="0" fontId="15" fillId="0" borderId="22" xfId="0" applyFont="1" applyBorder="1" applyAlignment="1">
      <alignment vertical="center"/>
    </xf>
    <xf numFmtId="0" fontId="15" fillId="0" borderId="1" xfId="0" applyFont="1" applyBorder="1" applyAlignment="1">
      <alignment vertical="center" wrapText="1"/>
    </xf>
    <xf numFmtId="0" fontId="15" fillId="0" borderId="20" xfId="0" applyFont="1" applyBorder="1" applyAlignment="1">
      <alignment vertical="center" wrapText="1"/>
    </xf>
    <xf numFmtId="0" fontId="15" fillId="13" borderId="1" xfId="0" applyFont="1" applyFill="1" applyBorder="1" applyAlignment="1">
      <alignment vertical="center" wrapText="1"/>
    </xf>
    <xf numFmtId="0" fontId="15" fillId="13" borderId="20" xfId="0" applyFont="1" applyFill="1" applyBorder="1" applyAlignment="1">
      <alignment vertical="center" wrapText="1"/>
    </xf>
    <xf numFmtId="0" fontId="0" fillId="13" borderId="1" xfId="0" applyFill="1" applyBorder="1"/>
    <xf numFmtId="0" fontId="15" fillId="4" borderId="24" xfId="0" applyFont="1" applyFill="1" applyBorder="1" applyAlignment="1">
      <alignment horizontal="center" vertical="center"/>
    </xf>
    <xf numFmtId="0" fontId="0" fillId="0" borderId="24" xfId="0" applyBorder="1"/>
    <xf numFmtId="0" fontId="15" fillId="17" borderId="25" xfId="0" applyFont="1" applyFill="1" applyBorder="1" applyAlignment="1">
      <alignment vertical="center"/>
    </xf>
    <xf numFmtId="0" fontId="15" fillId="0" borderId="26" xfId="0" applyFont="1" applyBorder="1" applyAlignment="1">
      <alignment vertical="center"/>
    </xf>
    <xf numFmtId="0" fontId="0" fillId="18" borderId="0" xfId="0" applyFill="1"/>
    <xf numFmtId="0" fontId="0" fillId="0" borderId="0" xfId="0" applyAlignment="1">
      <alignment horizontal="left"/>
    </xf>
    <xf numFmtId="0" fontId="0" fillId="0" borderId="0" xfId="0" applyAlignment="1">
      <alignment wrapText="1"/>
    </xf>
    <xf numFmtId="0" fontId="0" fillId="20" borderId="1" xfId="0" applyFill="1" applyBorder="1"/>
    <xf numFmtId="0" fontId="17" fillId="22" borderId="1" xfId="0" applyFont="1" applyFill="1" applyBorder="1"/>
    <xf numFmtId="49" fontId="0" fillId="5" borderId="1" xfId="0" applyNumberFormat="1" applyFill="1" applyBorder="1"/>
    <xf numFmtId="0" fontId="16" fillId="12" borderId="1" xfId="0" applyFont="1" applyFill="1" applyBorder="1"/>
    <xf numFmtId="0" fontId="16" fillId="6" borderId="1" xfId="0" applyFont="1" applyFill="1" applyBorder="1"/>
    <xf numFmtId="0" fontId="16" fillId="21" borderId="1" xfId="0" applyFont="1" applyFill="1" applyBorder="1"/>
    <xf numFmtId="0" fontId="18" fillId="0" borderId="0" xfId="0" applyFont="1" applyAlignment="1">
      <alignment horizontal="center" vertical="center"/>
    </xf>
    <xf numFmtId="0" fontId="19" fillId="0" borderId="0" xfId="0" applyFont="1"/>
    <xf numFmtId="0" fontId="0" fillId="9" borderId="1" xfId="0" applyFill="1" applyBorder="1"/>
    <xf numFmtId="0" fontId="0" fillId="19" borderId="1" xfId="0" applyFill="1" applyBorder="1"/>
    <xf numFmtId="49" fontId="0" fillId="0" borderId="0" xfId="0" applyNumberFormat="1"/>
    <xf numFmtId="49" fontId="0" fillId="0" borderId="0" xfId="0" applyNumberFormat="1" applyAlignment="1">
      <alignment wrapText="1"/>
    </xf>
    <xf numFmtId="0" fontId="15" fillId="23" borderId="23" xfId="0" applyFont="1" applyFill="1" applyBorder="1" applyAlignment="1">
      <alignment vertical="center"/>
    </xf>
    <xf numFmtId="49" fontId="0" fillId="24" borderId="1" xfId="0" applyNumberFormat="1" applyFill="1" applyBorder="1"/>
    <xf numFmtId="49" fontId="0" fillId="25" borderId="1" xfId="0" applyNumberFormat="1" applyFill="1" applyBorder="1"/>
    <xf numFmtId="0" fontId="0" fillId="26" borderId="1" xfId="0" applyFill="1" applyBorder="1"/>
    <xf numFmtId="0" fontId="0" fillId="27" borderId="1" xfId="0" applyFill="1" applyBorder="1"/>
    <xf numFmtId="0" fontId="0" fillId="28" borderId="1" xfId="0" applyFill="1" applyBorder="1"/>
    <xf numFmtId="0" fontId="0" fillId="29" borderId="1" xfId="0" applyFill="1" applyBorder="1"/>
    <xf numFmtId="0" fontId="0" fillId="30" borderId="1" xfId="0" applyFill="1" applyBorder="1"/>
    <xf numFmtId="0" fontId="0" fillId="3" borderId="1" xfId="0" applyFill="1" applyBorder="1" applyAlignment="1">
      <alignment horizontal="center"/>
    </xf>
    <xf numFmtId="0" fontId="0" fillId="31" borderId="0" xfId="0" applyFill="1"/>
    <xf numFmtId="0" fontId="7" fillId="2" borderId="0" xfId="0" applyFont="1" applyFill="1"/>
    <xf numFmtId="0" fontId="10" fillId="2" borderId="0" xfId="0" applyFont="1" applyFill="1"/>
    <xf numFmtId="0" fontId="0" fillId="5" borderId="21" xfId="0" applyFill="1" applyBorder="1"/>
    <xf numFmtId="0" fontId="2" fillId="2" borderId="27" xfId="0" applyFont="1" applyFill="1" applyBorder="1" applyAlignment="1">
      <alignment horizontal="left"/>
    </xf>
    <xf numFmtId="0" fontId="2" fillId="2" borderId="28" xfId="0" applyFont="1" applyFill="1" applyBorder="1" applyAlignment="1">
      <alignment horizontal="left"/>
    </xf>
    <xf numFmtId="0" fontId="15" fillId="32" borderId="23" xfId="0" applyFont="1" applyFill="1" applyBorder="1" applyAlignment="1">
      <alignment vertical="center"/>
    </xf>
    <xf numFmtId="0" fontId="15" fillId="11" borderId="1" xfId="0" applyFont="1" applyFill="1" applyBorder="1" applyAlignment="1">
      <alignment vertical="center"/>
    </xf>
    <xf numFmtId="0" fontId="1" fillId="28" borderId="1" xfId="0" applyFont="1" applyFill="1" applyBorder="1"/>
    <xf numFmtId="0" fontId="1" fillId="0" borderId="20" xfId="0" applyFont="1" applyBorder="1"/>
    <xf numFmtId="0" fontId="0" fillId="0" borderId="22" xfId="0" applyBorder="1"/>
    <xf numFmtId="0" fontId="0" fillId="0" borderId="29" xfId="0" applyBorder="1"/>
    <xf numFmtId="0" fontId="1" fillId="0" borderId="30" xfId="0" applyFont="1" applyBorder="1"/>
    <xf numFmtId="0" fontId="0" fillId="0" borderId="31" xfId="0" applyBorder="1"/>
    <xf numFmtId="0" fontId="0" fillId="0" borderId="30" xfId="0" applyBorder="1"/>
    <xf numFmtId="0" fontId="0" fillId="0" borderId="32" xfId="0" applyBorder="1"/>
    <xf numFmtId="0" fontId="0" fillId="0" borderId="33" xfId="0" applyBorder="1"/>
    <xf numFmtId="0" fontId="0" fillId="0" borderId="34" xfId="0" applyBorder="1"/>
    <xf numFmtId="0" fontId="20" fillId="0" borderId="0" xfId="1" applyBorder="1"/>
    <xf numFmtId="0" fontId="21"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0" fillId="0" borderId="0" xfId="0" applyAlignment="1">
      <alignment horizontal="left" vertical="center" indent="2"/>
    </xf>
    <xf numFmtId="0" fontId="22" fillId="0" borderId="0" xfId="0" applyFont="1" applyAlignment="1">
      <alignment horizontal="left" vertical="center" indent="2"/>
    </xf>
    <xf numFmtId="0" fontId="22" fillId="0" borderId="0" xfId="0" applyFont="1"/>
    <xf numFmtId="0" fontId="0" fillId="26" borderId="0" xfId="0" applyFill="1"/>
    <xf numFmtId="0" fontId="24" fillId="0" borderId="1" xfId="0" applyFont="1" applyBorder="1"/>
    <xf numFmtId="0" fontId="23" fillId="26" borderId="1" xfId="0" applyFont="1" applyFill="1" applyBorder="1"/>
    <xf numFmtId="0" fontId="17" fillId="33" borderId="0" xfId="0" applyFont="1" applyFill="1"/>
    <xf numFmtId="0" fontId="0" fillId="34" borderId="0" xfId="0" applyFill="1"/>
    <xf numFmtId="0" fontId="0" fillId="35" borderId="0" xfId="0" applyFill="1"/>
    <xf numFmtId="0" fontId="0" fillId="28" borderId="0" xfId="0" applyFill="1"/>
    <xf numFmtId="0" fontId="0" fillId="36" borderId="0" xfId="0" applyFill="1"/>
    <xf numFmtId="0" fontId="15" fillId="32" borderId="20" xfId="0" applyFont="1" applyFill="1" applyBorder="1" applyAlignment="1">
      <alignment vertical="center"/>
    </xf>
    <xf numFmtId="0" fontId="9" fillId="2" borderId="0" xfId="0" applyFont="1" applyFill="1"/>
    <xf numFmtId="0" fontId="25" fillId="0" borderId="0" xfId="0" applyFont="1" applyAlignment="1">
      <alignment vertical="center"/>
    </xf>
    <xf numFmtId="0" fontId="26" fillId="0" borderId="0" xfId="0" applyFont="1" applyAlignment="1">
      <alignment vertical="center"/>
    </xf>
    <xf numFmtId="0" fontId="22" fillId="0" borderId="0" xfId="0" applyFont="1" applyAlignment="1">
      <alignment vertical="center"/>
    </xf>
    <xf numFmtId="0" fontId="0" fillId="0" borderId="0" xfId="0" applyAlignment="1">
      <alignment vertical="center"/>
    </xf>
    <xf numFmtId="0" fontId="20" fillId="0" borderId="33" xfId="1" applyBorder="1"/>
    <xf numFmtId="0" fontId="1" fillId="0" borderId="0" xfId="0" applyFont="1"/>
    <xf numFmtId="0" fontId="1" fillId="30" borderId="1" xfId="0" applyFont="1" applyFill="1" applyBorder="1"/>
    <xf numFmtId="0" fontId="5" fillId="4" borderId="1" xfId="0" applyFont="1" applyFill="1" applyBorder="1" applyAlignment="1">
      <alignment horizontal="center"/>
    </xf>
    <xf numFmtId="0" fontId="9" fillId="2" borderId="11" xfId="0" applyFont="1" applyFill="1" applyBorder="1" applyAlignment="1">
      <alignment horizontal="center" vertical="center"/>
    </xf>
    <xf numFmtId="0" fontId="9" fillId="2" borderId="0" xfId="0" applyFont="1" applyFill="1" applyAlignment="1">
      <alignment horizontal="center" vertical="center"/>
    </xf>
    <xf numFmtId="0" fontId="9" fillId="2" borderId="12" xfId="0" applyFont="1" applyFill="1" applyBorder="1" applyAlignment="1">
      <alignment horizontal="center" vertical="center"/>
    </xf>
    <xf numFmtId="0" fontId="9" fillId="2" borderId="13" xfId="0" applyFont="1" applyFill="1" applyBorder="1" applyAlignment="1">
      <alignment horizontal="center" vertical="center"/>
    </xf>
    <xf numFmtId="0" fontId="9" fillId="2" borderId="14" xfId="0" applyFont="1" applyFill="1" applyBorder="1" applyAlignment="1">
      <alignment horizontal="center" vertical="center"/>
    </xf>
  </cellXfs>
  <cellStyles count="2">
    <cellStyle name="Hyperlink" xfId="1" builtinId="8"/>
    <cellStyle name="Normal" xfId="0" builtinId="0"/>
  </cellStyles>
  <dxfs count="83">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strike val="0"/>
      </font>
    </dxf>
    <dxf>
      <fill>
        <patternFill>
          <bgColor theme="5" tint="0.79998168889431442"/>
        </patternFill>
      </fill>
    </dxf>
    <dxf>
      <fill>
        <patternFill>
          <bgColor theme="4" tint="0.79998168889431442"/>
        </patternFill>
      </fill>
    </dxf>
    <dxf>
      <fill>
        <patternFill>
          <bgColor theme="6" tint="0.79998168889431442"/>
        </patternFill>
      </fill>
    </dxf>
    <dxf>
      <font>
        <b/>
        <i val="0"/>
      </font>
    </dxf>
    <dxf>
      <fill>
        <patternFill>
          <bgColor theme="5" tint="0.79998168889431442"/>
        </patternFill>
      </fill>
    </dxf>
  </dxfs>
  <tableStyles count="0" defaultTableStyle="TableStyleMedium2" defaultPivotStyle="PivotStyleLight16"/>
  <colors>
    <mruColors>
      <color rgb="FFFFFF99"/>
      <color rgb="FFD8BEEC"/>
      <color rgb="FFC7A1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57150</xdr:colOff>
      <xdr:row>25</xdr:row>
      <xdr:rowOff>142876</xdr:rowOff>
    </xdr:from>
    <xdr:to>
      <xdr:col>6</xdr:col>
      <xdr:colOff>161925</xdr:colOff>
      <xdr:row>34</xdr:row>
      <xdr:rowOff>66676</xdr:rowOff>
    </xdr:to>
    <xdr:sp macro="" textlink="">
      <xdr:nvSpPr>
        <xdr:cNvPr id="2" name="TextBox 1">
          <a:extLst>
            <a:ext uri="{FF2B5EF4-FFF2-40B4-BE49-F238E27FC236}">
              <a16:creationId xmlns:a16="http://schemas.microsoft.com/office/drawing/2014/main" id="{C1853C4B-5CF2-4075-877A-E1BD79048DE4}"/>
            </a:ext>
          </a:extLst>
        </xdr:cNvPr>
        <xdr:cNvSpPr txBox="1"/>
      </xdr:nvSpPr>
      <xdr:spPr>
        <a:xfrm>
          <a:off x="57150" y="5305426"/>
          <a:ext cx="3762375"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[Paste Mentor Prompt Cell Here]</a:t>
          </a:r>
        </a:p>
        <a:p>
          <a:endParaRPr lang="en-US" sz="1100"/>
        </a:p>
        <a:p>
          <a:r>
            <a:rPr lang="en-US" sz="1100" b="1"/>
            <a:t>My question:</a:t>
          </a:r>
        </a:p>
        <a:p>
          <a:r>
            <a:rPr lang="en-US" sz="1100"/>
            <a:t>[Describe what you don't understand or the issue you are facing]</a:t>
          </a:r>
        </a:p>
        <a:p>
          <a:endParaRPr lang="en-US" sz="1100"/>
        </a:p>
        <a:p>
          <a:r>
            <a:rPr lang="en-US" sz="1100" b="1"/>
            <a:t>My current code:</a:t>
          </a:r>
        </a:p>
        <a:p>
          <a:r>
            <a:rPr lang="en-US" sz="1100"/>
            <a:t>[Paste your code from your IDE here]</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7798CF-F458-43D1-85D1-0EF6D1C367F4}" name="Table2" displayName="Table2" ref="B2:E19" totalsRowShown="0">
  <autoFilter ref="B2:E19" xr:uid="{477798CF-F458-43D1-85D1-0EF6D1C367F4}">
    <filterColumn colId="0" hiddenButton="1"/>
    <filterColumn colId="1" hiddenButton="1"/>
    <filterColumn colId="2" hiddenButton="1"/>
    <filterColumn colId="3" hiddenButton="1"/>
  </autoFilter>
  <tableColumns count="4">
    <tableColumn id="1" xr3:uid="{AF1BC3E6-A291-4881-98E4-E2262942E61C}" name="Cell"/>
    <tableColumn id="2" xr3:uid="{A730AA41-75B2-4CE9-A8CA-24DE3FE4108C}" name="Cell References"/>
    <tableColumn id="3" xr3:uid="{C201C974-24D3-4F6B-B4DA-ADDAF2F3C4D7}" name="Type"/>
    <tableColumn id="4" xr3:uid="{74650CAD-2AEE-4B2B-A36B-4C37DA129C83}" name="Detailed Explanatio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hyperlink" Target="https://coding5s.com/" TargetMode="External"/><Relationship Id="rId1" Type="http://schemas.openxmlformats.org/officeDocument/2006/relationships/hyperlink" Target="https://github.com/WilfredoBarrios/coding5s-framewor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1C9F5-A3E1-48B4-A4AC-C90CACFBE404}">
  <sheetPr>
    <tabColor rgb="FFFF0000"/>
  </sheetPr>
  <dimension ref="A1:AM209"/>
  <sheetViews>
    <sheetView showGridLines="0" tabSelected="1" zoomScale="85" zoomScaleNormal="85" workbookViewId="0"/>
  </sheetViews>
  <sheetFormatPr defaultColWidth="11.42578125" defaultRowHeight="15"/>
  <cols>
    <col min="1" max="1" width="15.7109375" customWidth="1"/>
    <col min="2" max="2" width="10" bestFit="1" customWidth="1"/>
    <col min="3" max="3" width="11.28515625" bestFit="1" customWidth="1"/>
    <col min="4" max="4" width="22.28515625" bestFit="1" customWidth="1"/>
    <col min="5" max="5" width="16.5703125" style="73" customWidth="1"/>
    <col min="6" max="6" width="5.140625" customWidth="1"/>
    <col min="7" max="7" width="12.5703125" bestFit="1" customWidth="1"/>
    <col min="8" max="8" width="13.85546875" bestFit="1" customWidth="1"/>
    <col min="9" max="9" width="12.5703125" customWidth="1"/>
    <col min="10" max="10" width="68.5703125" customWidth="1"/>
    <col min="11" max="12" width="18.140625" customWidth="1"/>
    <col min="13" max="13" width="6.7109375" bestFit="1" customWidth="1"/>
    <col min="14" max="15" width="16.140625" customWidth="1"/>
    <col min="16" max="16" width="7.85546875" bestFit="1" customWidth="1"/>
    <col min="17" max="18" width="17.42578125" customWidth="1"/>
    <col min="19" max="19" width="7.85546875" bestFit="1" customWidth="1"/>
    <col min="20" max="21" width="16.5703125" customWidth="1"/>
    <col min="22" max="22" width="7.85546875" bestFit="1" customWidth="1"/>
    <col min="23" max="24" width="20.42578125" customWidth="1"/>
    <col min="25" max="25" width="7.85546875" bestFit="1" customWidth="1"/>
    <col min="26" max="30" width="16" bestFit="1" customWidth="1"/>
    <col min="31" max="31" width="21.5703125" bestFit="1" customWidth="1"/>
    <col min="33" max="33" width="27.5703125" customWidth="1"/>
    <col min="34" max="34" width="14.28515625" bestFit="1" customWidth="1"/>
    <col min="35" max="35" width="32" customWidth="1"/>
    <col min="36" max="36" width="27.85546875" customWidth="1"/>
  </cols>
  <sheetData>
    <row r="1" spans="1:39" ht="26.25">
      <c r="A1" s="1"/>
      <c r="B1" s="2"/>
      <c r="C1" s="96"/>
      <c r="D1" s="3"/>
      <c r="E1" s="4" t="s">
        <v>0</v>
      </c>
      <c r="F1" s="5" t="s">
        <v>1</v>
      </c>
      <c r="G1" s="6"/>
      <c r="H1" s="7" t="s">
        <v>2</v>
      </c>
      <c r="I1" s="6"/>
      <c r="J1" s="3"/>
      <c r="K1" s="8" t="s">
        <v>3</v>
      </c>
      <c r="L1" s="9" t="str">
        <f>IF(H9="Topic",
"[ROLE] Friendly tutor specializing in " &amp; $I$2 &amp; " | " &amp;
"[TASK] Teach and explain concepts clearly with correct code examples | " &amp;
"[TOPIC] " &amp; I9 &amp; " | " &amp;
"[LEVEL] " &amp; G9 &amp; " | " &amp;
"[COUNT] " &amp; D9 &amp; " examples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 &amp; $B$6 &amp; " | " &amp;
"[HEADER RULE - STRICT] You MUST start your entire response EXACTLY with this markdown block (do not print anything before it):" &amp; CHAR(10) &amp; "### 🔹 Topic #" &amp; F9 &amp; " | Stage 1 📖 Practice | " &amp; $I$2 &amp; " | 📊 Level: " &amp; G9 &amp; " | 🌐 Coding5s.com" &amp; CHAR(10) &amp; "**Concept:** " &amp; J9 &amp; CHAR(10) &amp; "---" &amp; CHAR(10) &amp; " | " &amp;
"[INTRO RULE] Include a short tutor-style sentence in " &amp; $B$6 &amp; " before the analogy, followed by this EXACT instruction block translated to " &amp; $B$6 &amp; _xlfn._LONGTEXT(":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"[OUTPUT CONTRACT] EXACTLY " &amp; D9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&amp; " | ", "") &amp;
"[OUTPUT] Only header, introduction, examples, outputs, notes, summary, and footer | " &amp;
"[FOOTER RULE - STRICT] End your entire response EXACTLY with this markdown string (ensure all code blocks are closed before it):" &amp; CHAR(10) &amp; "---" &amp; CHAR(10) &amp; "⚡ *Coding5s System — Learn Programming by Writing Code*" &amp;
"[CODE CONSTRAINTS] Each example MUST include: - Internal data OR dataset usage - Print key intermediate steps and the final result - MUST NOT exceed exactly " &amp; $C9 &amp; " lines of EXECUTABLE code (STRICT: Do NOT count comments or blank lines towards this limit) - NEVER exceed this limit of executable lines - " &amp; IF(G9&lt;&gt;"Advanced", "NO classes - ", "") &amp; "Single logical flow (no unnecessary complexity) | " &amp;
"[SYNTAX CONFIGURATION RULE] " &amp; IF(F9&gt;=10, "You MUST format output strings elegantly using f-strings natively.", "CRITICAL PROHIBITION: Do NOT use f-strings (f""..."") or any advanced text formatting methods yet. Use basic print() with multiple arguments separated by commas for text labels and variables.") &amp; " | " &amp;
"[FUNCTION RULE] " &amp; IF(G9="Beginner","Do NOT use functions unless absolutely required by the concept. Use flat, linear scripts. ",IF(G9="Intermediate","MUST use modular functions. Break down logic into reusable blocks. ","MUST use modular functions appropriately for architecture and clarity. ")) &amp; "| " &amp;
"[FILE HANDLING RULE] Use correct loaders and enforce encoding='utf-8' and newline='' when applicable | " &amp;
"[SUPPORT FILES RULE] If env/config is used, include: 1. Instructional sentence 2. File content in markdown code block 3. BEFORE the main code | " &amp;
"[ECOSYSTEM ORIENTATION RULE] If a library or ecosystem like " &amp; $J$3 &amp; " is specified, you are CRITICALLY FORBIDDEN from using pure Python iterative loops (for/while). You MUST enforce the native, optimized data structures and vectorized operations of that specific library | " &amp;
"[OUTPUT FORMAT RULE] " &amp; IF(F9&gt;=10, "Monetary values formatted with '$', commas, 2 decimals using f-strings.", "Print raw numeric outputs directly without forcing custom monetary formatting structures yet.") &amp; "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 &amp; $B$6 &amp; ") - PURGE ANY MEMORY of previous datasets. - Generate minimal realistic dummy data internally - Clearly proceed without dataset summary | " &amp;
"[DATA SUMMARY FORMAT RULE] When a dataset is present, you MUST display IMMEDIATELY AFTER THE HEADER: Dataset Summary: - File Type: - Columns / Fields: - Data Types: - Notes: | " &amp;
"[DATA TYPE RULE] Explicit casting required before calculations | " &amp;
"[DATA ROBUSTNESS RULE] Handle missing, malformed, or inconsistent data safely | " &amp;
"[BOOLEAN HANDLING RULE] Normalize boolean values before comparison | " &amp;
"[DATA CONSISTENCY RULE] Respect dataset schema | " &amp;
"[COMMENT DENSITY RULE] Beginner = high, Intermediate = medium, Advanced = lower but present in key logic | " &amp;
"[DIFFICULTY RULE] Complexity MUST match level | ",
IF(H9="PROJECT", Z9, ""))</f>
        <v xml:space="preserve">[ROLE] Friendly tutor specializing in Elixir Fundamentals | [TASK] Teach and explain concepts clearly with correct code examples | [TOPIC] Evaluate numeric literal formats using 0b0000, 0o0000, 0x0000, 1.0e0, and 1_000_000. | [LEVEL] Beginner | [COUNT] 3 examples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English | [HEADER RULE - STRICT] You MUST start your entire response EXACTLY with this markdown block (do not print anything before it):
### 🔹 Topic #1 | Stage 1 📖 Practice | Elixir Fundamentals | 📊 Level: Beginner | 🌐 Coding5s.com
**Concept:** Literal Numeric Forms (0b0000, 0o0000, 0x0000, 1.0e0, 1_000_000)
---
 | [INTRO RULE] Include a short tutor-style sentence in English before the analogy, followed by this EXACT instruction block translated to English: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[OUTPUT] Only header, introduction, examples, outputs, notes, summary, and footer | [FOOTER RULE - STRICT] End your entire response EXACTLY with this markdown string (ensure all code blocks are closed before it):
---
⚡ *Coding5s System — Learn Programming by Writing Code*[CODE CONSTRAINTS] Each example MUST include: - Internal data OR dataset usage - Print key intermediate steps and the final result - MUST NOT exceed exactly 8 lines of EXECUTABLE code (STRICT: Do NOT count comments or blank lines towards this limit) - NEVER exceed this limit of executable lines - NO classes - Single logical flow (no unnecessary complexity) | [SYNTAX CONFIGURATION RULE] CRITICAL PROHIBITION: Do NOT use f-strings (f"...") or any advanced text formatting methods yet. Use basic print() with multiple arguments separated by commas for text labels and variables. | [FUNCTION RULE]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[ECOSYSTEM ORIENTATION RULE] If a library or ecosystem like  is specified, you are CRITICALLY FORBIDDEN from using pure Python iterative loops (for/while). You MUST enforce the native, optimized data structures and vectorized operations of that specific library | [OUTPUT FORMAT RULE] Print raw numeric outputs directly without forcing custom monetary formatting structures yet.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English) - PURGE ANY MEMORY of previous datasets. - Generate minimal realistic dummy data internally - Clearly proceed without dataset summary | [DATA SUMMARY FORMAT RULE] When a dataset is present, you MUST display IMMEDIATELY AFTER THE HEADER: Dataset Summary: - File Type: - Columns / Fields: - Data Types: - Notes: | [DATA TYPE RULE] Explicit casting required before calculations | [DATA ROBUSTNESS RULE] Handle missing, malformed, or inconsistent data safely | [BOOLEAN HANDLING RULE] Normalize boolean values before comparison | [DATA CONSISTENCY RULE] Respect dataset schema | [COMMENT DENSITY RULE] Beginner = high, Intermediate = medium, Advanced = lower but present in key logic | [DIFFICULTY RULE] Complexity MUST match level | </v>
      </c>
      <c r="M1" s="10"/>
      <c r="N1" s="3" t="s">
        <v>4</v>
      </c>
      <c r="O1" s="3"/>
      <c r="P1" s="3"/>
      <c r="Q1" s="11" t="s">
        <v>5</v>
      </c>
      <c r="R1" s="12"/>
      <c r="S1" s="13"/>
      <c r="T1" s="3" t="s">
        <v>6</v>
      </c>
      <c r="U1" s="3"/>
      <c r="V1" s="3"/>
      <c r="W1" s="11" t="s">
        <v>7</v>
      </c>
      <c r="X1" s="12"/>
      <c r="Y1" s="13"/>
      <c r="Z1" s="1"/>
      <c r="AA1" s="1"/>
      <c r="AB1" s="1"/>
      <c r="AC1" s="1"/>
      <c r="AD1" s="1"/>
      <c r="AE1" s="15"/>
      <c r="AF1" s="14"/>
      <c r="AG1" s="14"/>
      <c r="AH1" s="15"/>
      <c r="AI1" s="15"/>
      <c r="AJ1" s="15"/>
      <c r="AK1" s="15"/>
      <c r="AL1" s="15"/>
    </row>
    <row r="2" spans="1:39" ht="30" customHeight="1" thickBot="1">
      <c r="A2" s="1"/>
      <c r="B2" s="2"/>
      <c r="C2" s="96" t="s">
        <v>226</v>
      </c>
      <c r="D2" s="16"/>
      <c r="E2" s="99" t="str">
        <f>IF(E1="Stage 1","k9:L200",IF(E1="Stage 2","N9:O200",IF(E1="Stage 3","Q9:R200",IF(E1="Stage 4","T9:U200",IF(E1="Stage 5","W9:X200","Stage Incorrecta")))))</f>
        <v>k9:L200</v>
      </c>
      <c r="F2" s="18" t="s">
        <v>8</v>
      </c>
      <c r="G2" s="19"/>
      <c r="H2" s="19"/>
      <c r="I2" s="16" t="s">
        <v>777</v>
      </c>
      <c r="J2" s="16"/>
      <c r="K2" s="139" t="s">
        <v>9</v>
      </c>
      <c r="L2" s="140"/>
      <c r="M2" s="141"/>
      <c r="N2" s="140" t="s">
        <v>10</v>
      </c>
      <c r="O2" s="140"/>
      <c r="P2" s="140"/>
      <c r="Q2" s="142" t="s">
        <v>11</v>
      </c>
      <c r="R2" s="140"/>
      <c r="S2" s="143"/>
      <c r="T2" s="140" t="s">
        <v>12</v>
      </c>
      <c r="U2" s="140"/>
      <c r="V2" s="140"/>
      <c r="W2" s="142" t="s">
        <v>13</v>
      </c>
      <c r="X2" s="140"/>
      <c r="Y2" s="143"/>
      <c r="Z2" s="1"/>
      <c r="AA2" s="1"/>
      <c r="AB2" s="1"/>
      <c r="AC2" s="1"/>
      <c r="AD2" s="1"/>
      <c r="AE2" s="15"/>
      <c r="AF2" s="14"/>
      <c r="AG2" s="14"/>
      <c r="AH2" s="15"/>
      <c r="AI2" s="15"/>
      <c r="AJ2" s="15"/>
      <c r="AK2" s="15"/>
      <c r="AL2" s="15"/>
    </row>
    <row r="3" spans="1:39" ht="26.25">
      <c r="A3" s="1"/>
      <c r="B3" s="2"/>
      <c r="C3" s="96" t="str">
        <f>""</f>
        <v/>
      </c>
      <c r="D3" s="2"/>
      <c r="E3" s="100">
        <f>COUNTA(E9:E200)-E4</f>
        <v>7</v>
      </c>
      <c r="F3" s="97" t="s">
        <v>266</v>
      </c>
      <c r="G3" s="2"/>
      <c r="H3" s="2"/>
      <c r="I3" s="16"/>
      <c r="J3" s="16"/>
      <c r="K3" s="30"/>
      <c r="L3" s="22"/>
      <c r="M3" s="23"/>
      <c r="N3" s="22"/>
      <c r="O3" s="22"/>
      <c r="P3" s="22"/>
      <c r="Q3" s="24"/>
      <c r="R3" s="22"/>
      <c r="S3" s="25"/>
      <c r="T3" s="22"/>
      <c r="U3" s="22"/>
      <c r="V3" s="22"/>
      <c r="W3" s="26"/>
      <c r="X3" s="22"/>
      <c r="Y3" s="25"/>
      <c r="Z3" s="1"/>
      <c r="AA3" s="1"/>
      <c r="AB3" s="1"/>
      <c r="AC3" s="1"/>
      <c r="AD3" s="1"/>
      <c r="AE3" s="15"/>
      <c r="AF3" s="14"/>
      <c r="AG3" s="14"/>
      <c r="AH3" s="15"/>
      <c r="AI3" s="15"/>
      <c r="AJ3" s="15"/>
      <c r="AK3" s="15"/>
      <c r="AL3" s="15"/>
    </row>
    <row r="4" spans="1:39" ht="15.75">
      <c r="A4" s="1"/>
      <c r="B4" s="2"/>
      <c r="C4" s="96"/>
      <c r="D4" s="2"/>
      <c r="E4" s="101">
        <f>COUNTIF($E$9:$E$200,"No")</f>
        <v>70</v>
      </c>
      <c r="F4" s="98"/>
      <c r="G4" s="2"/>
      <c r="H4" s="28"/>
      <c r="I4" s="29"/>
      <c r="J4" s="29"/>
      <c r="K4" s="30"/>
      <c r="L4" s="31"/>
      <c r="M4" s="23"/>
      <c r="N4" s="31"/>
      <c r="O4" s="31"/>
      <c r="P4" s="22"/>
      <c r="Q4" s="21"/>
      <c r="R4" s="2"/>
      <c r="S4" s="25"/>
      <c r="T4" s="22"/>
      <c r="U4" s="22"/>
      <c r="V4" s="22"/>
      <c r="W4" s="26"/>
      <c r="X4" s="22"/>
      <c r="Y4" s="25"/>
      <c r="Z4" s="1"/>
      <c r="AA4" s="1"/>
      <c r="AB4" s="1"/>
      <c r="AC4" s="1"/>
      <c r="AD4" s="1"/>
      <c r="AE4" s="14"/>
      <c r="AF4" s="14"/>
      <c r="AG4" s="14"/>
      <c r="AH4" s="15"/>
      <c r="AI4" s="15"/>
      <c r="AJ4" s="15"/>
      <c r="AK4" s="15"/>
      <c r="AL4" s="15"/>
    </row>
    <row r="5" spans="1:39" ht="21">
      <c r="A5" s="1"/>
      <c r="B5" s="32" t="s">
        <v>14</v>
      </c>
      <c r="C5" s="32" t="s">
        <v>15</v>
      </c>
      <c r="D5" s="2"/>
      <c r="E5" s="32" t="s">
        <v>494</v>
      </c>
      <c r="F5" s="33"/>
      <c r="G5" s="2"/>
      <c r="H5" s="28"/>
      <c r="I5" s="29"/>
      <c r="J5" s="29"/>
      <c r="K5" s="30"/>
      <c r="L5" s="31"/>
      <c r="M5" s="23"/>
      <c r="N5" s="31"/>
      <c r="O5" s="31"/>
      <c r="P5" s="22"/>
      <c r="Q5" s="21"/>
      <c r="R5" s="2"/>
      <c r="S5" s="25"/>
      <c r="T5" s="22"/>
      <c r="U5" s="22"/>
      <c r="V5" s="22"/>
      <c r="W5" s="26"/>
      <c r="X5" s="22"/>
      <c r="Y5" s="25"/>
      <c r="Z5" s="1"/>
      <c r="AA5" s="1"/>
      <c r="AB5" s="1"/>
      <c r="AC5" s="1"/>
      <c r="AD5" s="1"/>
      <c r="AE5" s="14"/>
      <c r="AF5" s="14"/>
      <c r="AG5" s="14"/>
      <c r="AH5" s="15"/>
      <c r="AI5" s="15"/>
      <c r="AJ5" s="15"/>
      <c r="AK5" s="15"/>
      <c r="AL5" s="15"/>
    </row>
    <row r="6" spans="1:39" ht="15.75">
      <c r="A6" s="1"/>
      <c r="B6" s="34" t="s">
        <v>53</v>
      </c>
      <c r="C6" s="17" t="str">
        <f>VLOOKUP(B6,AL:AM,2,0)</f>
        <v>en</v>
      </c>
      <c r="D6" s="2"/>
      <c r="E6" s="35" t="str" cm="1">
        <f t="array" ref="E6">"AL9:"&amp;ADDRESS(_xlfn.AGGREGATE(14, 6, ROW(AL:AL)*(AL:AL&lt;&gt;""), 1), COLUMN(AL:AL))</f>
        <v>AL9:$AL$48</v>
      </c>
      <c r="F6" s="27"/>
      <c r="G6" s="130" t="s">
        <v>674</v>
      </c>
      <c r="H6" s="28"/>
      <c r="I6" s="29"/>
      <c r="J6" s="29"/>
      <c r="K6" s="30"/>
      <c r="L6" s="31"/>
      <c r="M6" s="23"/>
      <c r="N6" s="31"/>
      <c r="O6" s="31"/>
      <c r="P6" s="22"/>
      <c r="Q6" s="21"/>
      <c r="R6" s="2"/>
      <c r="S6" s="25"/>
      <c r="T6" s="22"/>
      <c r="U6" s="22"/>
      <c r="V6" s="22"/>
      <c r="W6" s="26"/>
      <c r="X6" s="22"/>
      <c r="Y6" s="25"/>
      <c r="Z6" s="1"/>
      <c r="AA6" s="1"/>
      <c r="AB6" s="1"/>
      <c r="AC6" s="1"/>
      <c r="AD6" s="1"/>
      <c r="AE6" s="104" t="s">
        <v>17</v>
      </c>
      <c r="AF6" s="15"/>
      <c r="AG6" s="15"/>
      <c r="AH6" s="15"/>
      <c r="AI6" s="15"/>
      <c r="AJ6" s="15"/>
      <c r="AK6" s="15"/>
      <c r="AL6" s="15"/>
    </row>
    <row r="7" spans="1:39">
      <c r="A7" s="1"/>
      <c r="B7" s="2"/>
      <c r="C7" s="96"/>
      <c r="D7" s="2"/>
      <c r="E7" s="20"/>
      <c r="F7" s="36"/>
      <c r="G7" s="36"/>
      <c r="H7" s="37"/>
      <c r="I7" s="28"/>
      <c r="J7" s="28"/>
      <c r="K7" s="31" t="s">
        <v>673</v>
      </c>
      <c r="L7" s="31" t="s">
        <v>673</v>
      </c>
      <c r="M7" s="38"/>
      <c r="N7" s="31" t="s">
        <v>673</v>
      </c>
      <c r="O7" s="31" t="s">
        <v>673</v>
      </c>
      <c r="P7" s="22"/>
      <c r="Q7" s="31" t="s">
        <v>673</v>
      </c>
      <c r="R7" s="31" t="s">
        <v>673</v>
      </c>
      <c r="S7" s="39"/>
      <c r="T7" s="31" t="s">
        <v>673</v>
      </c>
      <c r="U7" s="31" t="s">
        <v>673</v>
      </c>
      <c r="V7" s="22"/>
      <c r="W7" s="31" t="s">
        <v>673</v>
      </c>
      <c r="X7" s="31" t="s">
        <v>673</v>
      </c>
      <c r="Y7" s="39"/>
      <c r="Z7" s="31" t="s">
        <v>673</v>
      </c>
      <c r="AA7" s="31" t="s">
        <v>673</v>
      </c>
      <c r="AB7" s="31" t="s">
        <v>673</v>
      </c>
      <c r="AC7" s="31" t="s">
        <v>673</v>
      </c>
      <c r="AD7" s="31" t="s">
        <v>673</v>
      </c>
      <c r="AE7" s="35" t="str">
        <f>_xlfn.CONCAT(AH9:AH200)</f>
        <v/>
      </c>
      <c r="AF7" s="15"/>
      <c r="AG7" s="15"/>
      <c r="AH7" s="15"/>
      <c r="AI7" s="15"/>
      <c r="AJ7" s="15"/>
      <c r="AK7" s="138" t="s">
        <v>499</v>
      </c>
      <c r="AL7" s="138"/>
      <c r="AM7" s="138"/>
    </row>
    <row r="8" spans="1:39">
      <c r="A8" s="42" t="s">
        <v>19</v>
      </c>
      <c r="B8" s="43">
        <v>0</v>
      </c>
      <c r="C8" s="41" t="s">
        <v>18</v>
      </c>
      <c r="D8" s="43" t="s">
        <v>495</v>
      </c>
      <c r="E8" s="44" t="s">
        <v>20</v>
      </c>
      <c r="F8" s="43" t="s">
        <v>21</v>
      </c>
      <c r="G8" s="42" t="s">
        <v>22</v>
      </c>
      <c r="H8" s="42" t="s">
        <v>23</v>
      </c>
      <c r="I8" s="42" t="s">
        <v>24</v>
      </c>
      <c r="J8" s="42" t="s">
        <v>25</v>
      </c>
      <c r="K8" s="42" t="s">
        <v>26</v>
      </c>
      <c r="L8" s="42" t="s">
        <v>27</v>
      </c>
      <c r="M8" s="42" t="s">
        <v>28</v>
      </c>
      <c r="N8" s="42" t="s">
        <v>29</v>
      </c>
      <c r="O8" s="42" t="s">
        <v>27</v>
      </c>
      <c r="P8" s="42" t="s">
        <v>30</v>
      </c>
      <c r="Q8" s="42" t="s">
        <v>31</v>
      </c>
      <c r="R8" s="42" t="s">
        <v>27</v>
      </c>
      <c r="S8" s="42" t="s">
        <v>32</v>
      </c>
      <c r="T8" s="42" t="s">
        <v>33</v>
      </c>
      <c r="U8" s="42" t="s">
        <v>27</v>
      </c>
      <c r="V8" s="42" t="s">
        <v>34</v>
      </c>
      <c r="W8" s="42" t="s">
        <v>35</v>
      </c>
      <c r="X8" s="42" t="s">
        <v>27</v>
      </c>
      <c r="Y8" s="42" t="s">
        <v>36</v>
      </c>
      <c r="Z8" s="42" t="s">
        <v>37</v>
      </c>
      <c r="AA8" s="42" t="s">
        <v>38</v>
      </c>
      <c r="AB8" s="42" t="s">
        <v>39</v>
      </c>
      <c r="AC8" s="42" t="s">
        <v>40</v>
      </c>
      <c r="AD8" s="42" t="s">
        <v>41</v>
      </c>
      <c r="AE8" s="42" t="s">
        <v>496</v>
      </c>
      <c r="AF8" s="42" t="s">
        <v>497</v>
      </c>
      <c r="AG8" s="42" t="s">
        <v>498</v>
      </c>
      <c r="AH8" s="42" t="s">
        <v>42</v>
      </c>
      <c r="AI8" s="42" t="s">
        <v>43</v>
      </c>
      <c r="AJ8" s="42" t="s">
        <v>501</v>
      </c>
      <c r="AK8" s="42" t="s">
        <v>44</v>
      </c>
      <c r="AL8" s="42" t="s">
        <v>45</v>
      </c>
      <c r="AM8" s="42" t="s">
        <v>15</v>
      </c>
    </row>
    <row r="9" spans="1:39">
      <c r="A9" s="45" t="str" cm="1">
        <f t="array" ref="A9">IF(H9="PROJECT", CHAR(10) &amp; "- " &amp; _xlfn.TEXTJOIN(CHAR(10) &amp; "- ", TRUE, _xlfn._xlws.FILTER($I$9:$I$1000, ($B$9:$B$1000=B9) * ($H$9:$H$1000="Topic"))), "")</f>
        <v/>
      </c>
      <c r="B9" s="45">
        <f>IF(H9="","",IF(AND(H9="Topic",H8="PROJECT"),B8+1,IF(H9="PROJECT",B8,IF(AND(H9="Topic",H8="Topic"),B8,B8+1))))</f>
        <v>1</v>
      </c>
      <c r="C9" s="95">
        <v>8</v>
      </c>
      <c r="D9" s="46">
        <v>3</v>
      </c>
      <c r="E9" s="47" t="s">
        <v>46</v>
      </c>
      <c r="F9" s="48">
        <v>1</v>
      </c>
      <c r="G9" s="49" t="s">
        <v>47</v>
      </c>
      <c r="H9" s="49" t="s">
        <v>48</v>
      </c>
      <c r="I9" s="50" t="s">
        <v>778</v>
      </c>
      <c r="J9" s="51" t="s">
        <v>779</v>
      </c>
      <c r="K9" s="129" t="str">
        <f>IF(H9="Topic",
"[ROLE] Friendly tutor specializing in " &amp; $I$2 &amp; " | " &amp;
"[TOPIC] " &amp; I9 &amp; " | " &amp;
"[LEVEL] " &amp; G9 &amp; " | " &amp;
"[COUNT] " &amp; D9 &amp; " examples | " &amp;
"[LIBRARY BEING LEARNED] " &amp; $I$3 &amp; " | " &amp;
"[ECOSYSTEM ORIENTATION RULE] If a data manipulation library, external package, or ecosystem like Pandas or NumPy is specified in " &amp; $I$3 &amp; _xlfn._LONGTEXT(",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$C9 &amp; " lines of EXECUTABLE code (STRICT: Do NOT count comments or blank lines). - NEVER exceed this limit. | " &amp;
"[FUNCTION RULE] Rule: " &amp; IF(G9="Beginner","Focus on flat .exs expressions, variables, IO.puts/IO.inspect, and primitive types. DO NOT use def/defp.", IF(G9="Intermediate", "STRICT REQUIREMENT: Every example MUST use def inside defmodule, implicit return values, positional arguments, and keyword-list options when relevant.", "Advanced function composition, anonymous functions/closures, captures, higher-order functions, Stream pipelines, and lightweight process messaging.")) &amp; " | " &amp;
_xlfn._LONGTEXT("[CODE_CONSTRAINTS_RULE]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 &amp;
"[I_O_PARADIGM] Use Basic integers, floats, binaries/strings, booleans, atoms, or simple lists/maps. and gracefully handle Use IO.puts/1 or IO.inspect/2 to display outputs clearly. when applicable. | " &amp;
"[INLINE_PACKAGE_MANAGER] If using external packages, use Native Kernel functions, core operators, modules, and standard BEAM execution.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D9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IF(H9="PROJECT", Z9, ""))</f>
        <v xml:space="preserve">[ROLE] Friendly tutor specializing in Elixir Fundamentals | [TOPIC] Evaluate numeric literal formats using 0b0000, 0o0000, 0x0000, 1.0e0, and 1_000_000. | [LEVEL] Beginner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 | Stage 1 📖 Practice | Elixir Fundamentals | 📊 Level: Beginner | 🌐 Coding5s.com
**Concept:** Literal Numeric Forms (0b0000, 0o0000, 0x0000, 1.0e0, 1_000_000)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 s="103" t="str">
        <f>IF(OR(H9="Topic", UPPER(H9)="PROJECT"),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IF(UPPER(H9)="PROJECT", "building a PROJECT: " &amp; I9 &amp; ". Topics applied in this project: " &amp; A9 &amp; ". Project objective: " &amp; J9, "learning: " &amp; I9 &amp; ". Topic details: " &amp; J9)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IF(G9="Beginner", "Evaluate basic IO output, primitive collections, pattern matching, and conditional logic. Do NOT expect named functions, Streams, or advanced higher-order constructs unless demanded.", IF(G9="Intermediate", "Expect clean pipelines, anonymous/higher-order functions, captures, Stream usage, and @spec typespecs. Enforce zero OOP/class emulation.", "Expect modular Mix code with process/message flows, System.cmd or Port I/O, resource-safe File handling, and advanced case/with pattern matching.")) &amp; " | " &amp;
_xlfn._LONGTEXT("[CODE_QUALITY_POLICIES]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&amp; IF(AJ9&lt;&gt;"", "[MENTOR CONTEXT ALERT] Be aware of the following infrastructure limitation for this exercise: " &amp; AJ9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numeric literal formats using 0b0000, 0o0000, 0x0000, 1.0e0, and 1_000_000.. Topic details: Literal Numeric Forms (0b0000, 0o0000, 0x0000, 1.0e0, 1_000_000)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 | Practice | Elixir Fundamentals | 📊 Level: Beginner
**Topic:** Evaluate numeric literal formats using 0b0000, 0o0000, 0x0000, 1.0e0, and 1_000_000.
---
 | [FOOTER RULE - STRICT] End your response with: '--- ⚡ *Coding5s Mentor System — Eliminating Epistemic Debt*' | </v>
      </c>
      <c r="M9" s="52">
        <v>0</v>
      </c>
      <c r="N9" s="102" t="str">
        <f>IF(H9="Topic",
"[ROLE] Careless " &amp; $I$2 &amp; " Developer | " &amp;
"[TASK] Generate debugging challenges in " &amp; $I$2 &amp; " | | " &amp;
"[TOPIC] " &amp; I9 &amp; " | | " &amp;
"[LEVEL] " &amp; G9 &amp; "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
"[HEADER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 &amp;
"[TESTING_FRAMEWORK_RULE] Validate with IO output or simple ExUnit assert/refute macros. Avoid complex suites, setup chains, or excessive test scaffolding. | " &amp;
"[DEPENDENCY_MANAGEMENT_RULE] Standard Mix/Elixir context. If external packages are needed, declare them only in mix.exs and install with mix deps.get. | " &amp;
"[CODE CONSTRAINTS] Each challenge MUST include internal data/dataset use, at least 1 IO.puts/IO.inspect, iteration via Enum/comprehension/recursion when applicable, EXACTLY 1 named function, and EXACTLY 1 function call. - " &amp; IF(G9="Beginner", "5–15", IF(G9="Intermediate", "10–25", "15–35")) &amp; " lines of EXECUTABLE broken Elixir code per challenge; exclude blank lines. NO OOP/class patterns and NO top-level executable expressions EXCEPT the single function call. | All challenges MUST maintain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D9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IF(H9="PROJECT", AA9, ""))</f>
        <v>[ROLE] Careless Elixir Fundamentals Developer | [TASK] Generate debugging challenges in Elixir Fundamentals | | [TOPIC] Evaluate numeric literal formats using 0b0000, 0o0000, 0x0000, 1.0e0, and 1_000_000. | | [LEVEL] Beginner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 | Stage 2 🐛 Debug | Elixir Fundamentals | 📊 Level: Beginner | 🌐 Coding5s.com
Concept: Literal Numeric Forms (0b0000, 0o0000, 0x0000, 1.0e0, 1_000_000)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 s="103" t="str">
        <f>IF(OR(H9="Topic", UPPER(H9)="PROJECT"),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IF(UPPER(H9)="PROJECT", "PROJECT: " &amp; I9 &amp; ". Topics involved: " &amp; A9 &amp; ". Project objective: " &amp; J9, "TOPIC: " &amp; I9 &amp; ". Topic details: " &amp; J9)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
_xlfn._LONGTEXT("[CORE_QUALITY_POLICY]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numeric literal formats using 0b0000, 0o0000, 0x0000, 1.0e0, and 1_000_000.. Topic details: Literal Numeric Forms (0b0000, 0o0000, 0x0000, 1.0e0, 1_000_000)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 | Debug | Elixir Fundamentals | 📊 Level: Beginner
**Topic:** Evaluate numeric literal formats using 0b0000, 0o0000, 0x0000, 1.0e0, and 1_000_000.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 s="53">
        <v>0</v>
      </c>
      <c r="Q9" s="102" t="str">
        <f>IF(H9="Topic",
"[ROLE] Tech Lead | " &amp;
"[TASK] Assign incomplete " &amp; $I$2 &amp; " script challenges | " &amp;
"[TOPIC] " &amp; I9 &amp; " | " &amp;
"[LEVEL] " &amp; G9 &amp;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
"[HEADER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Elixir/OTP modules only. Strictly ZERO external Hex packages for beginner topics. | " &amp;
"[TESTING_FRAMEWORK_PROTOCOL] Simple console-output verification via IO.puts/1 or IO.inspect/2. | " &amp;
"[CHALLENGE_CONSTRAINTS_POLICY] For Beginner level, # TODO MUST be atomic: 1–2 simple lines max, e.g. variable binding, IO.puts, direct comparison, or simple pattern match. NO complex IO capture or parsing. - " &amp; IF(G9="Beginner","5–15", IF(G9="Intermediate","10–25","15–35")) &amp; " 5–15 lines of EXECUTABLE base code. Code outside # TODO MUST be fully valid/readable. If no_def is present in AJ, use flat .exs code without def/defp.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D9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I9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IF(G9="Beginner", "Clear explicit hint (no code) | ", IF(G9="Intermediate",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IF(H9="PROJECT", AB9, ""))</f>
        <v>[ROLE] Tech Lead | [TASK] Assign incomplete Elixir Fundamentals script challenges | [TOPIC] Evaluate numeric literal formats using 0b0000, 0o0000, 0x0000, 1.0e0, and 1_000_000. | [LEVEL] Beginner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 | Stage 3 🧩 Complete | Elixir Fundamentals | 📊 Level: Beginner | 🌐 Coding5s.com
**Concept:** Literal Numeric Forms (0b0000, 0o0000, 0x0000, 1.0e0, 1_000_000)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numeric literal formats using 0b0000, 0o0000, 0x0000, 1.0e0, and 1_000_000..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 s="103" t="str">
        <f>IF(OR(H9="Topic", UPPER(H9)="PROJECT"),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IF(UPPER(H9)="PROJECT", "PROJECT: " &amp; I9 &amp; ". Topics involved: " &amp; A9 &amp; ". Project objective: " &amp; J9, "TOPIC: " &amp; I9 &amp; ". Topic details: " &amp; J9)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
_xlfn._LONGTEXT("[CORE_QUALITY_POLICY]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numeric literal formats using 0b0000, 0o0000, 0x0000, 1.0e0, and 1_000_000.. Topic details: Literal Numeric Forms (0b0000, 0o0000, 0x0000, 1.0e0, 1_000_000)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 | Complete | Elixir Fundamentals | 📊 Level: Beginner
**Topic:** Evaluate numeric literal formats using 0b0000, 0o0000, 0x0000, 1.0e0, and 1_000_000.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 s="53">
        <v>0</v>
      </c>
      <c r="T9" s="102" t="str">
        <f>IF(H9="Topic",
"[ROLE] Tech Lead | " &amp;
"[TASK] Provide intentionally messy but functional code for learning debugging and improvement | " &amp;
"[TOPIC] " &amp; I9 &amp; " | " &amp;
"[LEVEL] " &amp; G9 &amp; " | " &amp;
"[COUNT] " &amp; D9 &amp; " challenges | " &amp;
"[LIBRARY BEING LEARNED] " &amp; $I$3 &amp; " | " &amp;
_xlfn._LONGTEXT("[ECOSYSTEM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D9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IF(H9="PROJECT", AC9, ""))</f>
        <v>[ROLE] Tech Lead | [TASK] Provide intentionally messy but functional code for learning debugging and improvement | [TOPIC] Evaluate numeric literal formats using 0b0000, 0o0000, 0x0000, 1.0e0, and 1_000_000. | [LEVEL] Beginner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 | Stage 4 🧹 Refactor | Elixir Fundamentals | 📊 Level: Beginner | 🌐 Coding5s.com
**Concept:** Literal Numeric Forms (0b0000, 0o0000, 0x0000, 1.0e0, 1_000_000)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 s="103" t="str">
        <f>IF(OR(H9="Topic", UPPER(H9)="PROJECT"),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IF(UPPER(H9)="PROJECT", "PROJECT: " &amp; I9 &amp; ". Topics involved: " &amp; A9 &amp; ". Project objective: " &amp; J9, "TOPIC: " &amp; I9 &amp; ". Topic details: " &amp; J9)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
_xlfn._LONGTEXT("[PYTHON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Evaluate numeric literal formats using 0b0000, 0o0000, 0x0000, 1.0e0, and 1_000_000.. Topic details: Literal Numeric Forms (0b0000, 0o0000, 0x0000, 1.0e0, 1_000_000)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 | Refactor | Elixir Fundamentals | 📊 Level: Beginner
**Topic:** Evaluate numeric literal formats using 0b0000, 0o0000, 0x0000, 1.0e0, and 1_000_000.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 s="53">
        <v>0</v>
      </c>
      <c r="W9" s="87" t="str">
        <f>IF(H9="Topic",
"[ROLE] Tech Product Manager assigning a " &amp; $I$2 &amp; " Jira Ticket | " &amp;
"[TASK] Provide a guided implementation exercise with full solution for learning purposes | " &amp;
"[TOPIC] " &amp; I9 &amp; " | " &amp;
"[LEVEL] " &amp; G9 &amp; " | " &amp;
"[LIBRARY BEING LEARNED] " &amp; $I$3 &amp; " | " &amp;
_xlfn._LONGTEXT("[ECOSYSTEM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
"[FUNCTIONAL_STRUCTURE_POLICY] Rule: " &amp; IF(G9="Beginner", "Use simple scripts or minimal functions. ", IF(G9="Intermediate",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IF(G9="Beginner", "10–20", IF(G9="Intermediate", "15–30", "25–40")) &amp; " lines of EXECUTABLE code (STRICT) - V1.1 MUST be between " &amp; IF(G9="Beginner", "15–30", IF(G9="Intermediate",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IF(H9="PROJECT", AD9, ""))</f>
        <v>[ROLE] Tech Product Manager assigning a Elixir Fundamentals Jira Ticket | [TASK] Provide a guided implementation exercise with full solution for learning purposes | [TOPIC] Evaluate numeric literal formats using 0b0000, 0o0000, 0x0000, 1.0e0, and 1_000_000.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 | Stage 5 | Elixir Fundamentals | 📊 Level: Beginner | 🌐 Coding5s.com
**Concept:** Literal Numeric Forms (0b0000, 0o0000, 0x0000, 1.0e0, 1_000_000)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 s="103" t="str">
        <f>IF(OR(H9="Topic", UPPER(H9)="PROJECT"),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IF(UPPER(H9)="PROJECT", "PROJECT: " &amp; I9 &amp; ". Topics integrated: " &amp; A9 &amp; ". Business Goal: " &amp; J9, "TOPIC: " &amp; I9 &amp; ". Goal: " &amp; J9)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
_xlfn._LONGTEXT("[CODE_QUALITY_PROTOCOL]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numeric literal formats using 0b0000, 0o0000, 0x0000, 1.0e0, and 1_000_000.. Goal: Literal Numeric Forms (0b0000, 0o0000, 0x0000, 1.0e0, 1_000_000)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 | Extend | Elixir Fundamentals | 📊 Level: Beginner
**Topic:** Evaluate numeric literal formats using 0b0000, 0o0000, 0x0000, 1.0e0, and 1_000_000.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 s="53">
        <v>0</v>
      </c>
      <c r="Z9" s="56" t="str">
        <f>IF(H9&lt;&gt;"PROJECT","",
"[TASK] Teach through a practical " &amp; $I$2 &amp; " - " &amp; $I$3 &amp; " project following the micro-learning methodology, acting as a supportive tutor, creating a project about  " &amp; I9 &amp; " | " &amp;
"[TOPICS USED] " &amp; A9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Kernel functions, core operators, modules, and standard BEAM execution. at the top of the code block. Assume no project configuration file exists. | " &amp;
"[CODE_CONSTRAINTS_RULE] Standard basic logic validation using ExUnit assert/refute macros. | " &amp;
_xlfn._LONGTEXT("[VISUAL_ARCHITECTURE_COMMENTS]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 &amp;
"[DATA ROBUSTNESS RULE] Handle real-world data safely | " &amp;
"[CODE CONSTRAINTS] MUST be between " &amp; IF(G9="Beginner", "25–40", IF(G9="Intermediate",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9" s="56" t="str">
        <f>IF(H9&lt;&gt;"PROJECT","",
"[ROLE] Careless " &amp; $I$2 &amp; " Developer | " &amp;
"[TASK] Generate debugging project in " &amp; $I$2 &amp; " | " &amp;
"[PROJECT] " &amp; I9 &amp; " | " &amp;
"[TOPICS USED] " &amp; A9 &amp; " | " &amp;
"[LEVEL] " &amp; G9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IF(G9="Beginner", "25–40", IF(G9="Intermediate", "30–60", "40–100")) &amp; " lines of EXECUTABLE code (STRICT: Do NOT count blank lines towards this limit) - Multi-step flow - 2–4 functions ONLY - main() as entry point " &amp; IF(G9&lt;&gt;"Advanced",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9" s="56" t="str">
        <f>IF(H9&lt;&gt;"PROJECT","",
"[ROLE] Tech Lead | " &amp;
"[TASK] Assign incomplete project script | " &amp;
"[PROJECT] " &amp; I9 &amp; " | " &amp;
"[TOPICS USED] " &amp; A9 &amp; " | " &amp;
"[LEVEL] " &amp; G9 &amp; " | " &amp;
"[LIBRARY BEING LEARNED] " &amp; $I$3 &amp; " | " &amp;
"[ECOSYSTEM ORIENTATION RULE] If a data manipulation library, external package, or ecosystem like Pandas or NumPy is specified in " &amp; $I$3 &amp; _xlfn._LONGTEXT(",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
"[EXTERNAL_PACKAGE_PROTOCOL] Require Mix dependency declarations in mix.exs and mix deps.get for external Hex dependencies when applicable. | " &amp;
"[CHALLENGE_CONSTRAINTS_POLICY] MUST contain 25–40 lines of EXECUTABLE base Elixir code; do NOT count comments or # TODO blocks. " &amp; IF(G9="Beginner","25–40", IF(G9="Intermediate","30–60","40–100")) &amp; " Multi-step functional pipeline. Max 2 named functions, NO OOP/class patterns. Integration logic exclusively inside # TODO blocks.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9" s="56" t="str">
        <f>IF(H9&lt;&gt;"PROJECT","",
"[ROLE] Tech Lead | " &amp;
"[TASK] Provide a messy but functional project for refactoring | " &amp;
"[PROJECT] " &amp; I9 &amp; " | " &amp;
"[TOPICS USED] " &amp; A9 &amp; " | " &amp;
"[LEVEL] " &amp; G9 &amp; " | " &amp;
"[PERSONA RULE] Act as a Tech Lead. A junior wrote this working but messy code. Tone: professional but exhausted | " &amp;
"[HEADER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IF(G9="Beginner", "25–40", IF(G9="Intermediate",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9" s="56" t="str">
        <f>IF(H9&lt;&gt;"PROJECT","",
"[ROLE] Tech Product Manager assigning a " &amp; $I$2 &amp; " Jira Ticket | " &amp;
"[TASK] Provide a guided project implementation with full solution | " &amp;
"[PROJECT] " &amp; I9 &amp; " | " &amp;
"[TOPICS USED] " &amp; A9 &amp; " | " &amp;
"[LEVEL] " &amp; G9 &amp; " | " &amp;
"[PERSONA RULE] Act as a professional Tech Product Manager defining a project ticket | " &amp;
"[LIBRARY BEING LEARNED] " &amp; $I$3 &amp; " | " &amp;
_xlfn._LONGTEXT("[ECOSYSTEM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 &amp;
"[HEADER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IF(G9="Beginner", "Avoid complex structure. ", IF(G9="Intermediate",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9" s="55" t="s">
        <v>49</v>
      </c>
      <c r="AF9" s="55" t="s">
        <v>50</v>
      </c>
      <c r="AG9" s="55" t="s">
        <v>51</v>
      </c>
      <c r="AH9" s="56" t="str">
        <f t="shared" ref="AH9:AH40" si="0">IF(AE9=$B$6,AG9,"")</f>
        <v/>
      </c>
      <c r="AI9" s="54" t="s">
        <v>52</v>
      </c>
      <c r="AJ9" s="54"/>
      <c r="AK9" s="54">
        <v>1</v>
      </c>
      <c r="AL9" s="54" t="s">
        <v>53</v>
      </c>
      <c r="AM9" s="54" t="s">
        <v>54</v>
      </c>
    </row>
    <row r="10" spans="1:39">
      <c r="A10" s="45" t="str" cm="1">
        <f t="array" ref="A10">IF(H10="PROJECT", CHAR(10) &amp; "- " &amp; _xlfn.TEXTJOIN(CHAR(10) &amp; "- ", TRUE, _xlfn._xlws.FILTER($I$9:$I$1000, ($B$9:$B$1000=B10) * ($H$9:$H$1000="Topic"))), "")</f>
        <v/>
      </c>
      <c r="B10" s="45">
        <f t="shared" ref="B10:B73" si="1">IF(H10="","",IF(AND(H10="Topic",H9="PROJECT"),B9+1,IF(H10="PROJECT",B9,IF(AND(H10="Topic",H9="Topic"),B9,B9+1))))</f>
        <v>1</v>
      </c>
      <c r="C10" s="95">
        <v>8</v>
      </c>
      <c r="D10" s="57">
        <v>3</v>
      </c>
      <c r="E10" s="58" t="s">
        <v>46</v>
      </c>
      <c r="F10" s="59">
        <v>2</v>
      </c>
      <c r="G10" s="60" t="s">
        <v>47</v>
      </c>
      <c r="H10" s="60" t="s">
        <v>48</v>
      </c>
      <c r="I10" s="61" t="s">
        <v>780</v>
      </c>
      <c r="J10" s="62" t="s">
        <v>781</v>
      </c>
      <c r="K10" s="129" t="str">
        <f t="shared" ref="K10:K73" si="2">IF(H10="Topic",
"[ROLE] Friendly tutor specializing in " &amp; $I$2 &amp; " | " &amp;
"[TOPIC] " &amp; I10 &amp; " | " &amp;
"[LEVEL] " &amp; G10 &amp; " | " &amp;
"[COUNT] " &amp; D10 &amp; " examples | " &amp;
"[LIBRARY BEING LEARNED] " &amp; $I$3 &amp; " | " &amp;
"[ECOSYSTEM ORIENTATION RULE] If a data manipulation library, external package, or ecosystem like Pandas or NumPy is specified in " &amp; $I$3 &amp; _xlfn._LONGTEXT(",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$C10 &amp; " lines of EXECUTABLE code (STRICT: Do NOT count comments or blank lines). - NEVER exceed this limit. | " &amp;
"[FUNCTION RULE] Rule: " &amp; IF(G10="Beginner","Focus on flat .exs expressions, variables, IO.puts/IO.inspect, and primitive types. DO NOT use def/defp.", IF(G10="Intermediate", "STRICT REQUIREMENT: Every example MUST use def inside defmodule, implicit return values, positional arguments, and keyword-list options when relevant.", "Advanced function composition, anonymous functions/closures, captures, higher-order functions, Stream pipelines, and lightweight process messaging.")) &amp; " | " &amp;
_xlfn._LONGTEXT("[CODE_CONSTRAINTS_RULE]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 &amp;
"[I_O_PARADIGM] Use Basic integers, floats, binaries/strings, booleans, atoms, or simple lists/maps. and gracefully handle Use IO.puts/1 or IO.inspect/2 to display outputs clearly. when applicable. | " &amp;
"[INLINE_PACKAGE_MANAGER] If using external packages, use Native Kernel functions, core operators, modules, and standard BEAM execution.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F10 &amp; " | Stage 1 📖 Practice | " &amp; IF($I$3="", $I$2, $I$2&amp; " - " &amp;$I$3) &amp; " | 📊 Level: " &amp; G10 &amp; " | 🌐 Coding5s.com" &amp; CHAR(10) &amp; "**Concept:** " &amp; J10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D10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IF(AJ10&lt;&gt;"", AJ10,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IF(H10="PROJECT", Z10, ""))</f>
        <v xml:space="preserve">[ROLE] Friendly tutor specializing in Elixir Fundamentals | [TOPIC] Create expressions testing atoms and booleans using true, false, nil, :atom, and :"spaced atom". | [LEVEL] Beginner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 | Stage 1 📖 Practice | Elixir Fundamentals | 📊 Level: Beginner | 🌐 Coding5s.com
**Concept:** Atoms &amp; Booleans (true, false, nil, :atom, :"spaced atom")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 s="103" t="str">
        <f t="shared" ref="L10:L73" si="3">IF(OR(H10="Topic", UPPER(H10)="PROJECT"),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IF(UPPER(H10)="PROJECT", "building a PROJECT: " &amp; I10 &amp; ". Topics applied in this project: " &amp; A10 &amp; ". Project objective: " &amp; J10, "learning: " &amp; I10 &amp; ". Topic details: " &amp; J10)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IF(G10="Beginner", "Evaluate basic IO output, primitive collections, pattern matching, and conditional logic. Do NOT expect named functions, Streams, or advanced higher-order constructs unless demanded.", IF(G10="Intermediate", "Expect clean pipelines, anonymous/higher-order functions, captures, Stream usage, and @spec typespecs. Enforce zero OOP/class emulation.", "Expect modular Mix code with process/message flows, System.cmd or Port I/O, resource-safe File handling, and advanced case/with pattern matching.")) &amp; " | " &amp;
_xlfn._LONGTEXT("[CODE_QUALITY_POLICIES]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&amp; IF(AJ10&lt;&gt;"", "[MENTOR CONTEXT ALERT] Be aware of the following infrastructure limitation for this exercise: " &amp; AJ10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IF(UPPER(H10)="PROJECT",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IF(UPPER(H10)="PROJECT",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IF(UPPER(H10)="PROJECT", "Project #", "Topic #") &amp; F10 &amp; " | Practice | " &amp; IF($I$3="", $I$2, $I$2&amp; " - " &amp;$I$3) &amp; " | 📊 Level: " &amp; G10 &amp; CHAR(10) &amp; "**" &amp; IF(UPPER(H10)="PROJECT", "Project", "Topic") &amp; ":** " &amp; I10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expressions testing atoms and booleans using true, false, nil, :atom, and :"spaced atom".. Topic details: Atoms &amp; Booleans (true, false, nil, :atom, :"spaced atom")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 | Practice | Elixir Fundamentals | 📊 Level: Beginner
**Topic:** Create expressions testing atoms and booleans using true, false, nil, :atom, and :"spaced atom".
---
 | [FOOTER RULE - STRICT] End your response with: '--- ⚡ *Coding5s Mentor System — Eliminating Epistemic Debt*' | </v>
      </c>
      <c r="M10" s="52">
        <v>0</v>
      </c>
      <c r="N10" s="102" t="str">
        <f t="shared" ref="N10:N73" si="4">IF(H10="Topic",
"[ROLE] Careless " &amp; $I$2 &amp; " Developer | " &amp;
"[TASK] Generate debugging challenges in " &amp; $I$2 &amp; " | | " &amp;
"[TOPIC] " &amp; I10 &amp; " | | " &amp;
"[LEVEL] " &amp; G10 &amp; "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
"[HEADER RULE - STRICT] You MUST start your entire response EXACTLY with this markdown block (do not print anything before it):" &amp; CHAR(10) &amp; "### 🔹 Topic #" &amp; F10 &amp; " | Stage 2 🐛 Debug | " &amp; IF($I$3="", $I$2, $I$2&amp; " - " &amp;$I$3) &amp; " | 📊 Level: " &amp; G10 &amp; " | 🌐 Coding5s.com" &amp; CHAR(10) &amp; "Concept: " &amp; J10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 &amp;
"[TESTING_FRAMEWORK_RULE] Validate with IO output or simple ExUnit assert/refute macros. Avoid complex suites, setup chains, or excessive test scaffolding. | " &amp;
"[DEPENDENCY_MANAGEMENT_RULE] Standard Mix/Elixir context. If external packages are needed, declare them only in mix.exs and install with mix deps.get. | " &amp;
"[CODE CONSTRAINTS] Each challenge MUST include internal data/dataset use, at least 1 IO.puts/IO.inspect, iteration via Enum/comprehension/recursion when applicable, EXACTLY 1 named function, and EXACTLY 1 function call. - " &amp; IF(G10="Beginner", "5–15", IF(G10="Intermediate", "10–25", "15–35")) &amp; " lines of EXECUTABLE broken Elixir code per challenge; exclude blank lines. NO OOP/class patterns and NO top-level executable expressions EXCEPT the single function call. | All challenges MUST maintain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D10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IF(H10="PROJECT", AA10, ""))</f>
        <v>[ROLE] Careless Elixir Fundamentals Developer | [TASK] Generate debugging challenges in Elixir Fundamentals | | [TOPIC] Create expressions testing atoms and booleans using true, false, nil, :atom, and :"spaced atom". | | [LEVEL] Beginner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 | Stage 2 🐛 Debug | Elixir Fundamentals | 📊 Level: Beginner | 🌐 Coding5s.com
Concept: Atoms &amp; Booleans (true, false, nil, :atom, :"spaced atom")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 s="103" t="str">
        <f t="shared" ref="O10:O73" si="5">IF(OR(H10="Topic", UPPER(H10)="PROJECT"),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IF(UPPER(H10)="PROJECT", "PROJECT: " &amp; I10 &amp; ". Topics involved: " &amp; A10 &amp; ". Project objective: " &amp; J10, "TOPIC: " &amp; I10 &amp; ". Topic details: " &amp; J10)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IF(UPPER(H10)="PROJECT", "Project #", "Topic #") &amp; F10 &amp; " | Debug | " &amp; IF($I$3="", $I$2, $I$2&amp; " - " &amp;$I$3) &amp; " | 📊 Level: " &amp; G10 &amp; CHAR(10) &amp; "**" &amp; IF(UPPER(H10)="PROJECT", "Project", "Topic") &amp; ":** " &amp; I10 &amp; CHAR(10) &amp; "---" &amp; CHAR(10) &amp; " | " &amp;
_xlfn._LONGTEXT("[CORE_QUALITY_POLICY]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expressions testing atoms and booleans using true, false, nil, :atom, and :"spaced atom".. Topic details: Atoms &amp; Booleans (true, false, nil, :atom, :"spaced atom")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 | Debug | Elixir Fundamentals | 📊 Level: Beginner
**Topic:** Create expressions testing atoms and booleans using true, false, nil, :atom, and :"spaced atom".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 s="52">
        <v>0</v>
      </c>
      <c r="Q10" s="102" t="str">
        <f t="shared" ref="Q10:Q73" si="6">IF(H10="Topic",
"[ROLE] Tech Lead | " &amp;
"[TASK] Assign incomplete " &amp; $I$2 &amp; " script challenges | " &amp;
"[TOPIC] " &amp; I10 &amp; " | " &amp;
"[LEVEL] " &amp; G10 &amp;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
"[HEADER RULE - STRICT] You MUST start your entire response EXACTLY with this markdown block (do not print anything before it):" &amp; CHAR(10) &amp; "### 🔹 Topic #" &amp; F10 &amp; " | Stage 3 🧩 Complete | " &amp; IF($I$3="", $I$2, $I$2&amp; " - " &amp;$I$3) &amp; " | 📊 Level: " &amp; G10 &amp; " | 🌐 Coding5s.com" &amp; CHAR(10) &amp; "**Concept:** " &amp; J10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Elixir/OTP modules only. Strictly ZERO external Hex packages for beginner topics. | " &amp;
"[TESTING_FRAMEWORK_PROTOCOL] Simple console-output verification via IO.puts/1 or IO.inspect/2. | " &amp;
"[CHALLENGE_CONSTRAINTS_POLICY] For Beginner level, # TODO MUST be atomic: 1–2 simple lines max, e.g. variable binding, IO.puts, direct comparison, or simple pattern match. NO complex IO capture or parsing. - " &amp; IF(G10="Beginner","5–15", IF(G10="Intermediate","10–25","15–35")) &amp; " 5–15 lines of EXECUTABLE base code. Code outside # TODO MUST be fully valid/readable. If no_def is present in AJ, use flat .exs code without def/defp.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D10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I10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IF(G10="Beginner", "Clear explicit hint (no code) | ", IF(G10="Intermediate",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IF(H10="PROJECT", AB10, ""))</f>
        <v>[ROLE] Tech Lead | [TASK] Assign incomplete Elixir Fundamentals script challenges | [TOPIC] Create expressions testing atoms and booleans using true, false, nil, :atom, and :"spaced atom". | [LEVEL] Beginner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 | Stage 3 🧩 Complete | Elixir Fundamentals | 📊 Level: Beginner | 🌐 Coding5s.com
**Concept:** Atoms &amp; Booleans (true, false, nil, :atom, :"spaced atom")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expressions testing atoms and booleans using true, false, nil, :atom, and :"spaced atom"..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 s="103" t="str">
        <f t="shared" ref="R10:R73" si="7">IF(OR(H10="Topic", UPPER(H10)="PROJECT"),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IF(UPPER(H10)="PROJECT", "PROJECT: " &amp; I10 &amp; ". Topics involved: " &amp; A10 &amp; ". Project objective: " &amp; J10, "TOPIC: " &amp; I10 &amp; ". Topic details: " &amp; J10)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IF(UPPER(H10)="PROJECT", "Project #", "Topic #") &amp; F10 &amp; " | Complete | " &amp; IF($I$3="", $I$2, $I$2&amp; " - " &amp;$I$3) &amp; " | 📊 Level: " &amp; G10 &amp; CHAR(10) &amp; "**" &amp; IF(UPPER(H10)="PROJECT", "Project", "Topic") &amp; ":** " &amp; I10 &amp; CHAR(10) &amp; "---" &amp; CHAR(10) &amp; " | " &amp;
_xlfn._LONGTEXT("[CORE_QUALITY_POLICY]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expressions testing atoms and booleans using true, false, nil, :atom, and :"spaced atom".. Topic details: Atoms &amp; Booleans (true, false, nil, :atom, :"spaced atom")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 | Complete | Elixir Fundamentals | 📊 Level: Beginner
**Topic:** Create expressions testing atoms and booleans using true, false, nil, :atom, and :"spaced atom".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 s="52">
        <v>0</v>
      </c>
      <c r="T10" s="102" t="str">
        <f t="shared" ref="T10:T73" si="8">IF(H10="Topic",
"[ROLE] Tech Lead | " &amp;
"[TASK] Provide intentionally messy but functional code for learning debugging and improvement | " &amp;
"[TOPIC] " &amp; I10 &amp; " | " &amp;
"[LEVEL] " &amp; G10 &amp; " | " &amp;
"[COUNT] " &amp; D10 &amp; " challenges | " &amp;
"[LIBRARY BEING LEARNED] " &amp; $I$3 &amp; " | " &amp;
_xlfn._LONGTEXT("[ECOSYSTEM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F10 &amp; " | Stage 4 🧹 Refactor | " &amp; IF($I$3="", $I$2, $I$2&amp; " - " &amp;$I$3) &amp; " | 📊 Level: " &amp; G10 &amp; " | 🌐 Coding5s.com" &amp; CHAR(10) &amp; "**Concept:** " &amp; J10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D10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IF(G10="Beginner", "5–15", IF(G10="Intermediate",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IF(H10="PROJECT", AC10, ""))</f>
        <v>[ROLE] Tech Lead | [TASK] Provide intentionally messy but functional code for learning debugging and improvement | [TOPIC] Create expressions testing atoms and booleans using true, false, nil, :atom, and :"spaced atom". | [LEVEL] Beginner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 | Stage 4 🧹 Refactor | Elixir Fundamentals | 📊 Level: Beginner | 🌐 Coding5s.com
**Concept:** Atoms &amp; Booleans (true, false, nil, :atom, :"spaced atom")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 s="103" t="str">
        <f t="shared" ref="U10:U73" si="9">IF(OR(H10="Topic", UPPER(H10)="PROJECT"),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IF(UPPER(H10)="PROJECT", "PROJECT: " &amp; I10 &amp; ". Topics involved: " &amp; A10 &amp; ". Project objective: " &amp; J10, "TOPIC: " &amp; I10 &amp; ". Topic details: " &amp; J10)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IF(UPPER(H10)="PROJECT", "Project #", "Topic #") &amp; F10 &amp; " | Refactor | " &amp; IF($I$3="", $I$2, $I$2&amp; " - " &amp;$I$3) &amp; " | 📊 Level: " &amp; G10 &amp; CHAR(10) &amp; "**" &amp; IF(UPPER(H10)="PROJECT", "Project", "Topic") &amp; ":** " &amp; I10 &amp; CHAR(10) &amp; "---" &amp; CHAR(10) &amp; " | " &amp;
_xlfn._LONGTEXT("[PYTHON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Create expressions testing atoms and booleans using true, false, nil, :atom, and :"spaced atom".. Topic details: Atoms &amp; Booleans (true, false, nil, :atom, :"spaced atom")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 | Refactor | Elixir Fundamentals | 📊 Level: Beginner
**Topic:** Create expressions testing atoms and booleans using true, false, nil, :atom, and :"spaced atom".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 s="52">
        <v>0</v>
      </c>
      <c r="W10" s="87" t="str">
        <f t="shared" ref="W10:W73" si="10">IF(H10="Topic",
"[ROLE] Tech Product Manager assigning a " &amp; $I$2 &amp; " Jira Ticket | " &amp;
"[TASK] Provide a guided implementation exercise with full solution for learning purposes | " &amp;
"[TOPIC] " &amp; I10 &amp; " | " &amp;
"[LEVEL] " &amp; G10 &amp; " | " &amp;
"[LIBRARY BEING LEARNED] " &amp; $I$3 &amp; " | " &amp;
_xlfn._LONGTEXT("[ECOSYSTEM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F10 &amp; " | Stage 5 | " &amp; IF($I$3="", $I$2, $I$2&amp; " - " &amp;$I$3) &amp; " | 📊 Level: " &amp; G10 &amp; " | 🌐 Coding5s.com" &amp; CHAR(10) &amp; "**Concept:** " &amp; J10 &amp; CHAR(10) &amp; "---" &amp; CHAR(10) &amp; " | " &amp;
"[FUNCTIONAL_STRUCTURE_POLICY] Rule: " &amp; IF(G10="Beginner", "Use simple scripts or minimal functions. ", IF(G10="Intermediate",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IF(G10="Beginner", "10–20", IF(G10="Intermediate", "15–30", "25–40")) &amp; " lines of EXECUTABLE code (STRICT) - V1.1 MUST be between " &amp; IF(G10="Beginner", "15–30", IF(G10="Intermediate",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IF(H10="PROJECT", AD10, ""))</f>
        <v>[ROLE] Tech Product Manager assigning a Elixir Fundamentals Jira Ticket | [TASK] Provide a guided implementation exercise with full solution for learning purposes | [TOPIC] Create expressions testing atoms and booleans using true, false, nil, :atom, and :"spaced atom".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 | Stage 5 | Elixir Fundamentals | 📊 Level: Beginner | 🌐 Coding5s.com
**Concept:** Atoms &amp; Booleans (true, false, nil, :atom, :"spaced atom")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 s="103" t="str">
        <f t="shared" ref="X10:X73" si="11">IF(OR(H10="Topic", UPPER(H10)="PROJECT"),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IF(UPPER(H10)="PROJECT", "PROJECT: " &amp; I10 &amp; ". Topics integrated: " &amp; A10 &amp; ". Business Goal: " &amp; J10, "TOPIC: " &amp; I10 &amp; ". Goal: " &amp; J10)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IF(UPPER(H10)="PROJECT", "Project #", "Topic #") &amp; F10 &amp; " | Extend | " &amp; IF($I$3="", $I$2, $I$2&amp; " - " &amp;$I$3) &amp; " | 📊 Level: " &amp; G10 &amp; CHAR(10) &amp; "**" &amp; IF(UPPER(H10)="PROJECT", "Project", "Topic") &amp; ":** " &amp; I10 &amp; CHAR(10) &amp; "---" &amp; CHAR(10) &amp; " | " &amp;
_xlfn._LONGTEXT("[CODE_QUALITY_PROTOCOL]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expressions testing atoms and booleans using true, false, nil, :atom, and :"spaced atom".. Goal: Atoms &amp; Booleans (true, false, nil, :atom, :"spaced atom")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 | Extend | Elixir Fundamentals | 📊 Level: Beginner
**Topic:** Create expressions testing atoms and booleans using true, false, nil, :atom, and :"spaced atom".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 s="52">
        <v>0</v>
      </c>
      <c r="Z10" s="56" t="str">
        <f t="shared" ref="Z10:Z73" si="12">IF(H10&lt;&gt;"PROJECT","",
"[TASK] Teach through a practical " &amp; $I$2 &amp; " - " &amp; $I$3 &amp; " project following the micro-learning methodology, acting as a supportive tutor, creating a project about  " &amp; I10 &amp; " | " &amp;
"[TOPICS USED] " &amp; A10 &amp; " | " &amp;
"[LEVEL] " &amp; G10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Kernel functions, core operators, modules, and standard BEAM execution. at the top of the code block. Assume no project configuration file exists. | " &amp;
"[CODE_CONSTRAINTS_RULE] Standard basic logic validation using ExUnit assert/refute macros. | " &amp;
_xlfn._LONGTEXT("[VISUAL_ARCHITECTURE_COMMENTS]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 &amp;
"[DATA ROBUSTNESS RULE] Handle real-world data safely | " &amp;
"[CODE CONSTRAINTS] MUST be between " &amp; IF(G10="Beginner", "25–40", IF(G10="Intermediate",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F10 &amp; " | Stage 1 | " &amp; IF($I$3="", $I$2, $I$2&amp; " - " &amp;$I$3) &amp; " | 📊 Level: " &amp; G10 &amp; " | 🌐 Coding5s.com" &amp; CHAR(10) &amp; "**Project:** " &amp; J10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0" s="56" t="str">
        <f t="shared" ref="AA10:AA73" si="13">IF(H10&lt;&gt;"PROJECT","",
"[ROLE] Careless " &amp; $I$2 &amp; " Developer | " &amp;
"[TASK] Generate debugging project in " &amp; $I$2 &amp; " | " &amp;
"[PROJECT] " &amp; I10 &amp; " | " &amp;
"[TOPICS USED] " &amp; A10 &amp; " | " &amp;
"[LEVEL] " &amp; G10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F10 &amp; " | Stage 2 | " &amp; IF($I$3="", $I$2, $I$2&amp; " - " &amp;$I$3) &amp; " | 📊 Level: " &amp; G10 &amp; " | 🌐 Coding5s.com" &amp; CHAR(10) &amp; "Project: " &amp; J10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AE8 &amp; " | " &amp;
"[LANGUAGE SEED CONTEXT] " &amp; IF($AE$7 = "", "Language Seed Not Necessary", "You MUST strictly follow this seed context to enhance, adapt, and naturalize your tone, vocabulary, and instructional quality in " &amp; $B$6 &amp; ": " &amp; $AE$7) &amp; " | " &amp;
_xlfn._LONGTEXT("[BUG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IF(G10="Beginner", "25–40", IF(G10="Intermediate", "30–60", "40–100")) &amp; " lines of EXECUTABLE code (STRICT: Do NOT count blank lines towards this limit) - Multi-step flow - 2–4 functions ONLY - main() as entry point " &amp; IF(G10&lt;&gt;"Advanced",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0" s="56" t="str">
        <f t="shared" ref="AB10:AB73" si="14">IF(H10&lt;&gt;"PROJECT","",
"[ROLE] Tech Lead | " &amp;
"[TASK] Assign incomplete project script | " &amp;
"[PROJECT] " &amp; I10 &amp; " | " &amp;
"[TOPICS USED] " &amp; A10 &amp; " | " &amp;
"[LEVEL] " &amp; G10 &amp; " | " &amp;
"[LIBRARY BEING LEARNED] " &amp; $I$3 &amp; " | " &amp;
"[ECOSYSTEM ORIENTATION RULE] If a data manipulation library, external package, or ecosystem like Pandas or NumPy is specified in " &amp; $I$3 &amp; _xlfn._LONGTEXT(",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F10 &amp; " | Stage 3 | " &amp; IF($I$3="", $I$2, $I$2&amp; " - " &amp;$I$3) &amp; " | 📊 Level: " &amp; G10 &amp; " | 🌐 Coding5s.com" &amp; CHAR(10) &amp; "**Project:** " &amp; J10 &amp; CHAR(10) &amp; "---" &amp; CHAR(10) &amp; " | " &amp;
"[EXTERNAL_PACKAGE_PROTOCOL] Require Mix dependency declarations in mix.exs and mix deps.get for external Hex dependencies when applicable. | " &amp;
"[CHALLENGE_CONSTRAINTS_POLICY] MUST contain 25–40 lines of EXECUTABLE base Elixir code; do NOT count comments or # TODO blocks. " &amp; IF(G10="Beginner","25–40", IF(G10="Intermediate","30–60","40–100")) &amp; " Multi-step functional pipeline. Max 2 named functions, NO OOP/class patterns. Integration logic exclusively inside # TODO blocks.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0" s="56" t="str">
        <f t="shared" ref="AC10:AC73" si="15">IF(H10&lt;&gt;"PROJECT","",
"[ROLE] Tech Lead | " &amp;
"[TASK] Provide a messy but functional project for refactoring | " &amp;
"[PROJECT] " &amp; I10 &amp; " | " &amp;
"[TOPICS USED] " &amp; A10 &amp; " | " &amp;
"[LEVEL] " &amp; G10 &amp; " | " &amp;
"[PERSONA RULE] Act as a Tech Lead. A junior wrote this working but messy code. Tone: professional but exhausted | " &amp;
"[HEADER RULE - STRICT] You MUST start your entire response EXACTLY with this markdown block (do not print anything before it):" &amp; CHAR(10) &amp; "### 🚀 Project #" &amp; F10 &amp; " | Stage 4 | " &amp; IF($I$3="", $I$2, $I$2&amp; " - " &amp;$I$3) &amp; " | 📊 Level: " &amp; G10 &amp; " | 🌐 Coding5s.com" &amp; CHAR(10) &amp; "**Project:** " &amp; J10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IF(G10="Beginner", "25–40", IF(G10="Intermediate",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0" s="56" t="str">
        <f t="shared" ref="AD10:AD73" si="16">IF(H10&lt;&gt;"PROJECT","",
"[ROLE] Tech Product Manager assigning a " &amp; $I$2 &amp; " Jira Ticket | " &amp;
"[TASK] Provide a guided project implementation with full solution | " &amp;
"[PROJECT] " &amp; I10 &amp; " | " &amp;
"[TOPICS USED] " &amp; A10 &amp; " | " &amp;
"[LEVEL] " &amp; G10 &amp; " | " &amp;
"[PERSONA RULE] Act as a professional Tech Product Manager defining a project ticket | " &amp;
"[LIBRARY BEING LEARNED] " &amp; $I$3 &amp; " | " &amp;
_xlfn._LONGTEXT("[ECOSYSTEM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 &amp;
"[HEADER RULE - STRICT] You MUST start your entire response EXACTLY with this markdown block (do not print anything before it):" &amp; CHAR(10) &amp; "### 🚀 Project #" &amp; F10 &amp; " | Stage 5 | " &amp; IF($I$3="", $I$2, $I$2&amp; " - " &amp;$I$3) &amp; " | 📊 Level: " &amp; G10 &amp; " | 🌐 Coding5s.com" &amp; CHAR(10) &amp; "**Project:** " &amp; J10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IF(G10="Beginner", "20–35", IF(G10="Intermediate", "30–50", "45–70")) &amp; " lines of EXECUTABLE code (STRICT) - V1.1 MUST be between " &amp; IF(G10="Beginner", "30–50", IF(G10="Intermediate",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IF(G10="Beginner", "Avoid complex structure. ", IF(G10="Intermediate",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0" s="55" t="s">
        <v>55</v>
      </c>
      <c r="AF10" s="55" t="s">
        <v>56</v>
      </c>
      <c r="AG10" s="55" t="s">
        <v>57</v>
      </c>
      <c r="AH10" s="56" t="str">
        <f t="shared" si="0"/>
        <v/>
      </c>
      <c r="AI10" s="54" t="s">
        <v>58</v>
      </c>
      <c r="AJ10" s="54"/>
      <c r="AK10" s="54">
        <v>2</v>
      </c>
      <c r="AL10" s="54" t="s">
        <v>16</v>
      </c>
      <c r="AM10" s="54" t="s">
        <v>59</v>
      </c>
    </row>
    <row r="11" spans="1:39">
      <c r="A11" s="45" t="str" cm="1">
        <f t="array" ref="A11">IF(H11="PROJECT", CHAR(10) &amp; "- " &amp; _xlfn.TEXTJOIN(CHAR(10) &amp; "- ", TRUE, _xlfn._xlws.FILTER($I$9:$I$1000, ($B$9:$B$1000=B11) * ($H$9:$H$1000="Topic"))), "")</f>
        <v/>
      </c>
      <c r="B11" s="45">
        <f t="shared" si="1"/>
        <v>1</v>
      </c>
      <c r="C11" s="95">
        <v>10</v>
      </c>
      <c r="D11" s="46">
        <v>3</v>
      </c>
      <c r="E11" s="58" t="s">
        <v>46</v>
      </c>
      <c r="F11" s="48">
        <v>3</v>
      </c>
      <c r="G11" s="49" t="s">
        <v>47</v>
      </c>
      <c r="H11" s="49" t="s">
        <v>48</v>
      </c>
      <c r="I11" s="50" t="s">
        <v>782</v>
      </c>
      <c r="J11" s="51" t="s">
        <v>783</v>
      </c>
      <c r="K11" s="129" t="str">
        <f t="shared" si="2"/>
        <v xml:space="preserve">[ROLE] Friendly tutor specializing in Elixir Fundamentals | [TOPIC] Implement regular expressions and string manipulation using ~r//, ~s//, ~S//, ~w//, and Regex.match?/2. | [LEVEL] Beginner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 | Stage 1 📖 Practice | Elixir Fundamentals | 📊 Level: Beginner | 🌐 Coding5s.com
**Concept:** Sigils &amp; Regular Expressions (~r//, ~s//, ~S//, ~w//, Regex.match?/2)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regular expressions and string manipulation using ~r//, ~s//, ~S//, ~w//, and Regex.match?/2.. Topic details: Sigils &amp; Regular Expressions (~r//, ~s//, ~S//, ~w//, Regex.match?/2)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 | Practice | Elixir Fundamentals | 📊 Level: Beginner
**Topic:** Implement regular expressions and string manipulation using ~r//, ~s//, ~S//, ~w//, and Regex.match?/2.
---
 | [FOOTER RULE - STRICT] End your response with: '--- ⚡ *Coding5s Mentor System — Eliminating Epistemic Debt*' | </v>
      </c>
      <c r="M11" s="52">
        <v>0</v>
      </c>
      <c r="N11" s="102" t="str">
        <f t="shared" si="4"/>
        <v>[ROLE] Careless Elixir Fundamentals Developer | [TASK] Generate debugging challenges in Elixir Fundamentals | | [TOPIC] Implement regular expressions and string manipulation using ~r//, ~s//, ~S//, ~w//, and Regex.match?/2. | | [LEVEL] Beginner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 | Stage 2 🐛 Debug | Elixir Fundamentals | 📊 Level: Beginner | 🌐 Coding5s.com
Concept: Sigils &amp; Regular Expressions (~r//, ~s//, ~S//, ~w//, Regex.match?/2)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regular expressions and string manipulation using ~r//, ~s//, ~S//, ~w//, and Regex.match?/2.. Topic details: Sigils &amp; Regular Expressions (~r//, ~s//, ~S//, ~w//, Regex.match?/2)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 | Debug | Elixir Fundamentals | 📊 Level: Beginner
**Topic:** Implement regular expressions and string manipulation using ~r//, ~s//, ~S//, ~w//, and Regex.match?/2.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 s="53">
        <v>0</v>
      </c>
      <c r="Q11" s="102" t="str">
        <f t="shared" si="6"/>
        <v>[ROLE] Tech Lead | [TASK] Assign incomplete Elixir Fundamentals script challenges | [TOPIC] Implement regular expressions and string manipulation using ~r//, ~s//, ~S//, ~w//, and Regex.match?/2. | [LEVEL] Beginner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 | Stage 3 🧩 Complete | Elixir Fundamentals | 📊 Level: Beginner | 🌐 Coding5s.com
**Concept:** Sigils &amp; Regular Expressions (~r//, ~s//, ~S//, ~w//, Regex.match?/2)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regular expressions and string manipulation using ~r//, ~s//, ~S//, ~w//, and Regex.match?/2..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regular expressions and string manipulation using ~r//, ~s//, ~S//, ~w//, and Regex.match?/2.. Topic details: Sigils &amp; Regular Expressions (~r//, ~s//, ~S//, ~w//, Regex.match?/2)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 | Complete | Elixir Fundamentals | 📊 Level: Beginner
**Topic:** Implement regular expressions and string manipulation using ~r//, ~s//, ~S//, ~w//, and Regex.match?/2.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 s="53">
        <v>0</v>
      </c>
      <c r="T11" s="102" t="str">
        <f t="shared" si="8"/>
        <v>[ROLE] Tech Lead | [TASK] Provide intentionally messy but functional code for learning debugging and improvement | [TOPIC] Implement regular expressions and string manipulation using ~r//, ~s//, ~S//, ~w//, and Regex.match?/2. | [LEVEL] Beginner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 | Stage 4 🧹 Refactor | Elixir Fundamentals | 📊 Level: Beginner | 🌐 Coding5s.com
**Concept:** Sigils &amp; Regular Expressions (~r//, ~s//, ~S//, ~w//, Regex.match?/2)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Implement regular expressions and string manipulation using ~r//, ~s//, ~S//, ~w//, and Regex.match?/2.. Topic details: Sigils &amp; Regular Expressions (~r//, ~s//, ~S//, ~w//, Regex.match?/2)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 | Refactor | Elixir Fundamentals | 📊 Level: Beginner
**Topic:** Implement regular expressions and string manipulation using ~r//, ~s//, ~S//, ~w//, and Regex.match?/2.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 s="53">
        <v>0</v>
      </c>
      <c r="W11" s="87" t="str">
        <f t="shared" si="10"/>
        <v>[ROLE] Tech Product Manager assigning a Elixir Fundamentals Jira Ticket | [TASK] Provide a guided implementation exercise with full solution for learning purposes | [TOPIC] Implement regular expressions and string manipulation using ~r//, ~s//, ~S//, ~w//, and Regex.match?/2.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 | Stage 5 | Elixir Fundamentals | 📊 Level: Beginner | 🌐 Coding5s.com
**Concept:** Sigils &amp; Regular Expressions (~r//, ~s//, ~S//, ~w//, Regex.match?/2)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regular expressions and string manipulation using ~r//, ~s//, ~S//, ~w//, and Regex.match?/2.. Goal: Sigils &amp; Regular Expressions (~r//, ~s//, ~S//, ~w//, Regex.match?/2)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 | Extend | Elixir Fundamentals | 📊 Level: Beginner
**Topic:** Implement regular expressions and string manipulation using ~r//, ~s//, ~S//, ~w//, and Regex.match?/2.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 s="53">
        <v>0</v>
      </c>
      <c r="Z11" s="56" t="str">
        <f t="shared" si="12"/>
        <v/>
      </c>
      <c r="AA11" s="56" t="str">
        <f t="shared" si="13"/>
        <v/>
      </c>
      <c r="AB11" s="56" t="str">
        <f t="shared" si="14"/>
        <v/>
      </c>
      <c r="AC11" s="56" t="str">
        <f t="shared" si="15"/>
        <v/>
      </c>
      <c r="AD11" s="56" t="str">
        <f t="shared" si="16"/>
        <v/>
      </c>
      <c r="AE11" s="55" t="s">
        <v>60</v>
      </c>
      <c r="AF11" s="55" t="s">
        <v>61</v>
      </c>
      <c r="AG11" s="55" t="s">
        <v>62</v>
      </c>
      <c r="AH11" s="56" t="str">
        <f t="shared" si="0"/>
        <v/>
      </c>
      <c r="AI11" s="54" t="s">
        <v>63</v>
      </c>
      <c r="AJ11" s="54"/>
      <c r="AK11" s="54">
        <v>3</v>
      </c>
      <c r="AL11" s="54" t="s">
        <v>64</v>
      </c>
      <c r="AM11" s="54" t="s">
        <v>65</v>
      </c>
    </row>
    <row r="12" spans="1:39">
      <c r="A12" s="45" t="str" cm="1">
        <f t="array" ref="A12">IF(H12="PROJECT", CHAR(10) &amp; "- " &amp; _xlfn.TEXTJOIN(CHAR(10) &amp; "- ", TRUE, _xlfn._xlws.FILTER($I$9:$I$1000, ($B$9:$B$1000=B12) * ($H$9:$H$1000="Topic"))), "")</f>
        <v/>
      </c>
      <c r="B12" s="45">
        <f t="shared" si="1"/>
        <v>1</v>
      </c>
      <c r="C12" s="95">
        <v>10</v>
      </c>
      <c r="D12" s="57">
        <v>3</v>
      </c>
      <c r="E12" s="58" t="s">
        <v>46</v>
      </c>
      <c r="F12" s="59">
        <v>4</v>
      </c>
      <c r="G12" s="60" t="s">
        <v>47</v>
      </c>
      <c r="H12" s="60" t="s">
        <v>48</v>
      </c>
      <c r="I12" s="61" t="s">
        <v>784</v>
      </c>
      <c r="J12" s="62" t="s">
        <v>785</v>
      </c>
      <c r="K12" s="129" t="str">
        <f t="shared" si="2"/>
        <v xml:space="preserve">[ROLE] Friendly tutor specializing in Elixir Fundamentals | [TOPIC] Construct bitstrings and check binary data using &lt;&lt;&gt;&gt;, ::utf8, ::binary, ::integer, and is_bitstring/1. | [LEVEL] Beginner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 | Stage 1 📖 Practice | Elixir Fundamentals | 📊 Level: Beginner | 🌐 Coding5s.com
**Concept:** Binaries &amp; Bitstrings (&lt;&lt;&gt;&gt;, ::utf8, ::binary, ::integer, is_bitstring/1)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bitstrings and check binary data using &lt;&lt;&gt;&gt;, ::utf8, ::binary, ::integer, and is_bitstring/1.. Topic details: Binaries &amp; Bitstrings (&lt;&lt;&gt;&gt;, ::utf8, ::binary, ::integer, is_bitstring/1)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 | Practice | Elixir Fundamentals | 📊 Level: Beginner
**Topic:** Construct bitstrings and check binary data using &lt;&lt;&gt;&gt;, ::utf8, ::binary, ::integer, and is_bitstring/1.
---
 | [FOOTER RULE - STRICT] End your response with: '--- ⚡ *Coding5s Mentor System — Eliminating Epistemic Debt*' | </v>
      </c>
      <c r="M12" s="52">
        <v>0</v>
      </c>
      <c r="N12" s="102" t="str">
        <f t="shared" si="4"/>
        <v>[ROLE] Careless Elixir Fundamentals Developer | [TASK] Generate debugging challenges in Elixir Fundamentals | | [TOPIC] Construct bitstrings and check binary data using &lt;&lt;&gt;&gt;, ::utf8, ::binary, ::integer, and is_bitstring/1. | | [LEVEL] Beginner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 | Stage 2 🐛 Debug | Elixir Fundamentals | 📊 Level: Beginner | 🌐 Coding5s.com
Concept: Binaries &amp; Bitstrings (&lt;&lt;&gt;&gt;, ::utf8, ::binary, ::integer, is_bitstring/1)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bitstrings and check binary data using &lt;&lt;&gt;&gt;, ::utf8, ::binary, ::integer, and is_bitstring/1.. Topic details: Binaries &amp; Bitstrings (&lt;&lt;&gt;&gt;, ::utf8, ::binary, ::integer, is_bitstring/1)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 | Debug | Elixir Fundamentals | 📊 Level: Beginner
**Topic:** Construct bitstrings and check binary data using &lt;&lt;&gt;&gt;, ::utf8, ::binary, ::integer, and is_bitstring/1.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 s="52">
        <v>0</v>
      </c>
      <c r="Q12" s="102" t="str">
        <f t="shared" si="6"/>
        <v>[ROLE] Tech Lead | [TASK] Assign incomplete Elixir Fundamentals script challenges | [TOPIC] Construct bitstrings and check binary data using &lt;&lt;&gt;&gt;, ::utf8, ::binary, ::integer, and is_bitstring/1. | [LEVEL] Beginner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 | Stage 3 🧩 Complete | Elixir Fundamentals | 📊 Level: Beginner | 🌐 Coding5s.com
**Concept:** Binaries &amp; Bitstrings (&lt;&lt;&gt;&gt;, ::utf8, ::binary, ::integer, is_bitstring/1)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bitstrings and check binary data using &lt;&lt;&gt;&gt;, ::utf8, ::binary, ::integer, and is_bitstring/1..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bitstrings and check binary data using &lt;&lt;&gt;&gt;, ::utf8, ::binary, ::integer, and is_bitstring/1.. Topic details: Binaries &amp; Bitstrings (&lt;&lt;&gt;&gt;, ::utf8, ::binary, ::integer, is_bitstring/1)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 | Complete | Elixir Fundamentals | 📊 Level: Beginner
**Topic:** Construct bitstrings and check binary data using &lt;&lt;&gt;&gt;, ::utf8, ::binary, ::integer, and is_bitstring/1.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 s="52">
        <v>0</v>
      </c>
      <c r="T12" s="102" t="str">
        <f t="shared" si="8"/>
        <v>[ROLE] Tech Lead | [TASK] Provide intentionally messy but functional code for learning debugging and improvement | [TOPIC] Construct bitstrings and check binary data using &lt;&lt;&gt;&gt;, ::utf8, ::binary, ::integer, and is_bitstring/1. | [LEVEL] Beginner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 | Stage 4 🧹 Refactor | Elixir Fundamentals | 📊 Level: Beginner | 🌐 Coding5s.com
**Concept:** Binaries &amp; Bitstrings (&lt;&lt;&gt;&gt;, ::utf8, ::binary, ::integer, is_bitstring/1)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Construct bitstrings and check binary data using &lt;&lt;&gt;&gt;, ::utf8, ::binary, ::integer, and is_bitstring/1.. Topic details: Binaries &amp; Bitstrings (&lt;&lt;&gt;&gt;, ::utf8, ::binary, ::integer, is_bitstring/1)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 | Refactor | Elixir Fundamentals | 📊 Level: Beginner
**Topic:** Construct bitstrings and check binary data using &lt;&lt;&gt;&gt;, ::utf8, ::binary, ::integer, and is_bitstring/1.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 s="52">
        <v>0</v>
      </c>
      <c r="W12" s="87" t="str">
        <f t="shared" si="10"/>
        <v>[ROLE] Tech Product Manager assigning a Elixir Fundamentals Jira Ticket | [TASK] Provide a guided implementation exercise with full solution for learning purposes | [TOPIC] Construct bitstrings and check binary data using &lt;&lt;&gt;&gt;, ::utf8, ::binary, ::integer, and is_bitstring/1.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 | Stage 5 | Elixir Fundamentals | 📊 Level: Beginner | 🌐 Coding5s.com
**Concept:** Binaries &amp; Bitstrings (&lt;&lt;&gt;&gt;, ::utf8, ::binary, ::integer, is_bitstring/1)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bitstrings and check binary data using &lt;&lt;&gt;&gt;, ::utf8, ::binary, ::integer, and is_bitstring/1.. Goal: Binaries &amp; Bitstrings (&lt;&lt;&gt;&gt;, ::utf8, ::binary, ::integer, is_bitstring/1)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 | Extend | Elixir Fundamentals | 📊 Level: Beginner
**Topic:** Construct bitstrings and check binary data using &lt;&lt;&gt;&gt;, ::utf8, ::binary, ::integer, and is_bitstring/1.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 s="52">
        <v>0</v>
      </c>
      <c r="Z12" s="56" t="str">
        <f t="shared" si="12"/>
        <v/>
      </c>
      <c r="AA12" s="56" t="str">
        <f t="shared" si="13"/>
        <v/>
      </c>
      <c r="AB12" s="56" t="str">
        <f t="shared" si="14"/>
        <v/>
      </c>
      <c r="AC12" s="56" t="str">
        <f t="shared" si="15"/>
        <v/>
      </c>
      <c r="AD12" s="56" t="str">
        <f t="shared" si="16"/>
        <v/>
      </c>
      <c r="AE12" s="55" t="s">
        <v>66</v>
      </c>
      <c r="AF12" s="55" t="s">
        <v>67</v>
      </c>
      <c r="AG12" s="55" t="s">
        <v>68</v>
      </c>
      <c r="AH12" s="56" t="str">
        <f t="shared" si="0"/>
        <v/>
      </c>
      <c r="AI12" s="54" t="s">
        <v>69</v>
      </c>
      <c r="AJ12" s="54"/>
      <c r="AK12" s="54">
        <v>4</v>
      </c>
      <c r="AL12" s="54" t="s">
        <v>70</v>
      </c>
      <c r="AM12" s="54" t="s">
        <v>71</v>
      </c>
    </row>
    <row r="13" spans="1:39">
      <c r="A13" s="45" t="str" cm="1">
        <f t="array" ref="A13">IF(H13="PROJECT", CHAR(10) &amp; "- " &amp; _xlfn.TEXTJOIN(CHAR(10) &amp; "- ", TRUE, _xlfn._xlws.FILTER($I$9:$I$1000, ($B$9:$B$1000=B13) * ($H$9:$H$1000="Topic"))), "")</f>
        <v/>
      </c>
      <c r="B13" s="45">
        <f t="shared" si="1"/>
        <v>1</v>
      </c>
      <c r="C13" s="95">
        <v>10</v>
      </c>
      <c r="D13" s="46">
        <v>3</v>
      </c>
      <c r="E13" s="58" t="s">
        <v>46</v>
      </c>
      <c r="F13" s="48">
        <v>5</v>
      </c>
      <c r="G13" s="49" t="s">
        <v>47</v>
      </c>
      <c r="H13" s="49" t="s">
        <v>48</v>
      </c>
      <c r="I13" s="50" t="s">
        <v>786</v>
      </c>
      <c r="J13" s="51" t="s">
        <v>787</v>
      </c>
      <c r="K13" s="129" t="str">
        <f t="shared" si="2"/>
        <v xml:space="preserve">[ROLE] Friendly tutor specializing in Elixir Fundamentals | [TOPIC] Analyze string representations using ~c"", byte_size/1, String.length/1, is_list/1, and is_binary/1. | [LEVEL] Beginner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 | Stage 1 📖 Practice | Elixir Fundamentals | 📊 Level: Beginner | 🌐 Coding5s.com
**Concept:** String Anatomy &amp; Character Lists (~c"", byte_size/1, String.length/1, is_list/1, is_binary/1)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Analyze string representations using ~c"", byte_size/1, String.length/1, is_list/1, and is_binary/1.. Topic details: String Anatomy &amp; Character Lists (~c"", byte_size/1, String.length/1, is_list/1, is_binary/1)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 | Practice | Elixir Fundamentals | 📊 Level: Beginner
**Topic:** Analyze string representations using ~c"", byte_size/1, String.length/1, is_list/1, and is_binary/1.
---
 | [FOOTER RULE - STRICT] End your response with: '--- ⚡ *Coding5s Mentor System — Eliminating Epistemic Debt*' | </v>
      </c>
      <c r="M13" s="52">
        <v>0</v>
      </c>
      <c r="N13" s="102" t="str">
        <f t="shared" si="4"/>
        <v>[ROLE] Careless Elixir Fundamentals Developer | [TASK] Generate debugging challenges in Elixir Fundamentals | | [TOPIC] Analyze string representations using ~c"", byte_size/1, String.length/1, is_list/1, and is_binary/1. | | [LEVEL] Beginner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 | Stage 2 🐛 Debug | Elixir Fundamentals | 📊 Level: Beginner | 🌐 Coding5s.com
Concept: String Anatomy &amp; Character Lists (~c"", byte_size/1, String.length/1, is_list/1, is_binary/1)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Analyze string representations using ~c"", byte_size/1, String.length/1, is_list/1, and is_binary/1.. Topic details: String Anatomy &amp; Character Lists (~c"", byte_size/1, String.length/1, is_list/1, is_binary/1)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 | Debug | Elixir Fundamentals | 📊 Level: Beginner
**Topic:** Analyze string representations using ~c"", byte_size/1, String.length/1, is_list/1, and is_binary/1.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 s="53">
        <v>0</v>
      </c>
      <c r="Q13" s="102" t="str">
        <f t="shared" si="6"/>
        <v>[ROLE] Tech Lead | [TASK] Assign incomplete Elixir Fundamentals script challenges | [TOPIC] Analyze string representations using ~c"", byte_size/1, String.length/1, is_list/1, and is_binary/1. | [LEVEL] Beginner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 | Stage 3 🧩 Complete | Elixir Fundamentals | 📊 Level: Beginner | 🌐 Coding5s.com
**Concept:** String Anatomy &amp; Character Lists (~c"", byte_size/1, String.length/1, is_list/1, is_binary/1)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Analyze string representations using ~c"", byte_size/1, String.length/1, is_list/1, and is_binary/1..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Analyze string representations using ~c"", byte_size/1, String.length/1, is_list/1, and is_binary/1.. Topic details: String Anatomy &amp; Character Lists (~c"", byte_size/1, String.length/1, is_list/1, is_binary/1)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 | Complete | Elixir Fundamentals | 📊 Level: Beginner
**Topic:** Analyze string representations using ~c"", byte_size/1, String.length/1, is_list/1, and is_binary/1.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 s="53">
        <v>0</v>
      </c>
      <c r="T13" s="102" t="str">
        <f t="shared" si="8"/>
        <v>[ROLE] Tech Lead | [TASK] Provide intentionally messy but functional code for learning debugging and improvement | [TOPIC] Analyze string representations using ~c"", byte_size/1, String.length/1, is_list/1, and is_binary/1. | [LEVEL] Beginner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 | Stage 4 🧹 Refactor | Elixir Fundamentals | 📊 Level: Beginner | 🌐 Coding5s.com
**Concept:** String Anatomy &amp; Character Lists (~c"", byte_size/1, String.length/1, is_list/1, is_binary/1)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Analyze string representations using ~c"", byte_size/1, String.length/1, is_list/1, and is_binary/1.. Topic details: String Anatomy &amp; Character Lists (~c"", byte_size/1, String.length/1, is_list/1, is_binary/1)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 | Refactor | Elixir Fundamentals | 📊 Level: Beginner
**Topic:** Analyze string representations using ~c"", byte_size/1, String.length/1, is_list/1, and is_binary/1.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 s="53">
        <v>0</v>
      </c>
      <c r="W13" s="87" t="str">
        <f t="shared" si="10"/>
        <v>[ROLE] Tech Product Manager assigning a Elixir Fundamentals Jira Ticket | [TASK] Provide a guided implementation exercise with full solution for learning purposes | [TOPIC] Analyze string representations using ~c"", byte_size/1, String.length/1, is_list/1, and is_binary/1.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 | Stage 5 | Elixir Fundamentals | 📊 Level: Beginner | 🌐 Coding5s.com
**Concept:** String Anatomy &amp; Character Lists (~c"", byte_size/1, String.length/1, is_list/1, is_binary/1)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Analyze string representations using ~c"", byte_size/1, String.length/1, is_list/1, and is_binary/1.. Goal: String Anatomy &amp; Character Lists (~c"", byte_size/1, String.length/1, is_list/1, is_binary/1)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 | Extend | Elixir Fundamentals | 📊 Level: Beginner
**Topic:** Analyze string representations using ~c"", byte_size/1, String.length/1, is_list/1, and is_binary/1.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 s="53">
        <v>0</v>
      </c>
      <c r="Z13" s="56" t="str">
        <f t="shared" si="12"/>
        <v/>
      </c>
      <c r="AA13" s="56" t="str">
        <f t="shared" si="13"/>
        <v/>
      </c>
      <c r="AB13" s="56" t="str">
        <f t="shared" si="14"/>
        <v/>
      </c>
      <c r="AC13" s="56" t="str">
        <f t="shared" si="15"/>
        <v/>
      </c>
      <c r="AD13" s="56" t="str">
        <f t="shared" si="16"/>
        <v/>
      </c>
      <c r="AE13" s="40" t="s">
        <v>72</v>
      </c>
      <c r="AF13" s="40" t="s">
        <v>73</v>
      </c>
      <c r="AG13" s="40" t="s">
        <v>74</v>
      </c>
      <c r="AH13" s="56" t="str">
        <f t="shared" si="0"/>
        <v/>
      </c>
      <c r="AI13" s="54"/>
      <c r="AJ13" s="54"/>
      <c r="AK13" s="54">
        <v>5</v>
      </c>
      <c r="AL13" s="54" t="s">
        <v>75</v>
      </c>
      <c r="AM13" s="54" t="s">
        <v>76</v>
      </c>
    </row>
    <row r="14" spans="1:39">
      <c r="A14" s="45" t="str" cm="1">
        <f t="array" ref="A14">IF(H14="PROJECT", CHAR(10) &amp; "- " &amp; _xlfn.TEXTJOIN(CHAR(10) &amp; "- ", TRUE, _xlfn._xlws.FILTER($I$9:$I$1000, ($B$9:$B$1000=B14) * ($H$9:$H$1000="Topic"))), "")</f>
        <v/>
      </c>
      <c r="B14" s="45">
        <f t="shared" si="1"/>
        <v>1</v>
      </c>
      <c r="C14" s="95">
        <v>12</v>
      </c>
      <c r="D14" s="57">
        <v>4</v>
      </c>
      <c r="E14" s="58" t="s">
        <v>46</v>
      </c>
      <c r="F14" s="59">
        <v>6</v>
      </c>
      <c r="G14" s="60" t="s">
        <v>47</v>
      </c>
      <c r="H14" s="60" t="s">
        <v>48</v>
      </c>
      <c r="I14" s="61" t="s">
        <v>788</v>
      </c>
      <c r="J14" s="62" t="s">
        <v>789</v>
      </c>
      <c r="K14" s="129" t="str">
        <f t="shared" si="2"/>
        <v xml:space="preserve">[ROLE] Friendly tutor specializing in Elixir Fundamentals | [TOPIC] Evaluate string properties and characters using String.valid?/1, String.at/2, String.first/1, String.last/1, and String.contains?/2. | [LEVEL] Beginner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 | Stage 1 📖 Practice | Elixir Fundamentals | 📊 Level: Beginner | 🌐 Coding5s.com
**Concept:** String Inspection &amp; Validation (String.valid?/1, String.at/2, String.first/1, String.last/1, String.contains?/2)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4"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string properties and characters using String.valid?/1, String.at/2, String.first/1, String.last/1, and String.contains?/2.. Topic details: String Inspection &amp; Validation (String.valid?/1, String.at/2, String.first/1, String.last/1, String.contains?/2)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 | Practice | Elixir Fundamentals | 📊 Level: Beginner
**Topic:** Evaluate string properties and characters using String.valid?/1, String.at/2, String.first/1, String.last/1, and String.contains?/2.
---
 | [FOOTER RULE - STRICT] End your response with: '--- ⚡ *Coding5s Mentor System — Eliminating Epistemic Debt*' | </v>
      </c>
      <c r="M14" s="52">
        <v>0</v>
      </c>
      <c r="N14" s="102" t="str">
        <f t="shared" si="4"/>
        <v>[ROLE] Careless Elixir Fundamentals Developer | [TASK] Generate debugging challenges in Elixir Fundamentals | | [TOPIC] Evaluate string properties and characters using String.valid?/1, String.at/2, String.first/1, String.last/1, and String.contains?/2. | | [LEVEL] Beginner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 | Stage 2 🐛 Debug | Elixir Fundamentals | 📊 Level: Beginner | 🌐 Coding5s.com
Concept: String Inspection &amp; Validation (String.valid?/1, String.at/2, String.first/1, String.last/1, String.contains?/2)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4"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string properties and characters using String.valid?/1, String.at/2, String.first/1, String.last/1, and String.contains?/2.. Topic details: String Inspection &amp; Validation (String.valid?/1, String.at/2, String.first/1, String.last/1, String.contains?/2)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 | Debug | Elixir Fundamentals | 📊 Level: Beginner
**Topic:** Evaluate string properties and characters using String.valid?/1, String.at/2, String.first/1, String.last/1, and String.contains?/2.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 s="52">
        <v>0</v>
      </c>
      <c r="Q14" s="102" t="str">
        <f t="shared" si="6"/>
        <v>[ROLE] Tech Lead | [TASK] Assign incomplete Elixir Fundamentals script challenges | [TOPIC] Evaluate string properties and characters using String.valid?/1, String.at/2, String.first/1, String.last/1, and String.contains?/2. | [LEVEL] Beginner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 | Stage 3 🧩 Complete | Elixir Fundamentals | 📊 Level: Beginner | 🌐 Coding5s.com
**Concept:** String Inspection &amp; Validation (String.valid?/1, String.at/2, String.first/1, String.last/1, String.contains?/2)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string properties and characters using String.valid?/1, String.at/2, String.first/1, String.last/1, and String.contains?/2..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4"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string properties and characters using String.valid?/1, String.at/2, String.first/1, String.last/1, and String.contains?/2.. Topic details: String Inspection &amp; Validation (String.valid?/1, String.at/2, String.first/1, String.last/1, String.contains?/2)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 | Complete | Elixir Fundamentals | 📊 Level: Beginner
**Topic:** Evaluate string properties and characters using String.valid?/1, String.at/2, String.first/1, String.last/1, and String.contains?/2.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 s="53">
        <v>0</v>
      </c>
      <c r="T14" s="102" t="str">
        <f t="shared" si="8"/>
        <v>[ROLE] Tech Lead | [TASK] Provide intentionally messy but functional code for learning debugging and improvement | [TOPIC] Evaluate string properties and characters using String.valid?/1, String.at/2, String.first/1, String.last/1, and String.contains?/2. | [LEVEL] Beginner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 | Stage 4 🧹 Refactor | Elixir Fundamentals | 📊 Level: Beginner | 🌐 Coding5s.com
**Concept:** String Inspection &amp; Validation (String.valid?/1, String.at/2, String.first/1, String.last/1, String.contains?/2)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Evaluate string properties and characters using String.valid?/1, String.at/2, String.first/1, String.last/1, and String.contains?/2.. Topic details: String Inspection &amp; Validation (String.valid?/1, String.at/2, String.first/1, String.last/1, String.contains?/2)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 | Refactor | Elixir Fundamentals | 📊 Level: Beginner
**Topic:** Evaluate string properties and characters using String.valid?/1, String.at/2, String.first/1, String.last/1, and String.contains?/2.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 s="52">
        <v>0</v>
      </c>
      <c r="W14" s="87" t="str">
        <f t="shared" si="10"/>
        <v>[ROLE] Tech Product Manager assigning a Elixir Fundamentals Jira Ticket | [TASK] Provide a guided implementation exercise with full solution for learning purposes | [TOPIC] Evaluate string properties and characters using String.valid?/1, String.at/2, String.first/1, String.last/1, and String.contains?/2.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 | Stage 5 | Elixir Fundamentals | 📊 Level: Beginner | 🌐 Coding5s.com
**Concept:** String Inspection &amp; Validation (String.valid?/1, String.at/2, String.first/1, String.last/1, String.contains?/2)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string properties and characters using String.valid?/1, String.at/2, String.first/1, String.last/1, and String.contains?/2.. Goal: String Inspection &amp; Validation (String.valid?/1, String.at/2, String.first/1, String.last/1, String.contains?/2)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 | Extend | Elixir Fundamentals | 📊 Level: Beginner
**Topic:** Evaluate string properties and characters using String.valid?/1, String.at/2, String.first/1, String.last/1, and String.contains?/2.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 s="52">
        <v>0</v>
      </c>
      <c r="Z14" s="56" t="str">
        <f t="shared" si="12"/>
        <v/>
      </c>
      <c r="AA14" s="56" t="str">
        <f t="shared" si="13"/>
        <v/>
      </c>
      <c r="AB14" s="56" t="str">
        <f t="shared" si="14"/>
        <v/>
      </c>
      <c r="AC14" s="56" t="str">
        <f t="shared" si="15"/>
        <v/>
      </c>
      <c r="AD14" s="56" t="str">
        <f t="shared" si="16"/>
        <v/>
      </c>
      <c r="AE14" s="40" t="s">
        <v>78</v>
      </c>
      <c r="AF14" s="40" t="s">
        <v>79</v>
      </c>
      <c r="AG14" s="40" t="s">
        <v>80</v>
      </c>
      <c r="AH14" s="56" t="str">
        <f t="shared" si="0"/>
        <v/>
      </c>
      <c r="AI14" s="54"/>
      <c r="AJ14" s="54"/>
      <c r="AK14" s="54">
        <v>6</v>
      </c>
      <c r="AL14" s="54" t="s">
        <v>81</v>
      </c>
      <c r="AM14" s="54" t="s">
        <v>82</v>
      </c>
    </row>
    <row r="15" spans="1:39">
      <c r="A15" s="45" t="str" cm="1">
        <f t="array" ref="A15">IF(H15="PROJECT", CHAR(10) &amp; "- " &amp; _xlfn.TEXTJOIN(CHAR(10) &amp; "- ", TRUE, _xlfn._xlws.FILTER($I$9:$I$1000, ($B$9:$B$1000=B15) * ($H$9:$H$1000="Topic"))), "")</f>
        <v/>
      </c>
      <c r="B15" s="45">
        <f t="shared" si="1"/>
        <v>1</v>
      </c>
      <c r="C15" s="95">
        <v>12</v>
      </c>
      <c r="D15" s="46">
        <v>4</v>
      </c>
      <c r="E15" s="58" t="s">
        <v>46</v>
      </c>
      <c r="F15" s="48">
        <v>7</v>
      </c>
      <c r="G15" s="49" t="s">
        <v>47</v>
      </c>
      <c r="H15" s="49" t="s">
        <v>48</v>
      </c>
      <c r="I15" s="50" t="s">
        <v>790</v>
      </c>
      <c r="J15" s="51" t="s">
        <v>791</v>
      </c>
      <c r="K15" s="129" t="str">
        <f t="shared" si="2"/>
        <v xml:space="preserve">[ROLE] Friendly tutor specializing in Elixir Fundamentals | [TOPIC] Apply text modifications and searches using String.upcase/1, String.downcase/1, String.trim/1, String.split/2, and String.replace/3. | [LEVEL] Beginner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 | Stage 1 📖 Practice | Elixir Fundamentals | 📊 Level: Beginner | 🌐 Coding5s.com
**Concept:** String Transformation &amp; Search (String.upcase/1, String.downcase/1, String.trim/1, String.split/2, String.replace/3)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5"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text modifications and searches using String.upcase/1, String.downcase/1, String.trim/1, String.split/2, and String.replace/3.. Topic details: String Transformation &amp; Search (String.upcase/1, String.downcase/1, String.trim/1, String.split/2, String.replace/3)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 | Practice | Elixir Fundamentals | 📊 Level: Beginner
**Topic:** Apply text modifications and searches using String.upcase/1, String.downcase/1, String.trim/1, String.split/2, and String.replace/3.
---
 | [FOOTER RULE - STRICT] End your response with: '--- ⚡ *Coding5s Mentor System — Eliminating Epistemic Debt*' | </v>
      </c>
      <c r="M15" s="52">
        <v>0</v>
      </c>
      <c r="N15" s="102" t="str">
        <f t="shared" si="4"/>
        <v>[ROLE] Careless Elixir Fundamentals Developer | [TASK] Generate debugging challenges in Elixir Fundamentals | | [TOPIC] Apply text modifications and searches using String.upcase/1, String.downcase/1, String.trim/1, String.split/2, and String.replace/3. | | [LEVEL] Beginner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#7 | Stage 2 🐛 Debug | Elixir Fundamentals | 📊 Level: Beginner | 🌐 Coding5s.com
Concept: String Transformation &amp; Search (String.upcase/1, String.downcase/1, String.trim/1, String.split/2, String.replace/3)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5"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text modifications and searches using String.upcase/1, String.downcase/1, String.trim/1, String.split/2, and String.replace/3.. Topic details: String Transformation &amp; Search (String.upcase/1, String.downcase/1, String.trim/1, String.split/2, String.replace/3)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 | Debug | Elixir Fundamentals | 📊 Level: Beginner
**Topic:** Apply text modifications and searches using String.upcase/1, String.downcase/1, String.trim/1, String.split/2, and String.replace/3.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5" s="53">
        <v>0</v>
      </c>
      <c r="Q15" s="102" t="str">
        <f t="shared" si="6"/>
        <v>[ROLE] Tech Lead | [TASK] Assign incomplete Elixir Fundamentals script challenges | [TOPIC] Apply text modifications and searches using String.upcase/1, String.downcase/1, String.trim/1, String.split/2, and String.replace/3. | [LEVEL] Beginner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#7 | Stage 3 🧩 Complete | Elixir Fundamentals | 📊 Level: Beginner | 🌐 Coding5s.com
**Concept:** String Transformation &amp; Search (String.upcase/1, String.downcase/1, String.trim/1, String.split/2, String.replace/3)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text modifications and searches using String.upcase/1, String.downcase/1, String.trim/1, String.split/2, and String.replace/3..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5"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text modifications and searches using String.upcase/1, String.downcase/1, String.trim/1, String.split/2, and String.replace/3.. Topic details: String Transformation &amp; Search (String.upcase/1, String.downcase/1, String.trim/1, String.split/2, String.replace/3)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 | Complete | Elixir Fundamentals | 📊 Level: Beginner
**Topic:** Apply text modifications and searches using String.upcase/1, String.downcase/1, String.trim/1, String.split/2, and String.replace/3.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5" s="53">
        <v>0</v>
      </c>
      <c r="T15" s="102" t="str">
        <f t="shared" si="8"/>
        <v>[ROLE] Tech Lead | [TASK] Provide intentionally messy but functional code for learning debugging and improvement | [TOPIC] Apply text modifications and searches using String.upcase/1, String.downcase/1, String.trim/1, String.split/2, and String.replace/3. | [LEVEL] Beginner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 | Stage 4 🧹 Refactor | Elixir Fundamentals | 📊 Level: Beginner | 🌐 Coding5s.com
**Concept:** String Transformation &amp; Search (String.upcase/1, String.downcase/1, String.trim/1, String.split/2, String.replace/3)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Apply text modifications and searches using String.upcase/1, String.downcase/1, String.trim/1, String.split/2, and String.replace/3.. Topic details: String Transformation &amp; Search (String.upcase/1, String.downcase/1, String.trim/1, String.split/2, String.replace/3)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 | Refactor | Elixir Fundamentals | 📊 Level: Beginner
**Topic:** Apply text modifications and searches using String.upcase/1, String.downcase/1, String.trim/1, String.split/2, and String.replace/3.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5" s="53">
        <v>0</v>
      </c>
      <c r="W15" s="87" t="str">
        <f t="shared" si="10"/>
        <v>[ROLE] Tech Product Manager assigning a Elixir Fundamentals Jira Ticket | [TASK] Provide a guided implementation exercise with full solution for learning purposes | [TOPIC] Apply text modifications and searches using String.upcase/1, String.downcase/1, String.trim/1, String.split/2, and String.replace/3.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 | Stage 5 | Elixir Fundamentals | 📊 Level: Beginner | 🌐 Coding5s.com
**Concept:** String Transformation &amp; Search (String.upcase/1, String.downcase/1, String.trim/1, String.split/2, String.replace/3)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text modifications and searches using String.upcase/1, String.downcase/1, String.trim/1, String.split/2, and String.replace/3.. Goal: String Transformation &amp; Search (String.upcase/1, String.downcase/1, String.trim/1, String.split/2, String.replace/3)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 | Extend | Elixir Fundamentals | 📊 Level: Beginner
**Topic:** Apply text modifications and searches using String.upcase/1, String.downcase/1, String.trim/1, String.split/2, and String.replace/3.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5" s="53">
        <v>0</v>
      </c>
      <c r="Z15" s="56" t="str">
        <f t="shared" si="12"/>
        <v/>
      </c>
      <c r="AA15" s="56" t="str">
        <f t="shared" si="13"/>
        <v/>
      </c>
      <c r="AB15" s="56" t="str">
        <f t="shared" si="14"/>
        <v/>
      </c>
      <c r="AC15" s="56" t="str">
        <f t="shared" si="15"/>
        <v/>
      </c>
      <c r="AD15" s="56" t="str">
        <f t="shared" si="16"/>
        <v/>
      </c>
      <c r="AE15" s="40" t="s">
        <v>83</v>
      </c>
      <c r="AF15" s="40" t="s">
        <v>84</v>
      </c>
      <c r="AG15" s="40" t="s">
        <v>85</v>
      </c>
      <c r="AH15" s="56" t="str">
        <f t="shared" si="0"/>
        <v/>
      </c>
      <c r="AI15" s="54"/>
      <c r="AJ15" s="54"/>
      <c r="AK15" s="54">
        <v>7</v>
      </c>
      <c r="AL15" s="54" t="s">
        <v>86</v>
      </c>
      <c r="AM15" s="54" t="s">
        <v>87</v>
      </c>
    </row>
    <row r="16" spans="1:39">
      <c r="A16" s="45" t="str" cm="1">
        <f t="array" ref="A16">IF(H16="PROJECT", CHAR(10) &amp; "- " &amp; _xlfn.TEXTJOIN(CHAR(10) &amp; "- ", TRUE, _xlfn._xlws.FILTER($I$9:$I$1000, ($B$9:$B$1000=B16) * ($H$9:$H$1000="Topic"))), "")</f>
        <v xml:space="preserve">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v>
      </c>
      <c r="B16" s="45">
        <f t="shared" si="1"/>
        <v>1</v>
      </c>
      <c r="C16" s="95">
        <v>30</v>
      </c>
      <c r="D16" s="57">
        <v>0</v>
      </c>
      <c r="E16" s="58" t="s">
        <v>46</v>
      </c>
      <c r="F16" s="59">
        <v>8</v>
      </c>
      <c r="G16" s="60" t="s">
        <v>47</v>
      </c>
      <c r="H16" s="60" t="s">
        <v>77</v>
      </c>
      <c r="I16" s="61" t="s">
        <v>792</v>
      </c>
      <c r="J16" s="62" t="s">
        <v>793</v>
      </c>
      <c r="K16" s="129" t="str">
        <f t="shared" si="2"/>
        <v>[TASK] Teach through a practical Elixir Fundamentals -  project following the micro-learning methodology, acting as a supportive tutor, creating a project about  Develop a console text processing utility consolidating numeric literals, atom flags, regex validation, bitstring checks, and string transformations. | [TOPICS USED]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Elixir Fundamentals | 📊 Level: Beginner | 🌐 Coding5s.com
**Project:** Text Processing Utility (Consolidating Primitives, Bitstrings, Strings, and Sigils)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6"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console text processing utility consolidating numeric literals, atom flags, regex validation, bitstring checks, and string transformations.. Topics applied in this project: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Project objective: Text Processing Utility (Consolidating Primitives, Bitstrings, Strings, and Sigils)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#8 | Practice | Elixir Fundamentals | 📊 Level: Beginner
**Project:** Develop a console text processing utility consolidating numeric literals, atom flags, regex validation, bitstring checks, and string transformations.
---
 | [FOOTER RULE - STRICT] End your response with: '--- ⚡ *Coding5s Mentor System — Eliminating Epistemic Debt*' | </v>
      </c>
      <c r="M16" s="52">
        <v>0</v>
      </c>
      <c r="N16" s="102" t="str">
        <f t="shared" si="4"/>
        <v>[ROLE] Careless Elixir Fundamentals Developer | [TASK] Generate debugging project in Elixir Fundamentals | [PROJECT] Develop a console text processing utility consolidating numeric literals, atom flags, regex validation, bitstring checks, and string transformations. | [TOPICS USED]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 [LEVEL] Beginner | [OUTPUT] Only header, dataset summary or statement (if any), email intro, objective, expected output, broken code, and footer | [HEADER RULE - STRICT] You MUST start your entire response EXACTLY with this markdown block (do not print anything before it):
### 🚀 Project #8 | Stage 2 | Elixir Fundamentals | 📊 Level: Beginner | 🌐 Coding5s.com
Project: Text Processing Utility (Consolidating Primitives, Bitstrings, Strings, and Sigils)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Guaraní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6"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console text processing utility consolidating numeric literals, atom flags, regex validation, bitstring checks, and string transformations.. Topics involved: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Project objective: Text Processing Utility (Consolidating Primitives, Bitstrings, Strings, and Sigils)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#8 | Debug | Elixir Fundamentals | 📊 Level: Beginner
**Project:** Develop a console text processing utility consolidating numeric literals, atom flags, regex validation, bitstring checks, and string transformations.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6" s="52">
        <v>0</v>
      </c>
      <c r="Q16" s="102" t="str">
        <f t="shared" si="6"/>
        <v>[ROLE] Tech Lead | [TASK] Assign incomplete project script | [PROJECT] Develop a console text processing utility consolidating numeric literals, atom flags, regex validation, bitstring checks, and string transformations. | [TOPICS USED]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 [LEVEL] Beginner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 | Stage 3 | Elixir Fundamentals | 📊 Level: Beginner | 🌐 Coding5s.com
**Project:** Text Processing Utility (Consolidating Primitives, Bitstrings, Strings, and Sigils)
---
 | [EXTERNAL_PACKAGE_PROTOCOL] Require Mix dependency declarations in mix.exs and mix deps.get for external Hex dependencies when applicable. | [CHALLENGE_CONSTRAINTS_POLICY] MUST contain 25–40 lines of EXECUTABLE base Elixir code; do NOT count comments or # TODO blocks. 25–40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6"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console text processing utility consolidating numeric literals, atom flags, regex validation, bitstring checks, and string transformations.. Topics involved: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Project objective: Text Processing Utility (Consolidating Primitives, Bitstrings, Strings, and Sigils)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#8 | Complete | Elixir Fundamentals | 📊 Level: Beginner
**Project:** Develop a console text processing utility consolidating numeric literals, atom flags, regex validation, bitstring checks, and string transformations.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6" s="52">
        <v>0</v>
      </c>
      <c r="T16" s="102" t="str">
        <f t="shared" si="8"/>
        <v>[ROLE] Tech Lead | [TASK] Provide a messy but functional project for refactoring | [PROJECT] Develop a console text processing utility consolidating numeric literals, atom flags, regex validation, bitstring checks, and string transformations. | [TOPICS USED]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 [LEVEL] Beginner | [PERSONA RULE] Act as a Tech Lead. A junior wrote this working but messy code. Tone: professional but exhausted | [HEADER RULE - STRICT] You MUST start your entire response EXACTLY with this markdown block (do not print anything before it):
### 🚀 Project #8 | Stage 4 | Elixir Fundamentals | 📊 Level: Beginner | 🌐 Coding5s.com
**Project:** Text Processing Utility (Consolidating Primitives, Bitstrings, Strings, and Sigils)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Develop a console text processing utility consolidating numeric literals, atom flags, regex validation, bitstring checks, and string transformations.. Topics involved: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Project objective: Text Processing Utility (Consolidating Primitives, Bitstrings, Strings, and Sigils)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#8 | Refactor | Elixir Fundamentals | 📊 Level: Beginner
**Project:** Develop a console text processing utility consolidating numeric literals, atom flags, regex validation, bitstring checks, and string transformations.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6" s="52">
        <v>0</v>
      </c>
      <c r="W16" s="87" t="str">
        <f t="shared" si="10"/>
        <v>[ROLE] Tech Product Manager assigning a Elixir Fundamentals Jira Ticket | [TASK] Provide a guided project implementation with full solution | [PROJECT] Develop a console text processing utility consolidating numeric literals, atom flags, regex validation, bitstring checks, and string transformations. | [TOPICS USED]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 [LEVEL] Beginner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#8 | Stage 5 | Elixir Fundamentals | 📊 Level: Beginner | 🌐 Coding5s.com
**Project:** Text Processing Utility (Consolidating Primitives, Bitstrings, Strings, and Sigils)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console text processing utility consolidating numeric literals, atom flags, regex validation, bitstring checks, and string transformations.. Topics integrated: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Business Goal: Text Processing Utility (Consolidating Primitives, Bitstrings, Strings, and Sigils)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#8 | Extend | Elixir Fundamentals | 📊 Level: Beginner
**Project:** Develop a console text processing utility consolidating numeric literals, atom flags, regex validation, bitstring checks, and string transformations.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6" s="52">
        <v>0</v>
      </c>
      <c r="Z16" s="56" t="str">
        <f t="shared" si="12"/>
        <v>[TASK] Teach through a practical Elixir Fundamentals -  project following the micro-learning methodology, acting as a supportive tutor, creating a project about  Develop a console text processing utility consolidating numeric literals, atom flags, regex validation, bitstring checks, and string transformations. | [TOPICS USED]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Elixir Fundamentals | 📊 Level: Beginner | 🌐 Coding5s.com
**Project:** Text Processing Utility (Consolidating Primitives, Bitstrings, Strings, and Sigils)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6" s="56" t="str">
        <f t="shared" si="13"/>
        <v>[ROLE] Careless Elixir Fundamentals Developer | [TASK] Generate debugging project in Elixir Fundamentals | [PROJECT] Develop a console text processing utility consolidating numeric literals, atom flags, regex validation, bitstring checks, and string transformations. | [TOPICS USED]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 [LEVEL] Beginner | [OUTPUT] Only header, dataset summary or statement (if any), email intro, objective, expected output, broken code, and footer | [HEADER RULE - STRICT] You MUST start your entire response EXACTLY with this markdown block (do not print anything before it):
### 🚀 Project #8 | Stage 2 | Elixir Fundamentals | 📊 Level: Beginner | 🌐 Coding5s.com
Project: Text Processing Utility (Consolidating Primitives, Bitstrings, Strings, and Sigils)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Guaraní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6" s="56" t="str">
        <f t="shared" si="14"/>
        <v>[ROLE] Tech Lead | [TASK] Assign incomplete project script | [PROJECT] Develop a console text processing utility consolidating numeric literals, atom flags, regex validation, bitstring checks, and string transformations. | [TOPICS USED]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 [LEVEL] Beginner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 | Stage 3 | Elixir Fundamentals | 📊 Level: Beginner | 🌐 Coding5s.com
**Project:** Text Processing Utility (Consolidating Primitives, Bitstrings, Strings, and Sigils)
---
 | [EXTERNAL_PACKAGE_PROTOCOL] Require Mix dependency declarations in mix.exs and mix deps.get for external Hex dependencies when applicable. | [CHALLENGE_CONSTRAINTS_POLICY] MUST contain 25–40 lines of EXECUTABLE base Elixir code; do NOT count comments or # TODO blocks. 25–40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6" s="56" t="str">
        <f t="shared" si="15"/>
        <v>[ROLE] Tech Lead | [TASK] Provide a messy but functional project for refactoring | [PROJECT] Develop a console text processing utility consolidating numeric literals, atom flags, regex validation, bitstring checks, and string transformations. | [TOPICS USED]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 [LEVEL] Beginner | [PERSONA RULE] Act as a Tech Lead. A junior wrote this working but messy code. Tone: professional but exhausted | [HEADER RULE - STRICT] You MUST start your entire response EXACTLY with this markdown block (do not print anything before it):
### 🚀 Project #8 | Stage 4 | Elixir Fundamentals | 📊 Level: Beginner | 🌐 Coding5s.com
**Project:** Text Processing Utility (Consolidating Primitives, Bitstrings, Strings, and Sigils)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6" s="56" t="str">
        <f t="shared" si="16"/>
        <v>[ROLE] Tech Product Manager assigning a Elixir Fundamentals Jira Ticket | [TASK] Provide a guided project implementation with full solution | [PROJECT] Develop a console text processing utility consolidating numeric literals, atom flags, regex validation, bitstring checks, and string transformations. | [TOPICS USED]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 [LEVEL] Beginner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#8 | Stage 5 | Elixir Fundamentals | 📊 Level: Beginner | 🌐 Coding5s.com
**Project:** Text Processing Utility (Consolidating Primitives, Bitstrings, Strings, and Sigils)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6" s="40" t="s">
        <v>88</v>
      </c>
      <c r="AF16" s="40" t="s">
        <v>89</v>
      </c>
      <c r="AG16" s="40" t="s">
        <v>90</v>
      </c>
      <c r="AH16" s="56" t="str">
        <f t="shared" si="0"/>
        <v/>
      </c>
      <c r="AI16" s="54"/>
      <c r="AJ16" s="54"/>
      <c r="AK16" s="54">
        <v>8</v>
      </c>
      <c r="AL16" s="54" t="s">
        <v>91</v>
      </c>
      <c r="AM16" s="54" t="s">
        <v>92</v>
      </c>
    </row>
    <row r="17" spans="1:39">
      <c r="A17" s="45" t="str" cm="1">
        <f t="array" ref="A17">IF(H17="PROJECT", CHAR(10) &amp; "- " &amp; _xlfn.TEXTJOIN(CHAR(10) &amp; "- ", TRUE, _xlfn._xlws.FILTER($I$9:$I$1000, ($B$9:$B$1000=B17) * ($H$9:$H$1000="Topic"))), "")</f>
        <v/>
      </c>
      <c r="B17" s="45">
        <f t="shared" si="1"/>
        <v>2</v>
      </c>
      <c r="C17" s="95">
        <v>8</v>
      </c>
      <c r="D17" s="46">
        <v>3</v>
      </c>
      <c r="E17" s="58" t="s">
        <v>46</v>
      </c>
      <c r="F17" s="48">
        <v>9</v>
      </c>
      <c r="G17" s="49" t="s">
        <v>47</v>
      </c>
      <c r="H17" s="49" t="s">
        <v>48</v>
      </c>
      <c r="I17" s="50" t="s">
        <v>794</v>
      </c>
      <c r="J17" s="51" t="s">
        <v>795</v>
      </c>
      <c r="K17" s="129" t="str">
        <f t="shared" si="2"/>
        <v xml:space="preserve">[ROLE] Friendly tutor specializing in Elixir Fundamentals | [TOPIC] Execute arithmetic computations using +, -, *, and /. | [LEVEL] Beginner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 | Stage 1 📖 Practice | Elixir Fundamentals | 📊 Level: Beginner | 🌐 Coding5s.com
**Concept:** Basic Arithmetic Operators (+, -, *, /)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7"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arithmetic computations using +, -, *, and /.. Topic details: Basic Arithmetic Operators (+, -, *, /)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 | Practice | Elixir Fundamentals | 📊 Level: Beginner
**Topic:** Execute arithmetic computations using +, -, *, and /.
---
 | [FOOTER RULE - STRICT] End your response with: '--- ⚡ *Coding5s Mentor System — Eliminating Epistemic Debt*' | </v>
      </c>
      <c r="M17" s="53">
        <v>0</v>
      </c>
      <c r="N17" s="102" t="str">
        <f t="shared" si="4"/>
        <v>[ROLE] Careless Elixir Fundamentals Developer | [TASK] Generate debugging challenges in Elixir Fundamentals | | [TOPIC] Execute arithmetic computations using +, -, *, and /. | | [LEVEL] Beginner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#9 | Stage 2 🐛 Debug | Elixir Fundamentals | 📊 Level: Beginner | 🌐 Coding5s.com
Concept: Basic Arithmetic Operators (+,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7"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arithmetic computations using +, -, *, and /.. Topic details: Basic Arithmetic Operators (+, -,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 | Debug | Elixir Fundamentals | 📊 Level: Beginner
**Topic:** Execute arithmetic computations using +, -, *, and /.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7" s="53">
        <v>0</v>
      </c>
      <c r="Q17" s="102" t="str">
        <f t="shared" si="6"/>
        <v>[ROLE] Tech Lead | [TASK] Assign incomplete Elixir Fundamentals script challenges | [TOPIC] Execute arithmetic computations using +, -, *, and /. | [LEVEL] Beginner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#9 | Stage 3 🧩 Complete | Elixir Fundamentals | 📊 Level: Beginner | 🌐 Coding5s.com
**Concept:** Basic Arithmetic Operators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arithmetic computations using +, -, *, and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7"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arithmetic computations using +, -, *, and /.. Topic details: Basic Arithmetic Operators (+, -,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 | Complete | Elixir Fundamentals | 📊 Level: Beginner
**Topic:** Execute arithmetic computations using +, -, *, and /.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7" s="53">
        <v>0</v>
      </c>
      <c r="T17" s="102" t="str">
        <f t="shared" si="8"/>
        <v>[ROLE] Tech Lead | [TASK] Provide intentionally messy but functional code for learning debugging and improvement | [TOPIC] Execute arithmetic computations using +, -, *, and /. | [LEVEL] Beginner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 | Stage 4 🧹 Refactor | Elixir Fundamentals | 📊 Level: Beginner | 🌐 Coding5s.com
**Concept:** Basic Arithmetic Operators (+, -,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Execute arithmetic computations using +, -, *, and /.. Topic details: Basic Arithmetic Operators (+, -,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 | Refactor | Elixir Fundamentals | 📊 Level: Beginner
**Topic:** Execute arithmetic computations using +, -, *, and /.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7" s="53">
        <v>0</v>
      </c>
      <c r="W17" s="87" t="str">
        <f t="shared" si="10"/>
        <v>[ROLE] Tech Product Manager assigning a Elixir Fundamentals Jira Ticket | [TASK] Provide a guided implementation exercise with full solution for learning purposes | [TOPIC] Execute arithmetic computations using +, -, *, and /.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 | Stage 5 | Elixir Fundamentals | 📊 Level: Beginner | 🌐 Coding5s.com
**Concept:** Basic Arithmetic Operators (+, -, *, /)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arithmetic computations using +, -, *, and /.. Goal: Basic Arithmetic Operators (+, -,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 | Extend | Elixir Fundamentals | 📊 Level: Beginner
**Topic:** Execute arithmetic computations using +, -, *, and /.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7" s="53">
        <v>0</v>
      </c>
      <c r="Z17" s="56" t="str">
        <f t="shared" si="12"/>
        <v/>
      </c>
      <c r="AA17" s="56" t="str">
        <f t="shared" si="13"/>
        <v/>
      </c>
      <c r="AB17" s="56" t="str">
        <f t="shared" si="14"/>
        <v/>
      </c>
      <c r="AC17" s="56" t="str">
        <f t="shared" si="15"/>
        <v/>
      </c>
      <c r="AD17" s="56" t="str">
        <f t="shared" si="16"/>
        <v/>
      </c>
      <c r="AE17" s="40" t="s">
        <v>93</v>
      </c>
      <c r="AF17" s="40" t="s">
        <v>94</v>
      </c>
      <c r="AG17" s="40" t="s">
        <v>95</v>
      </c>
      <c r="AH17" s="56" t="str">
        <f t="shared" si="0"/>
        <v/>
      </c>
      <c r="AI17" s="54"/>
      <c r="AJ17" s="54"/>
      <c r="AK17" s="54">
        <v>9</v>
      </c>
      <c r="AL17" s="54" t="s">
        <v>96</v>
      </c>
      <c r="AM17" s="54" t="s">
        <v>97</v>
      </c>
    </row>
    <row r="18" spans="1:39">
      <c r="A18" s="45" t="str" cm="1">
        <f t="array" ref="A18">IF(H18="PROJECT", CHAR(10) &amp; "- " &amp; _xlfn.TEXTJOIN(CHAR(10) &amp; "- ", TRUE, _xlfn._xlws.FILTER($I$9:$I$1000, ($B$9:$B$1000=B18) * ($H$9:$H$1000="Topic"))), "")</f>
        <v/>
      </c>
      <c r="B18" s="45">
        <f t="shared" si="1"/>
        <v>2</v>
      </c>
      <c r="C18" s="95">
        <v>10</v>
      </c>
      <c r="D18" s="57">
        <v>3</v>
      </c>
      <c r="E18" s="58" t="s">
        <v>46</v>
      </c>
      <c r="F18" s="59">
        <v>10</v>
      </c>
      <c r="G18" s="60" t="s">
        <v>47</v>
      </c>
      <c r="H18" s="60" t="s">
        <v>48</v>
      </c>
      <c r="I18" s="61" t="s">
        <v>796</v>
      </c>
      <c r="J18" s="62" t="s">
        <v>797</v>
      </c>
      <c r="K18" s="129" t="str">
        <f t="shared" si="2"/>
        <v xml:space="preserve">[ROLE] Friendly tutor specializing in Elixir Fundamentals | [TOPIC] Calculate integer quotients, remainders, and conversions using div/2, rem/2, round/1, and trunc/1. | [LEVEL] Beginner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 | Stage 1 📖 Practice | Elixir Fundamentals | 📊 Level: Beginner | 🌐 Coding5s.com
**Concept:** Integer Division &amp; Number Conversion (div/2, rem/2, round/1, trunc/1)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8"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Calculate integer quotients, remainders, and conversions using div/2, rem/2, round/1, and trunc/1.. Topic details: Integer Division &amp; Number Conversion (div/2, rem/2, round/1, trunc/1)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 | Practice | Elixir Fundamentals | 📊 Level: Beginner
**Topic:** Calculate integer quotients, remainders, and conversions using div/2, rem/2, round/1, and trunc/1.
---
 | [FOOTER RULE - STRICT] End your response with: '--- ⚡ *Coding5s Mentor System — Eliminating Epistemic Debt*' | </v>
      </c>
      <c r="M18" s="52">
        <v>0</v>
      </c>
      <c r="N18" s="102" t="str">
        <f t="shared" si="4"/>
        <v>[ROLE] Careless Elixir Fundamentals Developer | [TASK] Generate debugging challenges in Elixir Fundamentals | | [TOPIC] Calculate integer quotients, remainders, and conversions using div/2, rem/2, round/1, and trunc/1. | | [LEVEL] Beginner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#10 | Stage 2 🐛 Debug | Elixir Fundamentals | 📊 Level: Beginner | 🌐 Coding5s.com
Concept: Integer Division &amp; Number Conversion (div/2, rem/2, round/1, trunc/1)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8"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Calculate integer quotients, remainders, and conversions using div/2, rem/2, round/1, and trunc/1.. Topic details: Integer Division &amp; Number Conversion (div/2, rem/2, round/1, trunc/1)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 | Debug | Elixir Fundamentals | 📊 Level: Beginner
**Topic:** Calculate integer quotients, remainders, and conversions using div/2, rem/2, round/1, and trunc/1.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8" s="52">
        <v>0</v>
      </c>
      <c r="Q18" s="102" t="str">
        <f t="shared" si="6"/>
        <v>[ROLE] Tech Lead | [TASK] Assign incomplete Elixir Fundamentals script challenges | [TOPIC] Calculate integer quotients, remainders, and conversions using div/2, rem/2, round/1, and trunc/1. | [LEVEL] Beginner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#10 | Stage 3 🧩 Complete | Elixir Fundamentals | 📊 Level: Beginner | 🌐 Coding5s.com
**Concept:** Integer Division &amp; Number Conversion (div/2, rem/2, round/1, trunc/1)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Calculate integer quotients, remainders, and conversions using div/2, rem/2, round/1, and trunc/1..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8"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Calculate integer quotients, remainders, and conversions using div/2, rem/2, round/1, and trunc/1.. Topic details: Integer Division &amp; Number Conversion (div/2, rem/2, round/1, trunc/1)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 | Complete | Elixir Fundamentals | 📊 Level: Beginner
**Topic:** Calculate integer quotients, remainders, and conversions using div/2, rem/2, round/1, and trunc/1.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8" s="52">
        <v>0</v>
      </c>
      <c r="T18" s="102" t="str">
        <f t="shared" si="8"/>
        <v>[ROLE] Tech Lead | [TASK] Provide intentionally messy but functional code for learning debugging and improvement | [TOPIC] Calculate integer quotients, remainders, and conversions using div/2, rem/2, round/1, and trunc/1. | [LEVEL] Beginner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 | Stage 4 🧹 Refactor | Elixir Fundamentals | 📊 Level: Beginner | 🌐 Coding5s.com
**Concept:** Integer Division &amp; Number Conversion (div/2, rem/2, round/1, trunc/1)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Calculate integer quotients, remainders, and conversions using div/2, rem/2, round/1, and trunc/1.. Topic details: Integer Division &amp; Number Conversion (div/2, rem/2, round/1, trunc/1)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 | Refactor | Elixir Fundamentals | 📊 Level: Beginner
**Topic:** Calculate integer quotients, remainders, and conversions using div/2, rem/2, round/1, and trunc/1.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8" s="52">
        <v>0</v>
      </c>
      <c r="W18" s="87" t="str">
        <f t="shared" si="10"/>
        <v>[ROLE] Tech Product Manager assigning a Elixir Fundamentals Jira Ticket | [TASK] Provide a guided implementation exercise with full solution for learning purposes | [TOPIC] Calculate integer quotients, remainders, and conversions using div/2, rem/2, round/1, and trunc/1.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 | Stage 5 | Elixir Fundamentals | 📊 Level: Beginner | 🌐 Coding5s.com
**Concept:** Integer Division &amp; Number Conversion (div/2, rem/2, round/1, trunc/1)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Calculate integer quotients, remainders, and conversions using div/2, rem/2, round/1, and trunc/1.. Goal: Integer Division &amp; Number Conversion (div/2, rem/2, round/1, trunc/1)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 | Extend | Elixir Fundamentals | 📊 Level: Beginner
**Topic:** Calculate integer quotients, remainders, and conversions using div/2, rem/2, round/1, and trunc/1.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8" s="52">
        <v>0</v>
      </c>
      <c r="Z18" s="56" t="str">
        <f t="shared" si="12"/>
        <v/>
      </c>
      <c r="AA18" s="56" t="str">
        <f t="shared" si="13"/>
        <v/>
      </c>
      <c r="AB18" s="56" t="str">
        <f t="shared" si="14"/>
        <v/>
      </c>
      <c r="AC18" s="56" t="str">
        <f t="shared" si="15"/>
        <v/>
      </c>
      <c r="AD18" s="56" t="str">
        <f t="shared" si="16"/>
        <v/>
      </c>
      <c r="AE18" s="40" t="s">
        <v>98</v>
      </c>
      <c r="AF18" s="40" t="s">
        <v>99</v>
      </c>
      <c r="AG18" s="40" t="s">
        <v>100</v>
      </c>
      <c r="AH18" s="56" t="str">
        <f t="shared" si="0"/>
        <v/>
      </c>
      <c r="AI18" s="54"/>
      <c r="AJ18" s="54"/>
      <c r="AK18" s="54">
        <v>10</v>
      </c>
      <c r="AL18" s="54" t="s">
        <v>101</v>
      </c>
      <c r="AM18" s="54" t="s">
        <v>102</v>
      </c>
    </row>
    <row r="19" spans="1:39">
      <c r="A19" s="45" t="str" cm="1">
        <f t="array" ref="A19">IF(H19="PROJECT", CHAR(10) &amp; "- " &amp; _xlfn.TEXTJOIN(CHAR(10) &amp; "- ", TRUE, _xlfn._xlws.FILTER($I$9:$I$1000, ($B$9:$B$1000=B19) * ($H$9:$H$1000="Topic"))), "")</f>
        <v/>
      </c>
      <c r="B19" s="45">
        <f t="shared" si="1"/>
        <v>2</v>
      </c>
      <c r="C19" s="95">
        <v>8</v>
      </c>
      <c r="D19" s="46">
        <v>3</v>
      </c>
      <c r="E19" s="58" t="s">
        <v>46</v>
      </c>
      <c r="F19" s="48">
        <v>11</v>
      </c>
      <c r="G19" s="49" t="s">
        <v>47</v>
      </c>
      <c r="H19" s="49" t="s">
        <v>48</v>
      </c>
      <c r="I19" s="50" t="s">
        <v>798</v>
      </c>
      <c r="J19" s="51" t="s">
        <v>799</v>
      </c>
      <c r="K19" s="129" t="str">
        <f t="shared" si="2"/>
        <v xml:space="preserve">[ROLE] Friendly tutor specializing in Elixir Fundamentals | [TOPIC] Evaluate strict boolean expressions and type checks using and, or, not, and is_boolean/1. | [LEVEL] Beginner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 | Stage 1 📖 Practice | Elixir Fundamentals | 📊 Level: Beginner | 🌐 Coding5s.com
**Concept:** Strict Boolean Operators (and, or, not, is_boolean/1)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9"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strict boolean expressions and type checks using and, or, not, and is_boolean/1.. Topic details: Strict Boolean Operators (and, or, not, is_boolean/1)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 | Practice | Elixir Fundamentals | 📊 Level: Beginner
**Topic:** Evaluate strict boolean expressions and type checks using and, or, not, and is_boolean/1.
---
 | [FOOTER RULE - STRICT] End your response with: '--- ⚡ *Coding5s Mentor System — Eliminating Epistemic Debt*' | </v>
      </c>
      <c r="M19" s="53">
        <v>0</v>
      </c>
      <c r="N19" s="102" t="str">
        <f t="shared" si="4"/>
        <v>[ROLE] Careless Elixir Fundamentals Developer | [TASK] Generate debugging challenges in Elixir Fundamentals | | [TOPIC] Evaluate strict boolean expressions and type checks using and, or, not, and is_boolean/1. | | [LEVEL] Beginner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#11 | Stage 2 🐛 Debug | Elixir Fundamentals | 📊 Level: Beginner | 🌐 Coding5s.com
Concept: Strict Boolean Operators (and, or, not, is_boolean/1)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9"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strict boolean expressions and type checks using and, or, not, and is_boolean/1.. Topic details: Strict Boolean Operators (and, or, not, is_boolean/1)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 | Debug | Elixir Fundamentals | 📊 Level: Beginner
**Topic:** Evaluate strict boolean expressions and type checks using and, or, not, and is_boolean/1.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9" s="53">
        <v>0</v>
      </c>
      <c r="Q19" s="102" t="str">
        <f t="shared" si="6"/>
        <v>[ROLE] Tech Lead | [TASK] Assign incomplete Elixir Fundamentals script challenges | [TOPIC] Evaluate strict boolean expressions and type checks using and, or, not, and is_boolean/1. | [LEVEL] Beginner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#11 | Stage 3 🧩 Complete | Elixir Fundamentals | 📊 Level: Beginner | 🌐 Coding5s.com
**Concept:** Strict Boolean Operators (and, or, not, is_boolean/1)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strict boolean expressions and type checks using and, or, not, and is_boolean/1..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9"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strict boolean expressions and type checks using and, or, not, and is_boolean/1.. Topic details: Strict Boolean Operators (and, or, not, is_boolean/1)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 | Complete | Elixir Fundamentals | 📊 Level: Beginner
**Topic:** Evaluate strict boolean expressions and type checks using and, or, not, and is_boolean/1.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9" s="53">
        <v>0</v>
      </c>
      <c r="T19" s="102" t="str">
        <f t="shared" si="8"/>
        <v>[ROLE] Tech Lead | [TASK] Provide intentionally messy but functional code for learning debugging and improvement | [TOPIC] Evaluate strict boolean expressions and type checks using and, or, not, and is_boolean/1. | [LEVEL] Beginner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 | Stage 4 🧹 Refactor | Elixir Fundamentals | 📊 Level: Beginner | 🌐 Coding5s.com
**Concept:** Strict Boolean Operators (and, or, not, is_boolean/1)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Evaluate strict boolean expressions and type checks using and, or, not, and is_boolean/1.. Topic details: Strict Boolean Operators (and, or, not, is_boolean/1)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 | Refactor | Elixir Fundamentals | 📊 Level: Beginner
**Topic:** Evaluate strict boolean expressions and type checks using and, or, not, and is_boolean/1.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9" s="53">
        <v>0</v>
      </c>
      <c r="W19" s="87" t="str">
        <f t="shared" si="10"/>
        <v>[ROLE] Tech Product Manager assigning a Elixir Fundamentals Jira Ticket | [TASK] Provide a guided implementation exercise with full solution for learning purposes | [TOPIC] Evaluate strict boolean expressions and type checks using and, or, not, and is_boolean/1.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 | Stage 5 | Elixir Fundamentals | 📊 Level: Beginner | 🌐 Coding5s.com
**Concept:** Strict Boolean Operators (and, or, not, is_boolean/1)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strict boolean expressions and type checks using and, or, not, and is_boolean/1.. Goal: Strict Boolean Operators (and, or, not, is_boolean/1)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 | Extend | Elixir Fundamentals | 📊 Level: Beginner
**Topic:** Evaluate strict boolean expressions and type checks using and, or, not, and is_boolean/1.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9" s="53">
        <v>0</v>
      </c>
      <c r="Z19" s="56" t="str">
        <f t="shared" si="12"/>
        <v/>
      </c>
      <c r="AA19" s="56" t="str">
        <f t="shared" si="13"/>
        <v/>
      </c>
      <c r="AB19" s="56" t="str">
        <f t="shared" si="14"/>
        <v/>
      </c>
      <c r="AC19" s="56" t="str">
        <f t="shared" si="15"/>
        <v/>
      </c>
      <c r="AD19" s="56" t="str">
        <f t="shared" si="16"/>
        <v/>
      </c>
      <c r="AE19" s="40" t="s">
        <v>103</v>
      </c>
      <c r="AF19" s="40" t="s">
        <v>104</v>
      </c>
      <c r="AG19" s="40" t="s">
        <v>105</v>
      </c>
      <c r="AH19" s="56" t="str">
        <f t="shared" si="0"/>
        <v/>
      </c>
      <c r="AI19" s="54"/>
      <c r="AJ19" s="54"/>
      <c r="AK19" s="54">
        <v>11</v>
      </c>
      <c r="AL19" s="54" t="s">
        <v>106</v>
      </c>
      <c r="AM19" s="54" t="s">
        <v>107</v>
      </c>
    </row>
    <row r="20" spans="1:39">
      <c r="A20" s="45" t="str" cm="1">
        <f t="array" ref="A20">IF(H20="PROJECT", CHAR(10) &amp; "- " &amp; _xlfn.TEXTJOIN(CHAR(10) &amp; "- ", TRUE, _xlfn._xlws.FILTER($I$9:$I$1000, ($B$9:$B$1000=B20) * ($H$9:$H$1000="Topic"))), "")</f>
        <v/>
      </c>
      <c r="B20" s="45">
        <f t="shared" si="1"/>
        <v>2</v>
      </c>
      <c r="C20" s="95">
        <v>8</v>
      </c>
      <c r="D20" s="57">
        <v>3</v>
      </c>
      <c r="E20" s="58" t="s">
        <v>46</v>
      </c>
      <c r="F20" s="59">
        <v>12</v>
      </c>
      <c r="G20" s="60" t="s">
        <v>47</v>
      </c>
      <c r="H20" s="60" t="s">
        <v>48</v>
      </c>
      <c r="I20" s="61" t="s">
        <v>800</v>
      </c>
      <c r="J20" s="62"/>
      <c r="K20" s="129" t="str">
        <f t="shared" si="2"/>
        <v xml:space="preserve">[ROLE] Friendly tutor specializing in Elixir Fundamentals | [TOPIC] Implement short-circuit logical expressions and nil checks using &amp;&amp;, | [LEVEL] Beginner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 | Stage 1 📖 Practice | Elixir Fundamentals | 📊 Level: Beginner | 🌐 Coding5s.com
**Concept:**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0"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short-circuit logical expressions and nil checks using &amp;&amp;,. Topic details: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 | Practice | Elixir Fundamentals | 📊 Level: Beginner
**Topic:** Implement short-circuit logical expressions and nil checks using &amp;&amp;,
---
 | [FOOTER RULE - STRICT] End your response with: '--- ⚡ *Coding5s Mentor System — Eliminating Epistemic Debt*' | </v>
      </c>
      <c r="M20" s="52">
        <v>0</v>
      </c>
      <c r="N20" s="102" t="str">
        <f t="shared" si="4"/>
        <v>[ROLE] Careless Elixir Fundamentals Developer | [TASK] Generate debugging challenges in Elixir Fundamentals | | [TOPIC] Implement short-circuit logical expressions and nil checks using &amp;&amp;, | | [LEVEL] Beginner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#12 | Stage 2 🐛 Debug | Elixir Fundamentals | 📊 Level: Beginner | 🌐 Coding5s.com
Concept: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0"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short-circuit logical expressions and nil checks using &amp;&amp;,. Topic details: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 | Debug | Elixir Fundamentals | 📊 Level: Beginner
**Topic:** Implement short-circuit logical expressions and nil checks using &amp;&amp;,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0" s="52">
        <v>0</v>
      </c>
      <c r="Q20" s="102" t="str">
        <f t="shared" si="6"/>
        <v>[ROLE] Tech Lead | [TASK] Assign incomplete Elixir Fundamentals script challenges | [TOPIC] Implement short-circuit logical expressions and nil checks using &amp;&amp;, | [LEVEL] Beginner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#12 | Stage 3 🧩 Complete | Elixir Fundamentals | 📊 Level: Beginner | 🌐 Coding5s.com
**Concept:**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short-circuit logical expressions and nil checks using &amp;&amp;,.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0"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short-circuit logical expressions and nil checks using &amp;&amp;,. Topic details: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 | Complete | Elixir Fundamentals | 📊 Level: Beginner
**Topic:** Implement short-circuit logical expressions and nil checks using &amp;&amp;,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0" s="52">
        <v>0</v>
      </c>
      <c r="T20" s="102" t="str">
        <f t="shared" si="8"/>
        <v>[ROLE] Tech Lead | [TASK] Provide intentionally messy but functional code for learning debugging and improvement | [TOPIC] Implement short-circuit logical expressions and nil checks using &amp;&amp;, | [LEVEL] Beginner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#12 | Stage 4 🧹 Refactor | Elixir Fundamentals | 📊 Level: Beginner | 🌐 Coding5s.com
**Concept:**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Implement short-circuit logical expressions and nil checks using &amp;&amp;,. Topic details: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 | Refactor | Elixir Fundamentals | 📊 Level: Beginner
**Topic:** Implement short-circuit logical expressions and nil checks using &amp;&amp;,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0" s="52">
        <v>0</v>
      </c>
      <c r="W20" s="87" t="str">
        <f t="shared" si="10"/>
        <v>[ROLE] Tech Product Manager assigning a Elixir Fundamentals Jira Ticket | [TASK] Provide a guided implementation exercise with full solution for learning purposes | [TOPIC] Implement short-circuit logical expressions and nil checks using &amp;&amp;,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#12 | Stage 5 | Elixir Fundamentals | 📊 Level: Beginner | 🌐 Coding5s.com
**Concept:**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short-circuit logical expressions and nil checks using &amp;&amp;,. Goal: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 | Extend | Elixir Fundamentals | 📊 Level: Beginner
**Topic:** Implement short-circuit logical expressions and nil checks using &amp;&amp;,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0" s="52">
        <v>0</v>
      </c>
      <c r="Z20" s="56" t="str">
        <f t="shared" si="12"/>
        <v/>
      </c>
      <c r="AA20" s="56" t="str">
        <f t="shared" si="13"/>
        <v/>
      </c>
      <c r="AB20" s="56" t="str">
        <f t="shared" si="14"/>
        <v/>
      </c>
      <c r="AC20" s="56" t="str">
        <f t="shared" si="15"/>
        <v/>
      </c>
      <c r="AD20" s="56" t="str">
        <f t="shared" si="16"/>
        <v/>
      </c>
      <c r="AE20" s="40" t="s">
        <v>108</v>
      </c>
      <c r="AF20" s="40" t="s">
        <v>109</v>
      </c>
      <c r="AG20" s="40" t="s">
        <v>110</v>
      </c>
      <c r="AH20" s="56" t="str">
        <f t="shared" si="0"/>
        <v/>
      </c>
      <c r="AI20" s="54"/>
      <c r="AJ20" s="54"/>
      <c r="AK20" s="54">
        <v>12</v>
      </c>
      <c r="AL20" s="54" t="s">
        <v>111</v>
      </c>
      <c r="AM20" s="54" t="s">
        <v>112</v>
      </c>
    </row>
    <row r="21" spans="1:39">
      <c r="A21" s="45" t="str" cm="1">
        <f t="array" ref="A21">IF(H21="PROJECT", CHAR(10) &amp; "- " &amp; _xlfn.TEXTJOIN(CHAR(10) &amp; "- ", TRUE, _xlfn._xlws.FILTER($I$9:$I$1000, ($B$9:$B$1000=B21) * ($H$9:$H$1000="Topic"))), "")</f>
        <v/>
      </c>
      <c r="B21" s="45">
        <f t="shared" si="1"/>
        <v>2</v>
      </c>
      <c r="C21" s="95">
        <v>8</v>
      </c>
      <c r="D21" s="46">
        <v>3</v>
      </c>
      <c r="E21" s="58" t="s">
        <v>46</v>
      </c>
      <c r="F21" s="48">
        <v>13</v>
      </c>
      <c r="G21" s="49" t="s">
        <v>47</v>
      </c>
      <c r="H21" s="49" t="s">
        <v>48</v>
      </c>
      <c r="I21" s="50" t="s">
        <v>801</v>
      </c>
      <c r="J21" s="51" t="s">
        <v>802</v>
      </c>
      <c r="K21" s="129" t="str">
        <f t="shared" si="2"/>
        <v xml:space="preserve">[ROLE] Friendly tutor specializing in Elixir Fundamentals | [TOPIC] Compare values for equality and strict identity using ==, !=, =, and !. | [LEVEL] Beginner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 | Stage 1 📖 Practice | Elixir Fundamentals | 📊 Level: Beginner | 🌐 Coding5s.com
**Concept:** Equality Comparison Operators (==, !=, =, !)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1"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Compare values for equality and strict identity using ==, !=, =, and !.. Topic details: Equality Comparison Operators (==, !=, =, !)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 | Practice | Elixir Fundamentals | 📊 Level: Beginner
**Topic:** Compare values for equality and strict identity using ==, !=, =, and !.
---
 | [FOOTER RULE - STRICT] End your response with: '--- ⚡ *Coding5s Mentor System — Eliminating Epistemic Debt*' | </v>
      </c>
      <c r="M21" s="53">
        <v>0</v>
      </c>
      <c r="N21" s="102" t="str">
        <f t="shared" si="4"/>
        <v>[ROLE] Careless Elixir Fundamentals Developer | [TASK] Generate debugging challenges in Elixir Fundamentals | | [TOPIC] Compare values for equality and strict identity using ==, !=, =, and !. | | [LEVEL] Beginner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#13 | Stage 2 🐛 Debug | Elixir Fundamentals | 📊 Level: Beginner | 🌐 Coding5s.com
Concept: Equality Comparison Operators (==,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1"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Compare values for equality and strict identity using ==, !=, =, and !.. Topic details: Equality Comparison Operators (==, !=,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 | Debug | Elixir Fundamentals | 📊 Level: Beginner
**Topic:** Compare values for equality and strict identity using ==, !=, =, and !.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1" s="53">
        <v>0</v>
      </c>
      <c r="Q21" s="102" t="str">
        <f t="shared" si="6"/>
        <v>[ROLE] Tech Lead | [TASK] Assign incomplete Elixir Fundamentals script challenges | [TOPIC] Compare values for equality and strict identity using ==, !=, =, and !. | [LEVEL] Beginner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#13 | Stage 3 🧩 Complete | Elixir Fundamentals | 📊 Level: Beginner | 🌐 Coding5s.com
**Concept:** Equality Comparison Operators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Compare values for equality and strict identity using ==, !=, =, and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1"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Compare values for equality and strict identity using ==, !=, =, and !.. Topic details: Equality Comparison Operators (==, !=,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 | Complete | Elixir Fundamentals | 📊 Level: Beginner
**Topic:** Compare values for equality and strict identity using ==, !=, =, and !.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1" s="53">
        <v>0</v>
      </c>
      <c r="T21" s="102" t="str">
        <f t="shared" si="8"/>
        <v>[ROLE] Tech Lead | [TASK] Provide intentionally messy but functional code for learning debugging and improvement | [TOPIC] Compare values for equality and strict identity using ==, !=, =, and !. | [LEVEL] Beginner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#13 | Stage 4 🧹 Refactor | Elixir Fundamentals | 📊 Level: Beginner | 🌐 Coding5s.com
**Concept:** Equality Comparison Operators (==, !=,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Compare values for equality and strict identity using ==, !=, =, and !.. Topic details: Equality Comparison Operators (==, !=,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 | Refactor | Elixir Fundamentals | 📊 Level: Beginner
**Topic:** Compare values for equality and strict identity using ==, !=, =, and !.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1" s="53">
        <v>0</v>
      </c>
      <c r="W21" s="87" t="str">
        <f t="shared" si="10"/>
        <v>[ROLE] Tech Product Manager assigning a Elixir Fundamentals Jira Ticket | [TASK] Provide a guided implementation exercise with full solution for learning purposes | [TOPIC] Compare values for equality and strict identity using ==, !=, =, and !.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#13 | Stage 5 | Elixir Fundamentals | 📊 Level: Beginner | 🌐 Coding5s.com
**Concept:** Equality Comparison Operators (==, !=, =, !)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Compare values for equality and strict identity using ==, !=, =, and !.. Goal: Equality Comparison Operators (==, !=,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 | Extend | Elixir Fundamentals | 📊 Level: Beginner
**Topic:** Compare values for equality and strict identity using ==, !=, =, and !.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1" s="53">
        <v>0</v>
      </c>
      <c r="Z21" s="56" t="str">
        <f t="shared" si="12"/>
        <v/>
      </c>
      <c r="AA21" s="56" t="str">
        <f t="shared" si="13"/>
        <v/>
      </c>
      <c r="AB21" s="56" t="str">
        <f t="shared" si="14"/>
        <v/>
      </c>
      <c r="AC21" s="56" t="str">
        <f t="shared" si="15"/>
        <v/>
      </c>
      <c r="AD21" s="56" t="str">
        <f t="shared" si="16"/>
        <v/>
      </c>
      <c r="AE21" s="40" t="s">
        <v>113</v>
      </c>
      <c r="AF21" s="40" t="s">
        <v>114</v>
      </c>
      <c r="AG21" s="40" t="s">
        <v>115</v>
      </c>
      <c r="AH21" s="56" t="str">
        <f t="shared" si="0"/>
        <v/>
      </c>
      <c r="AI21" s="54"/>
      <c r="AJ21" s="54"/>
      <c r="AK21" s="54">
        <v>13</v>
      </c>
      <c r="AL21" s="54" t="s">
        <v>116</v>
      </c>
      <c r="AM21" s="54" t="s">
        <v>117</v>
      </c>
    </row>
    <row r="22" spans="1:39">
      <c r="A22" s="45" t="str" cm="1">
        <f t="array" ref="A22">IF(H22="PROJECT", CHAR(10) &amp; "- " &amp; _xlfn.TEXTJOIN(CHAR(10) &amp; "- ", TRUE, _xlfn._xlws.FILTER($I$9:$I$1000, ($B$9:$B$1000=B22) * ($H$9:$H$1000="Topic"))), "")</f>
        <v/>
      </c>
      <c r="B22" s="45">
        <f t="shared" si="1"/>
        <v>2</v>
      </c>
      <c r="C22" s="95">
        <v>8</v>
      </c>
      <c r="D22" s="57">
        <v>3</v>
      </c>
      <c r="E22" s="58" t="s">
        <v>46</v>
      </c>
      <c r="F22" s="59">
        <v>14</v>
      </c>
      <c r="G22" s="60" t="s">
        <v>47</v>
      </c>
      <c r="H22" s="60" t="s">
        <v>48</v>
      </c>
      <c r="I22" s="61" t="s">
        <v>803</v>
      </c>
      <c r="J22" s="62" t="s">
        <v>804</v>
      </c>
      <c r="K22" s="129" t="str">
        <f t="shared" si="2"/>
        <v xml:space="preserve">[ROLE] Friendly tutor specializing in Elixir Fundamentals | [TOPIC] Assess relational value ordering using &lt;, &gt;, &lt;=, and &gt;=. | [LEVEL] Beginner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#14 | Stage 1 📖 Practice | Elixir Fundamentals | 📊 Level: Beginner | 🌐 Coding5s.com
**Concept:** Relational Ordering Operators (&lt;, &gt;, &lt;=, &gt;=)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2"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Assess relational value ordering using &lt;, &gt;, &lt;=, and &gt;=.. Topic details: Relational Ordering Operators (&lt;, &gt;, &lt;=, &gt;=)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#14 | Practice | Elixir Fundamentals | 📊 Level: Beginner
**Topic:** Assess relational value ordering using &lt;, &gt;, &lt;=, and &gt;=.
---
 | [FOOTER RULE - STRICT] End your response with: '--- ⚡ *Coding5s Mentor System — Eliminating Epistemic Debt*' | </v>
      </c>
      <c r="M22" s="52">
        <v>0</v>
      </c>
      <c r="N22" s="102" t="str">
        <f t="shared" si="4"/>
        <v>[ROLE] Careless Elixir Fundamentals Developer | [TASK] Generate debugging challenges in Elixir Fundamentals | | [TOPIC] Assess relational value ordering using &lt;, &gt;, &lt;=, and &gt;=. | | [LEVEL] Beginner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#14 | Stage 2 🐛 Debug | Elixir Fundamentals | 📊 Level: Beginner | 🌐 Coding5s.com
Concept: Relational Ordering Operators (&lt;, &gt;, &lt;=, &gt;=)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2"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Assess relational value ordering using &lt;, &gt;, &lt;=, and &gt;=.. Topic details: Relational Ordering Operators (&lt;, &gt;, &lt;=, &gt;=)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#14 | Debug | Elixir Fundamentals | 📊 Level: Beginner
**Topic:** Assess relational value ordering using &lt;, &gt;, &lt;=, and &gt;=.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2" s="52">
        <v>0</v>
      </c>
      <c r="Q22" s="102" t="str">
        <f t="shared" si="6"/>
        <v>[ROLE] Tech Lead | [TASK] Assign incomplete Elixir Fundamentals script challenges | [TOPIC] Assess relational value ordering using &lt;, &gt;, &lt;=, and &gt;=. | [LEVEL] Beginner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#14 | Stage 3 🧩 Complete | Elixir Fundamentals | 📊 Level: Beginner | 🌐 Coding5s.com
**Concept:** Relational Ordering Operators (&lt;, &gt;, &lt;=, &gt;=)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Assess relational value ordering using &lt;, &gt;, &lt;=, and &gt;=..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2"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Assess relational value ordering using &lt;, &gt;, &lt;=, and &gt;=.. Topic details: Relational Ordering Operators (&lt;, &gt;, &lt;=, &gt;=)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#14 | Complete | Elixir Fundamentals | 📊 Level: Beginner
**Topic:** Assess relational value ordering using &lt;, &gt;, &lt;=, and &gt;=.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2" s="52">
        <v>0</v>
      </c>
      <c r="T22" s="102" t="str">
        <f t="shared" si="8"/>
        <v>[ROLE] Tech Lead | [TASK] Provide intentionally messy but functional code for learning debugging and improvement | [TOPIC] Assess relational value ordering using &lt;, &gt;, &lt;=, and &gt;=. | [LEVEL] Beginner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#14 | Stage 4 🧹 Refactor | Elixir Fundamentals | 📊 Level: Beginner | 🌐 Coding5s.com
**Concept:** Relational Ordering Operators (&lt;, &gt;, &lt;=, &gt;=)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Assess relational value ordering using &lt;, &gt;, &lt;=, and &gt;=.. Topic details: Relational Ordering Operators (&lt;, &gt;, &lt;=, &gt;=)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#14 | Refactor | Elixir Fundamentals | 📊 Level: Beginner
**Topic:** Assess relational value ordering using &lt;, &gt;, &lt;=, and &gt;=.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2" s="52">
        <v>0</v>
      </c>
      <c r="W22" s="87" t="str">
        <f t="shared" si="10"/>
        <v>[ROLE] Tech Product Manager assigning a Elixir Fundamentals Jira Ticket | [TASK] Provide a guided implementation exercise with full solution for learning purposes | [TOPIC] Assess relational value ordering using &lt;, &gt;, &lt;=, and &gt;=.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#14 | Stage 5 | Elixir Fundamentals | 📊 Level: Beginner | 🌐 Coding5s.com
**Concept:** Relational Ordering Operators (&lt;, &gt;, &lt;=, &gt;=)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Assess relational value ordering using &lt;, &gt;, &lt;=, and &gt;=.. Goal: Relational Ordering Operators (&lt;, &gt;, &lt;=, &gt;=)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#14 | Extend | Elixir Fundamentals | 📊 Level: Beginner
**Topic:** Assess relational value ordering using &lt;, &gt;, &lt;=, and &gt;=.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2" s="52">
        <v>0</v>
      </c>
      <c r="Z22" s="56" t="str">
        <f t="shared" si="12"/>
        <v/>
      </c>
      <c r="AA22" s="56" t="str">
        <f t="shared" si="13"/>
        <v/>
      </c>
      <c r="AB22" s="56" t="str">
        <f t="shared" si="14"/>
        <v/>
      </c>
      <c r="AC22" s="56" t="str">
        <f t="shared" si="15"/>
        <v/>
      </c>
      <c r="AD22" s="56" t="str">
        <f t="shared" si="16"/>
        <v/>
      </c>
      <c r="AE22" s="40" t="s">
        <v>118</v>
      </c>
      <c r="AF22" s="40" t="s">
        <v>119</v>
      </c>
      <c r="AG22" s="40" t="s">
        <v>120</v>
      </c>
      <c r="AH22" s="56" t="str">
        <f t="shared" si="0"/>
        <v/>
      </c>
      <c r="AI22" s="54"/>
      <c r="AJ22" s="54"/>
      <c r="AK22" s="54">
        <v>14</v>
      </c>
      <c r="AL22" s="54" t="s">
        <v>121</v>
      </c>
      <c r="AM22" s="54" t="s">
        <v>122</v>
      </c>
    </row>
    <row r="23" spans="1:39">
      <c r="A23" s="45" t="str" cm="1">
        <f t="array" ref="A23">IF(H23="PROJECT", CHAR(10) &amp; "- " &amp; _xlfn.TEXTJOIN(CHAR(10) &amp; "- ", TRUE, _xlfn._xlws.FILTER($I$9:$I$1000, ($B$9:$B$1000=B23) * ($H$9:$H$1000="Topic"))), "")</f>
        <v/>
      </c>
      <c r="B23" s="45">
        <f t="shared" si="1"/>
        <v>2</v>
      </c>
      <c r="C23" s="95">
        <v>12</v>
      </c>
      <c r="D23" s="46">
        <v>4</v>
      </c>
      <c r="E23" s="58" t="s">
        <v>46</v>
      </c>
      <c r="F23" s="48">
        <v>15</v>
      </c>
      <c r="G23" s="49" t="s">
        <v>47</v>
      </c>
      <c r="H23" s="49" t="s">
        <v>48</v>
      </c>
      <c r="I23" s="50" t="s">
        <v>805</v>
      </c>
      <c r="J23" s="51" t="s">
        <v>806</v>
      </c>
      <c r="K23" s="129" t="str">
        <f t="shared" si="2"/>
        <v xml:space="preserve">[ROLE] Friendly tutor specializing in Elixir Fundamentals | [TOPIC] Compose expressions and collections using PIPE&gt;, &lt;&gt;, ++, --, and in. | [LEVEL] Beginner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#15 | Stage 1 📖 Practice | Elixir Fundamentals | 📊 Level: Beginner | 🌐 Coding5s.com
**Concept:** Pipeline &amp; Composition Operators (PIPE&gt;, &lt;&gt;, ++, --, in)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3"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Compose expressions and collections using PIPE&gt;, &lt;&gt;, ++, --, and in.. Topic details: Pipeline &amp; Composition Operators (PIPE&gt;, &lt;&gt;, ++, --, in)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#15 | Practice | Elixir Fundamentals | 📊 Level: Beginner
**Topic:** Compose expressions and collections using PIPE&gt;, &lt;&gt;, ++, --, and in.
---
 | [FOOTER RULE - STRICT] End your response with: '--- ⚡ *Coding5s Mentor System — Eliminating Epistemic Debt*' | </v>
      </c>
      <c r="M23" s="53">
        <v>0</v>
      </c>
      <c r="N23" s="102" t="str">
        <f t="shared" si="4"/>
        <v>[ROLE] Careless Elixir Fundamentals Developer | [TASK] Generate debugging challenges in Elixir Fundamentals | | [TOPIC] Compose expressions and collections using PIPE&gt;, &lt;&gt;, ++, --, and in. | | [LEVEL] Beginner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#15 | Stage 2 🐛 Debug | Elixir Fundamentals | 📊 Level: Beginner | 🌐 Coding5s.com
Concept: Pipeline &amp; Composition Operators (PIPE&gt;, &lt;&gt;, ++, --, in)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3"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Compose expressions and collections using PIPE&gt;, &lt;&gt;, ++, --, and in.. Topic details: Pipeline &amp; Composition Operators (PIPE&gt;, &lt;&gt;, ++, --, in)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#15 | Debug | Elixir Fundamentals | 📊 Level: Beginner
**Topic:** Compose expressions and collections using PIPE&gt;, &lt;&gt;, ++, --, and in.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3" s="53">
        <v>0</v>
      </c>
      <c r="Q23" s="102" t="str">
        <f t="shared" si="6"/>
        <v>[ROLE] Tech Lead | [TASK] Assign incomplete Elixir Fundamentals script challenges | [TOPIC] Compose expressions and collections using PIPE&gt;, &lt;&gt;, ++, --, and in. | [LEVEL] Beginner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#15 | Stage 3 🧩 Complete | Elixir Fundamentals | 📊 Level: Beginner | 🌐 Coding5s.com
**Concept:** Pipeline &amp; Composition Operators (PIPE&gt;, &lt;&gt;, ++, --, in)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Compose expressions and collections using PIPE&gt;, &lt;&gt;, ++, --, and in..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3"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Compose expressions and collections using PIPE&gt;, &lt;&gt;, ++, --, and in.. Topic details: Pipeline &amp; Composition Operators (PIPE&gt;, &lt;&gt;, ++, --, in)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#15 | Complete | Elixir Fundamentals | 📊 Level: Beginner
**Topic:** Compose expressions and collections using PIPE&gt;, &lt;&gt;, ++, --, and in.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3" s="53">
        <v>0</v>
      </c>
      <c r="T23" s="102" t="str">
        <f t="shared" si="8"/>
        <v>[ROLE] Tech Lead | [TASK] Provide intentionally messy but functional code for learning debugging and improvement | [TOPIC] Compose expressions and collections using PIPE&gt;, &lt;&gt;, ++, --, and in. | [LEVEL] Beginner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#15 | Stage 4 🧹 Refactor | Elixir Fundamentals | 📊 Level: Beginner | 🌐 Coding5s.com
**Concept:** Pipeline &amp; Composition Operators (PIPE&gt;, &lt;&gt;, ++, --, in)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Compose expressions and collections using PIPE&gt;, &lt;&gt;, ++, --, and in.. Topic details: Pipeline &amp; Composition Operators (PIPE&gt;, &lt;&gt;, ++, --, in)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#15 | Refactor | Elixir Fundamentals | 📊 Level: Beginner
**Topic:** Compose expressions and collections using PIPE&gt;, &lt;&gt;, ++, --, and in.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3" s="53">
        <v>0</v>
      </c>
      <c r="W23" s="87" t="str">
        <f t="shared" si="10"/>
        <v>[ROLE] Tech Product Manager assigning a Elixir Fundamentals Jira Ticket | [TASK] Provide a guided implementation exercise with full solution for learning purposes | [TOPIC] Compose expressions and collections using PIPE&gt;, &lt;&gt;, ++, --, and in.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#15 | Stage 5 | Elixir Fundamentals | 📊 Level: Beginner | 🌐 Coding5s.com
**Concept:** Pipeline &amp; Composition Operators (PIPE&gt;, &lt;&gt;, ++, --, in)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Compose expressions and collections using PIPE&gt;, &lt;&gt;, ++, --, and in.. Goal: Pipeline &amp; Composition Operators (PIPE&gt;, &lt;&gt;, ++, --, in)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#15 | Extend | Elixir Fundamentals | 📊 Level: Beginner
**Topic:** Compose expressions and collections using PIPE&gt;, &lt;&gt;, ++, --, and in.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3" s="53">
        <v>0</v>
      </c>
      <c r="Z23" s="56" t="str">
        <f t="shared" si="12"/>
        <v/>
      </c>
      <c r="AA23" s="56" t="str">
        <f t="shared" si="13"/>
        <v/>
      </c>
      <c r="AB23" s="56" t="str">
        <f t="shared" si="14"/>
        <v/>
      </c>
      <c r="AC23" s="56" t="str">
        <f t="shared" si="15"/>
        <v/>
      </c>
      <c r="AD23" s="56" t="str">
        <f t="shared" si="16"/>
        <v/>
      </c>
      <c r="AE23" s="40" t="s">
        <v>123</v>
      </c>
      <c r="AF23" s="40" t="s">
        <v>124</v>
      </c>
      <c r="AG23" s="40" t="s">
        <v>125</v>
      </c>
      <c r="AH23" s="56" t="str">
        <f t="shared" si="0"/>
        <v/>
      </c>
      <c r="AI23" s="54"/>
      <c r="AJ23" s="54"/>
      <c r="AK23" s="54">
        <v>15</v>
      </c>
      <c r="AL23" s="54" t="s">
        <v>126</v>
      </c>
      <c r="AM23" s="54" t="s">
        <v>127</v>
      </c>
    </row>
    <row r="24" spans="1:39">
      <c r="A24" s="45" t="str" cm="1">
        <f t="array" ref="A24">IF(H24="PROJECT", CHAR(10) &amp; "- " &amp; _xlfn.TEXTJOIN(CHAR(10) &amp; "- ", TRUE, _xlfn._xlws.FILTER($I$9:$I$1000, ($B$9:$B$1000=B24) * ($H$9:$H$1000="Topic"))), "")</f>
        <v xml:space="preserve">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v>
      </c>
      <c r="B24" s="45">
        <f t="shared" si="1"/>
        <v>2</v>
      </c>
      <c r="C24" s="95">
        <v>25</v>
      </c>
      <c r="D24" s="57">
        <v>0</v>
      </c>
      <c r="E24" s="58" t="s">
        <v>46</v>
      </c>
      <c r="F24" s="59">
        <v>16</v>
      </c>
      <c r="G24" s="60" t="s">
        <v>47</v>
      </c>
      <c r="H24" s="60" t="s">
        <v>77</v>
      </c>
      <c r="I24" s="61" t="s">
        <v>807</v>
      </c>
      <c r="J24" s="62" t="s">
        <v>808</v>
      </c>
      <c r="K24" s="129" t="str">
        <f t="shared" si="2"/>
        <v>[TASK] Teach through a practical Elixir Fundamentals -  project following the micro-learning methodology, acting as a supportive tutor, creating a project about  Create a data evaluation script consolidating arithmetic math, strict/relaxed boolean logic, relational comparisons, and pipeline operator chaining. | [TOPICS USED]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#16 | Stage 1 | Elixir Fundamentals | 📊 Level: Beginner | 🌐 Coding5s.com
**Project:** Data Pipeline &amp; Math Analyzer (Consolidating Arithmetic, Logic, and Pipeline Operators)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4"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Create a data evaluation script consolidating arithmetic math, strict/relaxed boolean logic, relational comparisons, and pipeline operator chaining.. Topics applied in this project: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Project objective: Data Pipeline &amp; Math Analyzer (Consolidating Arithmetic, Logic, and Pipeline Operators)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#16 | Practice | Elixir Fundamentals | 📊 Level: Beginner
**Project:** Create a data evaluation script consolidating arithmetic math, strict/relaxed boolean logic, relational comparisons, and pipeline operator chaining.
---
 | [FOOTER RULE - STRICT] End your response with: '--- ⚡ *Coding5s Mentor System — Eliminating Epistemic Debt*' | </v>
      </c>
      <c r="M24" s="52">
        <v>0</v>
      </c>
      <c r="N24" s="102" t="str">
        <f t="shared" si="4"/>
        <v>[ROLE] Careless Elixir Fundamentals Developer | [TASK] Generate debugging project in Elixir Fundamentals | [PROJECT] Create a data evaluation script consolidating arithmetic math, strict/relaxed boolean logic, relational comparisons, and pipeline operator chaining. | [TOPICS USED]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 [LEVEL] Beginner | [OUTPUT] Only header, dataset summary or statement (if any), email intro, objective, expected output, broken code, and footer | [HEADER RULE - STRICT] You MUST start your entire response EXACTLY with this markdown block (do not print anything before it):
### 🚀 Project #16 | Stage 2 | Elixir Fundamentals | 📊 Level: Beginner | 🌐 Coding5s.com
Project: Data Pipeline &amp; Math Analyzer (Consolidating Arithmetic, Logic, and Pipeline Operators)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Telugu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4"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Create a data evaluation script consolidating arithmetic math, strict/relaxed boolean logic, relational comparisons, and pipeline operator chaining.. Topics involved: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Project objective: Data Pipeline &amp; Math Analyzer (Consolidating Arithmetic, Logic, and Pipeline Operators)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#16 | Debug | Elixir Fundamentals | 📊 Level: Beginner
**Project:** Create a data evaluation script consolidating arithmetic math, strict/relaxed boolean logic, relational comparisons, and pipeline operator chaining.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4" s="52">
        <v>0</v>
      </c>
      <c r="Q24" s="102" t="str">
        <f t="shared" si="6"/>
        <v>[ROLE] Tech Lead | [TASK] Assign incomplete project script | [PROJECT] Create a data evaluation script consolidating arithmetic math, strict/relaxed boolean logic, relational comparisons, and pipeline operator chaining. | [TOPICS USED]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 [LEVEL] Beginner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#16 | Stage 3 | Elixir Fundamentals | 📊 Level: Beginner | 🌐 Coding5s.com
**Project:** Data Pipeline &amp; Math Analyzer (Consolidating Arithmetic, Logic, and Pipeline Operators)
---
 | [EXTERNAL_PACKAGE_PROTOCOL] Require Mix dependency declarations in mix.exs and mix deps.get for external Hex dependencies when applicable. | [CHALLENGE_CONSTRAINTS_POLICY] MUST contain 25–40 lines of EXECUTABLE base Elixir code; do NOT count comments or # TODO blocks. 25–40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4"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Create a data evaluation script consolidating arithmetic math, strict/relaxed boolean logic, relational comparisons, and pipeline operator chaining.. Topics involved: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Project objective: Data Pipeline &amp; Math Analyzer (Consolidating Arithmetic, Logic, and Pipeline Operators)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#16 | Complete | Elixir Fundamentals | 📊 Level: Beginner
**Project:** Create a data evaluation script consolidating arithmetic math, strict/relaxed boolean logic, relational comparisons, and pipeline operator chaining.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4" s="52">
        <v>0</v>
      </c>
      <c r="T24" s="102" t="str">
        <f t="shared" si="8"/>
        <v>[ROLE] Tech Lead | [TASK] Provide a messy but functional project for refactoring | [PROJECT] Create a data evaluation script consolidating arithmetic math, strict/relaxed boolean logic, relational comparisons, and pipeline operator chaining. | [TOPICS USED]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 [LEVEL] Beginner | [PERSONA RULE] Act as a Tech Lead. A junior wrote this working but messy code. Tone: professional but exhausted | [HEADER RULE - STRICT] You MUST start your entire response EXACTLY with this markdown block (do not print anything before it):
### 🚀 Project #16 | Stage 4 | Elixir Fundamentals | 📊 Level: Beginner | 🌐 Coding5s.com
**Project:** Data Pipeline &amp; Math Analyzer (Consolidating Arithmetic, Logic, and Pipeline Operators)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Create a data evaluation script consolidating arithmetic math, strict/relaxed boolean logic, relational comparisons, and pipeline operator chaining.. Topics involved: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Project objective: Data Pipeline &amp; Math Analyzer (Consolidating Arithmetic, Logic, and Pipeline Operators)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#16 | Refactor | Elixir Fundamentals | 📊 Level: Beginner
**Project:** Create a data evaluation script consolidating arithmetic math, strict/relaxed boolean logic, relational comparisons, and pipeline operator chaining.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4" s="52">
        <v>0</v>
      </c>
      <c r="W24" s="87" t="str">
        <f t="shared" si="10"/>
        <v>[ROLE] Tech Product Manager assigning a Elixir Fundamentals Jira Ticket | [TASK] Provide a guided project implementation with full solution | [PROJECT] Create a data evaluation script consolidating arithmetic math, strict/relaxed boolean logic, relational comparisons, and pipeline operator chaining. | [TOPICS USED]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 [LEVEL] Beginner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#16 | Stage 5 | Elixir Fundamentals | 📊 Level: Beginner | 🌐 Coding5s.com
**Project:** Data Pipeline &amp; Math Analyzer (Consolidating Arithmetic, Logic, and Pipeline Operators)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Create a data evaluation script consolidating arithmetic math, strict/relaxed boolean logic, relational comparisons, and pipeline operator chaining.. Topics integrated: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Business Goal: Data Pipeline &amp; Math Analyzer (Consolidating Arithmetic, Logic, and Pipeline Operators)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#16 | Extend | Elixir Fundamentals | 📊 Level: Beginner
**Project:** Create a data evaluation script consolidating arithmetic math, strict/relaxed boolean logic, relational comparisons, and pipeline operator chaining.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4" s="52">
        <v>0</v>
      </c>
      <c r="Z24" s="56" t="str">
        <f t="shared" si="12"/>
        <v>[TASK] Teach through a practical Elixir Fundamentals -  project following the micro-learning methodology, acting as a supportive tutor, creating a project about  Create a data evaluation script consolidating arithmetic math, strict/relaxed boolean logic, relational comparisons, and pipeline operator chaining. | [TOPICS USED]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#16 | Stage 1 | Elixir Fundamentals | 📊 Level: Beginner | 🌐 Coding5s.com
**Project:** Data Pipeline &amp; Math Analyzer (Consolidating Arithmetic, Logic, and Pipeline Operators)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4" s="56" t="str">
        <f t="shared" si="13"/>
        <v>[ROLE] Careless Elixir Fundamentals Developer | [TASK] Generate debugging project in Elixir Fundamentals | [PROJECT] Create a data evaluation script consolidating arithmetic math, strict/relaxed boolean logic, relational comparisons, and pipeline operator chaining. | [TOPICS USED]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 [LEVEL] Beginner | [OUTPUT] Only header, dataset summary or statement (if any), email intro, objective, expected output, broken code, and footer | [HEADER RULE - STRICT] You MUST start your entire response EXACTLY with this markdown block (do not print anything before it):
### 🚀 Project #16 | Stage 2 | Elixir Fundamentals | 📊 Level: Beginner | 🌐 Coding5s.com
Project: Data Pipeline &amp; Math Analyzer (Consolidating Arithmetic, Logic, and Pipeline Operators)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Telugu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4" s="56" t="str">
        <f t="shared" si="14"/>
        <v>[ROLE] Tech Lead | [TASK] Assign incomplete project script | [PROJECT] Create a data evaluation script consolidating arithmetic math, strict/relaxed boolean logic, relational comparisons, and pipeline operator chaining. | [TOPICS USED]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 [LEVEL] Beginner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#16 | Stage 3 | Elixir Fundamentals | 📊 Level: Beginner | 🌐 Coding5s.com
**Project:** Data Pipeline &amp; Math Analyzer (Consolidating Arithmetic, Logic, and Pipeline Operators)
---
 | [EXTERNAL_PACKAGE_PROTOCOL] Require Mix dependency declarations in mix.exs and mix deps.get for external Hex dependencies when applicable. | [CHALLENGE_CONSTRAINTS_POLICY] MUST contain 25–40 lines of EXECUTABLE base Elixir code; do NOT count comments or # TODO blocks. 25–40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4" s="56" t="str">
        <f t="shared" si="15"/>
        <v>[ROLE] Tech Lead | [TASK] Provide a messy but functional project for refactoring | [PROJECT] Create a data evaluation script consolidating arithmetic math, strict/relaxed boolean logic, relational comparisons, and pipeline operator chaining. | [TOPICS USED]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 [LEVEL] Beginner | [PERSONA RULE] Act as a Tech Lead. A junior wrote this working but messy code. Tone: professional but exhausted | [HEADER RULE - STRICT] You MUST start your entire response EXACTLY with this markdown block (do not print anything before it):
### 🚀 Project #16 | Stage 4 | Elixir Fundamentals | 📊 Level: Beginner | 🌐 Coding5s.com
**Project:** Data Pipeline &amp; Math Analyzer (Consolidating Arithmetic, Logic, and Pipeline Operators)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4" s="56" t="str">
        <f t="shared" si="16"/>
        <v>[ROLE] Tech Product Manager assigning a Elixir Fundamentals Jira Ticket | [TASK] Provide a guided project implementation with full solution | [PROJECT] Create a data evaluation script consolidating arithmetic math, strict/relaxed boolean logic, relational comparisons, and pipeline operator chaining. | [TOPICS USED]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 [LEVEL] Beginner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#16 | Stage 5 | Elixir Fundamentals | 📊 Level: Beginner | 🌐 Coding5s.com
**Project:** Data Pipeline &amp; Math Analyzer (Consolidating Arithmetic, Logic, and Pipeline Operators)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4" s="40" t="s">
        <v>128</v>
      </c>
      <c r="AF24" s="40" t="s">
        <v>129</v>
      </c>
      <c r="AG24" s="40" t="s">
        <v>130</v>
      </c>
      <c r="AH24" s="56" t="str">
        <f t="shared" si="0"/>
        <v/>
      </c>
      <c r="AI24" s="54"/>
      <c r="AJ24" s="54"/>
      <c r="AK24" s="54">
        <v>16</v>
      </c>
      <c r="AL24" s="54" t="s">
        <v>131</v>
      </c>
      <c r="AM24" s="54" t="s">
        <v>132</v>
      </c>
    </row>
    <row r="25" spans="1:39">
      <c r="A25" s="45" t="str" cm="1">
        <f t="array" ref="A25">IF(H25="PROJECT", CHAR(10) &amp; "- " &amp; _xlfn.TEXTJOIN(CHAR(10) &amp; "- ", TRUE, _xlfn._xlws.FILTER($I$9:$I$1000, ($B$9:$B$1000=B25) * ($H$9:$H$1000="Topic"))), "")</f>
        <v/>
      </c>
      <c r="B25" s="45">
        <f t="shared" si="1"/>
        <v>3</v>
      </c>
      <c r="C25" s="95">
        <v>10</v>
      </c>
      <c r="D25" s="46">
        <v>3</v>
      </c>
      <c r="E25" s="58" t="s">
        <v>46</v>
      </c>
      <c r="F25" s="48">
        <v>17</v>
      </c>
      <c r="G25" s="49" t="s">
        <v>47</v>
      </c>
      <c r="H25" s="49" t="s">
        <v>48</v>
      </c>
      <c r="I25" s="50" t="s">
        <v>809</v>
      </c>
      <c r="J25" s="51" t="s">
        <v>810</v>
      </c>
      <c r="K25" s="129" t="str">
        <f t="shared" si="2"/>
        <v xml:space="preserve">[ROLE] Friendly tutor specializing in Elixir Fundamentals | [TOPIC] Construct and manipulate tuples using {}, elem/2, put_elem/3, tuple_size/1, and Tuple.to_list/1. | [LEVEL] Beginner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#17 | Stage 1 📖 Practice | Elixir Fundamentals | 📊 Level: Beginner | 🌐 Coding5s.com
**Concept:** Tuples &amp; Basic Tuple Operations ({}, elem/2, put_elem/3, tuple_size/1, Tuple.to_list/1)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5"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and manipulate tuples using {}, elem/2, put_elem/3, tuple_size/1, and Tuple.to_list/1.. Topic details: Tuples &amp; Basic Tuple Operations ({}, elem/2, put_elem/3, tuple_size/1, Tuple.to_list/1)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#17 | Practice | Elixir Fundamentals | 📊 Level: Beginner
**Topic:** Construct and manipulate tuples using {}, elem/2, put_elem/3, tuple_size/1, and Tuple.to_list/1.
---
 | [FOOTER RULE - STRICT] End your response with: '--- ⚡ *Coding5s Mentor System — Eliminating Epistemic Debt*' | </v>
      </c>
      <c r="M25" s="53">
        <v>0</v>
      </c>
      <c r="N25" s="102" t="str">
        <f t="shared" si="4"/>
        <v>[ROLE] Careless Elixir Fundamentals Developer | [TASK] Generate debugging challenges in Elixir Fundamentals | | [TOPIC] Construct and manipulate tuples using {}, elem/2, put_elem/3, tuple_size/1, and Tuple.to_list/1. | | [LEVEL] Beginner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#17 | Stage 2 🐛 Debug | Elixir Fundamentals | 📊 Level: Beginner | 🌐 Coding5s.com
Concept: Tuples &amp; Basic Tuple Operations ({}, elem/2, put_elem/3, tuple_size/1, Tuple.to_list/1)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5"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and manipulate tuples using {}, elem/2, put_elem/3, tuple_size/1, and Tuple.to_list/1.. Topic details: Tuples &amp; Basic Tuple Operations ({}, elem/2, put_elem/3, tuple_size/1, Tuple.to_list/1)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#17 | Debug | Elixir Fundamentals | 📊 Level: Beginner
**Topic:** Construct and manipulate tuples using {}, elem/2, put_elem/3, tuple_size/1, and Tuple.to_list/1.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5" s="53">
        <v>0</v>
      </c>
      <c r="Q25" s="102" t="str">
        <f t="shared" si="6"/>
        <v>[ROLE] Tech Lead | [TASK] Assign incomplete Elixir Fundamentals script challenges | [TOPIC] Construct and manipulate tuples using {}, elem/2, put_elem/3, tuple_size/1, and Tuple.to_list/1. | [LEVEL] Beginner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#17 | Stage 3 🧩 Complete | Elixir Fundamentals | 📊 Level: Beginner | 🌐 Coding5s.com
**Concept:** Tuples &amp; Basic Tuple Operations ({}, elem/2, put_elem/3, tuple_size/1, Tuple.to_list/1)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and manipulate tuples using {}, elem/2, put_elem/3, tuple_size/1, and Tuple.to_list/1..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5"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and manipulate tuples using {}, elem/2, put_elem/3, tuple_size/1, and Tuple.to_list/1.. Topic details: Tuples &amp; Basic Tuple Operations ({}, elem/2, put_elem/3, tuple_size/1, Tuple.to_list/1)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#17 | Complete | Elixir Fundamentals | 📊 Level: Beginner
**Topic:** Construct and manipulate tuples using {}, elem/2, put_elem/3, tuple_size/1, and Tuple.to_list/1.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5" s="53">
        <v>0</v>
      </c>
      <c r="T25" s="102" t="str">
        <f t="shared" si="8"/>
        <v>[ROLE] Tech Lead | [TASK] Provide intentionally messy but functional code for learning debugging and improvement | [TOPIC] Construct and manipulate tuples using {}, elem/2, put_elem/3, tuple_size/1, and Tuple.to_list/1. | [LEVEL] Beginner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#17 | Stage 4 🧹 Refactor | Elixir Fundamentals | 📊 Level: Beginner | 🌐 Coding5s.com
**Concept:** Tuples &amp; Basic Tuple Operations ({}, elem/2, put_elem/3, tuple_size/1, Tuple.to_list/1)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Construct and manipulate tuples using {}, elem/2, put_elem/3, tuple_size/1, and Tuple.to_list/1.. Topic details: Tuples &amp; Basic Tuple Operations ({}, elem/2, put_elem/3, tuple_size/1, Tuple.to_list/1)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#17 | Refactor | Elixir Fundamentals | 📊 Level: Beginner
**Topic:** Construct and manipulate tuples using {}, elem/2, put_elem/3, tuple_size/1, and Tuple.to_list/1.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5" s="53">
        <v>0</v>
      </c>
      <c r="W25" s="87" t="str">
        <f t="shared" si="10"/>
        <v>[ROLE] Tech Product Manager assigning a Elixir Fundamentals Jira Ticket | [TASK] Provide a guided implementation exercise with full solution for learning purposes | [TOPIC] Construct and manipulate tuples using {}, elem/2, put_elem/3, tuple_size/1, and Tuple.to_list/1.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#17 | Stage 5 | Elixir Fundamentals | 📊 Level: Beginner | 🌐 Coding5s.com
**Concept:** Tuples &amp; Basic Tuple Operations ({}, elem/2, put_elem/3, tuple_size/1, Tuple.to_list/1)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and manipulate tuples using {}, elem/2, put_elem/3, tuple_size/1, and Tuple.to_list/1.. Goal: Tuples &amp; Basic Tuple Operations ({}, elem/2, put_elem/3, tuple_size/1, Tuple.to_list/1)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#17 | Extend | Elixir Fundamentals | 📊 Level: Beginner
**Topic:** Construct and manipulate tuples using {}, elem/2, put_elem/3, tuple_size/1, and Tuple.to_list/1.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5" s="53">
        <v>0</v>
      </c>
      <c r="Z25" s="56" t="str">
        <f t="shared" si="12"/>
        <v/>
      </c>
      <c r="AA25" s="56" t="str">
        <f t="shared" si="13"/>
        <v/>
      </c>
      <c r="AB25" s="56" t="str">
        <f t="shared" si="14"/>
        <v/>
      </c>
      <c r="AC25" s="56" t="str">
        <f t="shared" si="15"/>
        <v/>
      </c>
      <c r="AD25" s="56" t="str">
        <f t="shared" si="16"/>
        <v/>
      </c>
      <c r="AE25" s="40" t="s">
        <v>133</v>
      </c>
      <c r="AF25" s="40" t="s">
        <v>134</v>
      </c>
      <c r="AG25" s="40" t="s">
        <v>135</v>
      </c>
      <c r="AH25" s="56" t="str">
        <f t="shared" si="0"/>
        <v/>
      </c>
      <c r="AI25" s="54"/>
      <c r="AJ25" s="54"/>
      <c r="AK25" s="54">
        <v>17</v>
      </c>
      <c r="AL25" s="54" t="s">
        <v>136</v>
      </c>
      <c r="AM25" s="54" t="s">
        <v>137</v>
      </c>
    </row>
    <row r="26" spans="1:39">
      <c r="A26" s="45" t="str" cm="1">
        <f t="array" ref="A26">IF(H26="PROJECT", CHAR(10) &amp; "- " &amp; _xlfn.TEXTJOIN(CHAR(10) &amp; "- ", TRUE, _xlfn._xlws.FILTER($I$9:$I$1000, ($B$9:$B$1000=B26) * ($H$9:$H$1000="Topic"))), "")</f>
        <v/>
      </c>
      <c r="B26" s="45">
        <f t="shared" si="1"/>
        <v>3</v>
      </c>
      <c r="C26" s="95">
        <v>12</v>
      </c>
      <c r="D26" s="57">
        <v>4</v>
      </c>
      <c r="E26" s="58" t="s">
        <v>46</v>
      </c>
      <c r="F26" s="59">
        <v>18</v>
      </c>
      <c r="G26" s="60" t="s">
        <v>47</v>
      </c>
      <c r="H26" s="60" t="s">
        <v>48</v>
      </c>
      <c r="I26" s="61" t="s">
        <v>811</v>
      </c>
      <c r="J26" s="62" t="s">
        <v>812</v>
      </c>
      <c r="K26" s="129" t="str">
        <f t="shared" si="2"/>
        <v xml:space="preserve">[ROLE] Friendly tutor specializing in Elixir Fundamentals | [TOPIC] Operate on linked lists and inspect headers using [head PIPE tail], hd/1, tl/1, length/1, and is_list/1. | [LEVEL] Beginner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#18 | Stage 1 📖 Practice | Elixir Fundamentals | 📊 Level: Beginner | 🌐 Coding5s.com
**Concept:** Lists &amp; Linked List Mechanics ([head PIPE tail], hd/1, tl/1, length/1, is_list/1)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6"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Operate on linked lists and inspect headers using [head PIPE tail], hd/1, tl/1, length/1, and is_list/1.. Topic details: Lists &amp; Linked List Mechanics ([head PIPE tail], hd/1, tl/1, length/1, is_list/1)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#18 | Practice | Elixir Fundamentals | 📊 Level: Beginner
**Topic:** Operate on linked lists and inspect headers using [head PIPE tail], hd/1, tl/1, length/1, and is_list/1.
---
 | [FOOTER RULE - STRICT] End your response with: '--- ⚡ *Coding5s Mentor System — Eliminating Epistemic Debt*' | </v>
      </c>
      <c r="M26" s="52">
        <v>0</v>
      </c>
      <c r="N26" s="102" t="str">
        <f t="shared" si="4"/>
        <v>[ROLE] Careless Elixir Fundamentals Developer | [TASK] Generate debugging challenges in Elixir Fundamentals | | [TOPIC] Operate on linked lists and inspect headers using [head PIPE tail], hd/1, tl/1, length/1, and is_list/1. | | [LEVEL] Beginner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#18 | Stage 2 🐛 Debug | Elixir Fundamentals | 📊 Level: Beginner | 🌐 Coding5s.com
Concept: Lists &amp; Linked List Mechanics ([head PIPE tail], hd/1, tl/1, length/1, is_list/1)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6"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Operate on linked lists and inspect headers using [head PIPE tail], hd/1, tl/1, length/1, and is_list/1.. Topic details: Lists &amp; Linked List Mechanics ([head PIPE tail], hd/1, tl/1, length/1, is_list/1)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#18 | Debug | Elixir Fundamentals | 📊 Level: Beginner
**Topic:** Operate on linked lists and inspect headers using [head PIPE tail], hd/1, tl/1, length/1, and is_list/1.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6" s="52">
        <v>0</v>
      </c>
      <c r="Q26" s="102" t="str">
        <f t="shared" si="6"/>
        <v>[ROLE] Tech Lead | [TASK] Assign incomplete Elixir Fundamentals script challenges | [TOPIC] Operate on linked lists and inspect headers using [head PIPE tail], hd/1, tl/1, length/1, and is_list/1. | [LEVEL] Beginner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#18 | Stage 3 🧩 Complete | Elixir Fundamentals | 📊 Level: Beginner | 🌐 Coding5s.com
**Concept:** Lists &amp; Linked List Mechanics ([head PIPE tail], hd/1, tl/1, length/1, is_list/1)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Operate on linked lists and inspect headers using [head PIPE tail], hd/1, tl/1, length/1, and is_list/1..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6"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Operate on linked lists and inspect headers using [head PIPE tail], hd/1, tl/1, length/1, and is_list/1.. Topic details: Lists &amp; Linked List Mechanics ([head PIPE tail], hd/1, tl/1, length/1, is_list/1)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#18 | Complete | Elixir Fundamentals | 📊 Level: Beginner
**Topic:** Operate on linked lists and inspect headers using [head PIPE tail], hd/1, tl/1, length/1, and is_list/1.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6" s="52">
        <v>0</v>
      </c>
      <c r="T26" s="102" t="str">
        <f t="shared" si="8"/>
        <v>[ROLE] Tech Lead | [TASK] Provide intentionally messy but functional code for learning debugging and improvement | [TOPIC] Operate on linked lists and inspect headers using [head PIPE tail], hd/1, tl/1, length/1, and is_list/1. | [LEVEL] Beginner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#18 | Stage 4 🧹 Refactor | Elixir Fundamentals | 📊 Level: Beginner | 🌐 Coding5s.com
**Concept:** Lists &amp; Linked List Mechanics ([head PIPE tail], hd/1, tl/1, length/1, is_list/1)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Operate on linked lists and inspect headers using [head PIPE tail], hd/1, tl/1, length/1, and is_list/1.. Topic details: Lists &amp; Linked List Mechanics ([head PIPE tail], hd/1, tl/1, length/1, is_list/1)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#18 | Refactor | Elixir Fundamentals | 📊 Level: Beginner
**Topic:** Operate on linked lists and inspect headers using [head PIPE tail], hd/1, tl/1, length/1, and is_list/1.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6" s="52">
        <v>0</v>
      </c>
      <c r="W26" s="87" t="str">
        <f t="shared" si="10"/>
        <v>[ROLE] Tech Product Manager assigning a Elixir Fundamentals Jira Ticket | [TASK] Provide a guided implementation exercise with full solution for learning purposes | [TOPIC] Operate on linked lists and inspect headers using [head PIPE tail], hd/1, tl/1, length/1, and is_list/1.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#18 | Stage 5 | Elixir Fundamentals | 📊 Level: Beginner | 🌐 Coding5s.com
**Concept:** Lists &amp; Linked List Mechanics ([head PIPE tail], hd/1, tl/1, length/1, is_list/1)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Operate on linked lists and inspect headers using [head PIPE tail], hd/1, tl/1, length/1, and is_list/1.. Goal: Lists &amp; Linked List Mechanics ([head PIPE tail], hd/1, tl/1, length/1, is_list/1)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#18 | Extend | Elixir Fundamentals | 📊 Level: Beginner
**Topic:** Operate on linked lists and inspect headers using [head PIPE tail], hd/1, tl/1, length/1, and is_list/1.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6" s="52">
        <v>0</v>
      </c>
      <c r="Z26" s="56" t="str">
        <f t="shared" si="12"/>
        <v/>
      </c>
      <c r="AA26" s="56" t="str">
        <f t="shared" si="13"/>
        <v/>
      </c>
      <c r="AB26" s="56" t="str">
        <f t="shared" si="14"/>
        <v/>
      </c>
      <c r="AC26" s="56" t="str">
        <f t="shared" si="15"/>
        <v/>
      </c>
      <c r="AD26" s="56" t="str">
        <f t="shared" si="16"/>
        <v/>
      </c>
      <c r="AE26" s="40" t="s">
        <v>138</v>
      </c>
      <c r="AF26" s="40" t="s">
        <v>139</v>
      </c>
      <c r="AG26" s="40" t="s">
        <v>140</v>
      </c>
      <c r="AH26" s="56" t="str">
        <f t="shared" si="0"/>
        <v/>
      </c>
      <c r="AI26" s="54"/>
      <c r="AJ26" s="54"/>
      <c r="AK26" s="54">
        <v>18</v>
      </c>
      <c r="AL26" s="54" t="s">
        <v>141</v>
      </c>
      <c r="AM26" s="54" t="s">
        <v>142</v>
      </c>
    </row>
    <row r="27" spans="1:39">
      <c r="A27" s="45" t="str" cm="1">
        <f t="array" ref="A27">IF(H27="PROJECT", CHAR(10) &amp; "- " &amp; _xlfn.TEXTJOIN(CHAR(10) &amp; "- ", TRUE, _xlfn._xlws.FILTER($I$9:$I$1000, ($B$9:$B$1000=B27) * ($H$9:$H$1000="Topic"))), "")</f>
        <v/>
      </c>
      <c r="B27" s="45">
        <f t="shared" si="1"/>
        <v>3</v>
      </c>
      <c r="C27" s="95">
        <v>12</v>
      </c>
      <c r="D27" s="46">
        <v>4</v>
      </c>
      <c r="E27" s="58" t="s">
        <v>46</v>
      </c>
      <c r="F27" s="48">
        <v>19</v>
      </c>
      <c r="G27" s="49" t="s">
        <v>47</v>
      </c>
      <c r="H27" s="49" t="s">
        <v>48</v>
      </c>
      <c r="I27" s="50" t="s">
        <v>813</v>
      </c>
      <c r="J27" s="51" t="s">
        <v>814</v>
      </c>
      <c r="K27" s="129" t="str">
        <f t="shared" si="2"/>
        <v xml:space="preserve">[ROLE] Friendly tutor specializing in Elixir Fundamentals | [TOPIC] Manage associative key-value lists using [key: val], Keyword.get/3, Keyword.put/3, Keyword.keyword?/1, and Keyword.delete/2. | [LEVEL] Beginner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#19 | Stage 1 📖 Practice | Elixir Fundamentals | 📊 Level: Beginner | 🌐 Coding5s.com
**Concept:** Keyword Lists ([key: val], Keyword.get/3, Keyword.put/3, Keyword.keyword?/1, Keyword.delete/2)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7"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associative key-value lists using [key: val], Keyword.get/3, Keyword.put/3, Keyword.keyword?/1, and Keyword.delete/2.. Topic details: Keyword Lists ([key: val], Keyword.get/3, Keyword.put/3, Keyword.keyword?/1, Keyword.delete/2)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#19 | Practice | Elixir Fundamentals | 📊 Level: Beginner
**Topic:** Manage associative key-value lists using [key: val], Keyword.get/3, Keyword.put/3, Keyword.keyword?/1, and Keyword.delete/2.
---
 | [FOOTER RULE - STRICT] End your response with: '--- ⚡ *Coding5s Mentor System — Eliminating Epistemic Debt*' | </v>
      </c>
      <c r="M27" s="53">
        <v>0</v>
      </c>
      <c r="N27" s="102" t="str">
        <f t="shared" si="4"/>
        <v>[ROLE] Careless Elixir Fundamentals Developer | [TASK] Generate debugging challenges in Elixir Fundamentals | | [TOPIC] Manage associative key-value lists using [key: val], Keyword.get/3, Keyword.put/3, Keyword.keyword?/1, and Keyword.delete/2. | | [LEVEL] Beginner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#19 | Stage 2 🐛 Debug | Elixir Fundamentals | 📊 Level: Beginner | 🌐 Coding5s.com
Concept: Keyword Lists ([key: val], Keyword.get/3, Keyword.put/3, Keyword.keyword?/1, Keyword.delete/2)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7"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associative key-value lists using [key: val], Keyword.get/3, Keyword.put/3, Keyword.keyword?/1, and Keyword.delete/2.. Topic details: Keyword Lists ([key: val], Keyword.get/3, Keyword.put/3, Keyword.keyword?/1, Keyword.delete/2)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#19 | Debug | Elixir Fundamentals | 📊 Level: Beginner
**Topic:** Manage associative key-value lists using [key: val], Keyword.get/3, Keyword.put/3, Keyword.keyword?/1, and Keyword.delete/2.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7" s="53">
        <v>0</v>
      </c>
      <c r="Q27" s="102" t="str">
        <f t="shared" si="6"/>
        <v>[ROLE] Tech Lead | [TASK] Assign incomplete Elixir Fundamentals script challenges | [TOPIC] Manage associative key-value lists using [key: val], Keyword.get/3, Keyword.put/3, Keyword.keyword?/1, and Keyword.delete/2. | [LEVEL] Beginner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#19 | Stage 3 🧩 Complete | Elixir Fundamentals | 📊 Level: Beginner | 🌐 Coding5s.com
**Concept:** Keyword Lists ([key: val], Keyword.get/3, Keyword.put/3, Keyword.keyword?/1, Keyword.delete/2)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associative key-value lists using [key: val], Keyword.get/3, Keyword.put/3, Keyword.keyword?/1, and Keyword.delete/2..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7"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associative key-value lists using [key: val], Keyword.get/3, Keyword.put/3, Keyword.keyword?/1, and Keyword.delete/2.. Topic details: Keyword Lists ([key: val], Keyword.get/3, Keyword.put/3, Keyword.keyword?/1, Keyword.delete/2)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#19 | Complete | Elixir Fundamentals | 📊 Level: Beginner
**Topic:** Manage associative key-value lists using [key: val], Keyword.get/3, Keyword.put/3, Keyword.keyword?/1, and Keyword.delete/2.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7" s="53">
        <v>0</v>
      </c>
      <c r="T27" s="102" t="str">
        <f t="shared" si="8"/>
        <v>[ROLE] Tech Lead | [TASK] Provide intentionally messy but functional code for learning debugging and improvement | [TOPIC] Manage associative key-value lists using [key: val], Keyword.get/3, Keyword.put/3, Keyword.keyword?/1, and Keyword.delete/2. | [LEVEL] Beginner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#19 | Stage 4 🧹 Refactor | Elixir Fundamentals | 📊 Level: Beginner | 🌐 Coding5s.com
**Concept:** Keyword Lists ([key: val], Keyword.get/3, Keyword.put/3, Keyword.keyword?/1, Keyword.delete/2)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Manage associative key-value lists using [key: val], Keyword.get/3, Keyword.put/3, Keyword.keyword?/1, and Keyword.delete/2.. Topic details: Keyword Lists ([key: val], Keyword.get/3, Keyword.put/3, Keyword.keyword?/1, Keyword.delete/2)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#19 | Refactor | Elixir Fundamentals | 📊 Level: Beginner
**Topic:** Manage associative key-value lists using [key: val], Keyword.get/3, Keyword.put/3, Keyword.keyword?/1, and Keyword.delete/2.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7" s="53">
        <v>0</v>
      </c>
      <c r="W27" s="87" t="str">
        <f t="shared" si="10"/>
        <v>[ROLE] Tech Product Manager assigning a Elixir Fundamentals Jira Ticket | [TASK] Provide a guided implementation exercise with full solution for learning purposes | [TOPIC] Manage associative key-value lists using [key: val], Keyword.get/3, Keyword.put/3, Keyword.keyword?/1, and Keyword.delete/2.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#19 | Stage 5 | Elixir Fundamentals | 📊 Level: Beginner | 🌐 Coding5s.com
**Concept:** Keyword Lists ([key: val], Keyword.get/3, Keyword.put/3, Keyword.keyword?/1, Keyword.delete/2)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associative key-value lists using [key: val], Keyword.get/3, Keyword.put/3, Keyword.keyword?/1, and Keyword.delete/2.. Goal: Keyword Lists ([key: val], Keyword.get/3, Keyword.put/3, Keyword.keyword?/1, Keyword.delete/2)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#19 | Extend | Elixir Fundamentals | 📊 Level: Beginner
**Topic:** Manage associative key-value lists using [key: val], Keyword.get/3, Keyword.put/3, Keyword.keyword?/1, and Keyword.delete/2.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7" s="53">
        <v>0</v>
      </c>
      <c r="Z27" s="56" t="str">
        <f t="shared" si="12"/>
        <v/>
      </c>
      <c r="AA27" s="56" t="str">
        <f t="shared" si="13"/>
        <v/>
      </c>
      <c r="AB27" s="56" t="str">
        <f t="shared" si="14"/>
        <v/>
      </c>
      <c r="AC27" s="56" t="str">
        <f t="shared" si="15"/>
        <v/>
      </c>
      <c r="AD27" s="56" t="str">
        <f t="shared" si="16"/>
        <v/>
      </c>
      <c r="AE27" s="40" t="s">
        <v>143</v>
      </c>
      <c r="AF27" s="40" t="s">
        <v>144</v>
      </c>
      <c r="AG27" s="40" t="s">
        <v>145</v>
      </c>
      <c r="AH27" s="56" t="str">
        <f t="shared" si="0"/>
        <v/>
      </c>
      <c r="AI27" s="54"/>
      <c r="AJ27" s="54"/>
      <c r="AK27" s="54">
        <v>19</v>
      </c>
      <c r="AL27" s="54" t="s">
        <v>103</v>
      </c>
      <c r="AM27" s="54" t="s">
        <v>104</v>
      </c>
    </row>
    <row r="28" spans="1:39">
      <c r="A28" s="45" t="str" cm="1">
        <f t="array" ref="A28">IF(H28="PROJECT", CHAR(10) &amp; "- " &amp; _xlfn.TEXTJOIN(CHAR(10) &amp; "- ", TRUE, _xlfn._xlws.FILTER($I$9:$I$1000, ($B$9:$B$1000=B28) * ($H$9:$H$1000="Topic"))), "")</f>
        <v/>
      </c>
      <c r="B28" s="45">
        <f t="shared" si="1"/>
        <v>3</v>
      </c>
      <c r="C28" s="95">
        <v>12</v>
      </c>
      <c r="D28" s="57">
        <v>4</v>
      </c>
      <c r="E28" s="58" t="s">
        <v>46</v>
      </c>
      <c r="F28" s="59">
        <v>20</v>
      </c>
      <c r="G28" s="60" t="s">
        <v>47</v>
      </c>
      <c r="H28" s="60" t="s">
        <v>48</v>
      </c>
      <c r="I28" s="61" t="s">
        <v>815</v>
      </c>
      <c r="J28" s="62" t="s">
        <v>816</v>
      </c>
      <c r="K28" s="129" t="str">
        <f t="shared" si="2"/>
        <v xml:space="preserve">[ROLE] Friendly tutor specializing in Elixir Fundamentals | [TOPIC] Create maps and access values directly using %{}, map.key, Map.get/3, Map.put/3, and Map.delete/2. | [LEVEL] Beginner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on flat .exs expressions, variables, IO.puts/IO.inspect, and primitive types. DO NOT use def/defp.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#20 | Stage 1 📖 Practice | Elixir Fundamentals | 📊 Level: Beginner | 🌐 Coding5s.com
**Concept:** Maps Creation &amp; Direct Access (%{}, map.key, Map.get/3, Map.put/3, Map.delete/2)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8"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maps and access values directly using %{}, map.key, Map.get/3, Map.put/3, and Map.delete/2.. Topic details: Maps Creation &amp; Direct Access (%{}, map.key, Map.get/3, Map.put/3, Map.delete/2) | [LIBRARY BEING LEARNED]  | [LANGUAGE CONSISTENCY RULE] ALL output text MUST be written strictly in (English). | [LANGUAGE SEED CONTEXT] Language Seed Not Necessary | [LANGUAGE] English | [MENTOR_SCOPE_EXPECTATIONS] Evaluate basic IO output, primitive collections, pattern matching, and conditional logic. Do NOT expect named functions, Streams, or advanced higher-order constructs unless demanded.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#20 | Practice | Elixir Fundamentals | 📊 Level: Beginner
**Topic:** Create maps and access values directly using %{}, map.key, Map.get/3, Map.put/3, and Map.delete/2.
---
 | [FOOTER RULE - STRICT] End your response with: '--- ⚡ *Coding5s Mentor System — Eliminating Epistemic Debt*' | </v>
      </c>
      <c r="M28" s="52">
        <v>0</v>
      </c>
      <c r="N28" s="102" t="str">
        <f t="shared" si="4"/>
        <v>[ROLE] Careless Elixir Fundamentals Developer | [TASK] Generate debugging challenges in Elixir Fundamentals | | [TOPIC] Create maps and access values directly using %{}, map.key, Map.get/3, Map.put/3, and Map.delete/2. | | [LEVEL] Beginner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#20 | Stage 2 🐛 Debug | Elixir Fundamentals | 📊 Level: Beginner | 🌐 Coding5s.com
Concept: Maps Creation &amp; Direct Access (%{}, map.key, Map.get/3, Map.put/3, Map.delete/2)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- 5–15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8"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maps and access values directly using %{}, map.key, Map.get/3, Map.put/3, and Map.delete/2.. Topic details: Maps Creation &amp; Direct Access (%{}, map.key, Map.get/3, Map.put/3, Map.delete/2)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#20 | Debug | Elixir Fundamentals | 📊 Level: Beginner
**Topic:** Create maps and access values directly using %{}, map.key, Map.get/3, Map.put/3, and Map.delete/2.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8" s="52">
        <v>0</v>
      </c>
      <c r="Q28" s="102" t="str">
        <f t="shared" si="6"/>
        <v>[ROLE] Tech Lead | [TASK] Assign incomplete Elixir Fundamentals script challenges | [TOPIC] Create maps and access values directly using %{}, map.key, Map.get/3, Map.put/3, and Map.delete/2. | [LEVEL] Beginner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#20 | Stage 3 🧩 Complete | Elixir Fundamentals | 📊 Level: Beginner | 🌐 Coding5s.com
**Concept:** Maps Creation &amp; Direct Access (%{}, map.key, Map.get/3, Map.put/3, Map.delete/2)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- 5–15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maps and access values directly using %{}, map.key, Map.get/3, Map.put/3, and Map.delete/2..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8"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maps and access values directly using %{}, map.key, Map.get/3, Map.put/3, and Map.delete/2.. Topic details: Maps Creation &amp; Direct Access (%{}, map.key, Map.get/3, Map.put/3, Map.delete/2)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#20 | Complete | Elixir Fundamentals | 📊 Level: Beginner
**Topic:** Create maps and access values directly using %{}, map.key, Map.get/3, Map.put/3, and Map.delete/2.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8" s="52">
        <v>0</v>
      </c>
      <c r="T28" s="102" t="str">
        <f t="shared" si="8"/>
        <v>[ROLE] Tech Lead | [TASK] Provide intentionally messy but functional code for learning debugging and improvement | [TOPIC] Create maps and access values directly using %{}, map.key, Map.get/3, Map.put/3, and Map.delete/2. | [LEVEL] Beginner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#20 | Stage 4 🧹 Refactor | Elixir Fundamentals | 📊 Level: Beginner | 🌐 Coding5s.com
**Concept:** Maps Creation &amp; Direct Access (%{}, map.key, Map.get/3, Map.put/3, Map.delete/2)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Create maps and access values directly using %{}, map.key, Map.get/3, Map.put/3, and Map.delete/2.. Topic details: Maps Creation &amp; Direct Access (%{}, map.key, Map.get/3, Map.put/3, Map.delete/2)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#20 | Refactor | Elixir Fundamentals | 📊 Level: Beginner
**Topic:** Create maps and access values directly using %{}, map.key, Map.get/3, Map.put/3, and Map.delete/2.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8" s="52">
        <v>0</v>
      </c>
      <c r="W28" s="87" t="str">
        <f t="shared" si="10"/>
        <v>[ROLE] Tech Product Manager assigning a Elixir Fundamentals Jira Ticket | [TASK] Provide a guided implementation exercise with full solution for learning purposes | [TOPIC] Create maps and access values directly using %{}, map.key, Map.get/3, Map.put/3, and Map.delete/2. | [LEVEL] Beginner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#20 | Stage 5 | Elixir Fundamentals | 📊 Level: Beginner | 🌐 Coding5s.com
**Concept:** Maps Creation &amp; Direct Access (%{}, map.key, Map.get/3, Map.put/3, Map.delete/2)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maps and access values directly using %{}, map.key, Map.get/3, Map.put/3, and Map.delete/2.. Goal: Maps Creation &amp; Direct Access (%{}, map.key, Map.get/3, Map.put/3, Map.delete/2)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#20 | Extend | Elixir Fundamentals | 📊 Level: Beginner
**Topic:** Create maps and access values directly using %{}, map.key, Map.get/3, Map.put/3, and Map.delete/2.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8" s="52">
        <v>0</v>
      </c>
      <c r="Z28" s="56" t="str">
        <f t="shared" si="12"/>
        <v/>
      </c>
      <c r="AA28" s="56" t="str">
        <f t="shared" si="13"/>
        <v/>
      </c>
      <c r="AB28" s="56" t="str">
        <f t="shared" si="14"/>
        <v/>
      </c>
      <c r="AC28" s="56" t="str">
        <f t="shared" si="15"/>
        <v/>
      </c>
      <c r="AD28" s="56" t="str">
        <f t="shared" si="16"/>
        <v/>
      </c>
      <c r="AE28" s="40" t="s">
        <v>146</v>
      </c>
      <c r="AF28" s="40" t="s">
        <v>147</v>
      </c>
      <c r="AG28" s="40" t="s">
        <v>148</v>
      </c>
      <c r="AH28" s="56" t="str">
        <f t="shared" si="0"/>
        <v/>
      </c>
      <c r="AI28" s="54"/>
      <c r="AJ28" s="54"/>
      <c r="AK28" s="54">
        <v>20</v>
      </c>
      <c r="AL28" s="54" t="s">
        <v>108</v>
      </c>
      <c r="AM28" s="54" t="s">
        <v>109</v>
      </c>
    </row>
    <row r="29" spans="1:39">
      <c r="A29" s="45" t="str" cm="1">
        <f t="array" ref="A29">IF(H29="PROJECT", CHAR(10) &amp; "- " &amp; _xlfn.TEXTJOIN(CHAR(10) &amp; "- ", TRUE, _xlfn._xlws.FILTER($I$9:$I$1000, ($B$9:$B$1000=B29) * ($H$9:$H$1000="Topic"))), "")</f>
        <v/>
      </c>
      <c r="B29" s="45">
        <f t="shared" si="1"/>
        <v>3</v>
      </c>
      <c r="C29" s="95">
        <v>14</v>
      </c>
      <c r="D29" s="46">
        <v>4</v>
      </c>
      <c r="E29" s="58" t="s">
        <v>46</v>
      </c>
      <c r="F29" s="48">
        <v>21</v>
      </c>
      <c r="G29" s="49" t="s">
        <v>158</v>
      </c>
      <c r="H29" s="49" t="s">
        <v>48</v>
      </c>
      <c r="I29" s="50" t="s">
        <v>817</v>
      </c>
      <c r="J29" s="51" t="s">
        <v>818</v>
      </c>
      <c r="K29" s="129" t="str">
        <f t="shared" si="2"/>
        <v xml:space="preserve">[ROLE] Friendly tutor specializing in Elixir Fundamentals | [TOPIC] Transform and inspect maps using Map.keys/1, Map.values/1, Map.merge/2, Map.update/4, and Map.has_key?/2.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#21 | Stage 1 📖 Practice | Elixir Fundamentals | 📊 Level: Intermediate | 🌐 Coding5s.com
**Concept:** Advanced Map Transformations (Map.keys/1, Map.values/1, Map.merge/2, Map.update/4, Map.has_key?/2)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9"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Transform and inspect maps using Map.keys/1, Map.values/1, Map.merge/2, Map.update/4, and Map.has_key?/2.. Topic details: Advanced Map Transformations (Map.keys/1, Map.values/1, Map.merge/2, Map.update/4, Map.has_key?/2)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#21 | Practice | Elixir Fundamentals | 📊 Level: Intermediate
**Topic:** Transform and inspect maps using Map.keys/1, Map.values/1, Map.merge/2, Map.update/4, and Map.has_key?/2.
---
 | [FOOTER RULE - STRICT] End your response with: '--- ⚡ *Coding5s Mentor System — Eliminating Epistemic Debt*' | </v>
      </c>
      <c r="M29" s="53">
        <v>0</v>
      </c>
      <c r="N29" s="102" t="str">
        <f t="shared" si="4"/>
        <v>[ROLE] Careless Elixir Fundamentals Developer | [TASK] Generate debugging challenges in Elixir Fundamentals | | [TOPIC] Transform and inspect maps using Map.keys/1, Map.values/1, Map.merge/2, Map.update/4, and Map.has_key?/2.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#21 | Stage 2 🐛 Debug | Elixir Fundamentals | 📊 Level: Intermediate | 🌐 Coding5s.com
Concept: Advanced Map Transformations (Map.keys/1, Map.values/1, Map.merge/2, Map.update/4, Map.has_key?/2)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9"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Transform and inspect maps using Map.keys/1, Map.values/1, Map.merge/2, Map.update/4, and Map.has_key?/2.. Topic details: Advanced Map Transformations (Map.keys/1, Map.values/1, Map.merge/2, Map.update/4, Map.has_key?/2)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#21 | Debug | Elixir Fundamentals | 📊 Level: Intermediate
**Topic:** Transform and inspect maps using Map.keys/1, Map.values/1, Map.merge/2, Map.update/4, and Map.has_key?/2.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9" s="53">
        <v>0</v>
      </c>
      <c r="Q29" s="102" t="str">
        <f t="shared" si="6"/>
        <v>[ROLE] Tech Lead | [TASK] Assign incomplete Elixir Fundamentals script challenges | [TOPIC] Transform and inspect maps using Map.keys/1, Map.values/1, Map.merge/2, Map.update/4, and Map.has_key?/2.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#21 | Stage 3 🧩 Complete | Elixir Fundamentals | 📊 Level: Intermediate | 🌐 Coding5s.com
**Concept:** Advanced Map Transformations (Map.keys/1, Map.values/1, Map.merge/2, Map.update/4, Map.has_key?/2)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Transform and inspect maps using Map.keys/1, Map.values/1, Map.merge/2, Map.update/4, and Map.has_key?/2..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9"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Transform and inspect maps using Map.keys/1, Map.values/1, Map.merge/2, Map.update/4, and Map.has_key?/2.. Topic details: Advanced Map Transformations (Map.keys/1, Map.values/1, Map.merge/2, Map.update/4, Map.has_key?/2)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#21 | Complete | Elixir Fundamentals | 📊 Level: Intermediate
**Topic:** Transform and inspect maps using Map.keys/1, Map.values/1, Map.merge/2, Map.update/4, and Map.has_key?/2.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9" s="53">
        <v>0</v>
      </c>
      <c r="T29" s="102" t="str">
        <f t="shared" si="8"/>
        <v>[ROLE] Tech Lead | [TASK] Provide intentionally messy but functional code for learning debugging and improvement | [TOPIC] Transform and inspect maps using Map.keys/1, Map.values/1, Map.merge/2, Map.update/4, and Map.has_key?/2.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#21 | Stage 4 🧹 Refactor | Elixir Fundamentals | 📊 Level: Intermediate | 🌐 Coding5s.com
**Concept:** Advanced Map Transformations (Map.keys/1, Map.values/1, Map.merge/2, Map.update/4, Map.has_key?/2)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Transform and inspect maps using Map.keys/1, Map.values/1, Map.merge/2, Map.update/4, and Map.has_key?/2.. Topic details: Advanced Map Transformations (Map.keys/1, Map.values/1, Map.merge/2, Map.update/4, Map.has_key?/2)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#21 | Refactor | Elixir Fundamentals | 📊 Level: Intermediate
**Topic:** Transform and inspect maps using Map.keys/1, Map.values/1, Map.merge/2, Map.update/4, and Map.has_key?/2.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9" s="53">
        <v>0</v>
      </c>
      <c r="W29" s="87" t="str">
        <f t="shared" si="10"/>
        <v>[ROLE] Tech Product Manager assigning a Elixir Fundamentals Jira Ticket | [TASK] Provide a guided implementation exercise with full solution for learning purposes | [TOPIC] Transform and inspect maps using Map.keys/1, Map.values/1, Map.merge/2, Map.update/4, and Map.has_key?/2.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#21 | Stage 5 | Elixir Fundamentals | 📊 Level: Intermediate | 🌐 Coding5s.com
**Concept:** Advanced Map Transformations (Map.keys/1, Map.values/1, Map.merge/2, Map.update/4, Map.has_key?/2)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Transform and inspect maps using Map.keys/1, Map.values/1, Map.merge/2, Map.update/4, and Map.has_key?/2.. Goal: Advanced Map Transformations (Map.keys/1, Map.values/1, Map.merge/2, Map.update/4, Map.has_key?/2)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#21 | Extend | Elixir Fundamentals | 📊 Level: Intermediate
**Topic:** Transform and inspect maps using Map.keys/1, Map.values/1, Map.merge/2, Map.update/4, and Map.has_key?/2.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9" s="53">
        <v>0</v>
      </c>
      <c r="Z29" s="56" t="str">
        <f t="shared" si="12"/>
        <v/>
      </c>
      <c r="AA29" s="56" t="str">
        <f t="shared" si="13"/>
        <v/>
      </c>
      <c r="AB29" s="56" t="str">
        <f t="shared" si="14"/>
        <v/>
      </c>
      <c r="AC29" s="56" t="str">
        <f t="shared" si="15"/>
        <v/>
      </c>
      <c r="AD29" s="56" t="str">
        <f t="shared" si="16"/>
        <v/>
      </c>
      <c r="AE29" s="40" t="s">
        <v>149</v>
      </c>
      <c r="AF29" s="40" t="s">
        <v>150</v>
      </c>
      <c r="AG29" s="40" t="s">
        <v>151</v>
      </c>
      <c r="AH29" s="56" t="str">
        <f t="shared" si="0"/>
        <v/>
      </c>
      <c r="AI29" s="54"/>
      <c r="AJ29" s="54"/>
      <c r="AK29" s="54">
        <v>21</v>
      </c>
      <c r="AL29" s="54" t="s">
        <v>113</v>
      </c>
      <c r="AM29" s="54" t="s">
        <v>114</v>
      </c>
    </row>
    <row r="30" spans="1:39">
      <c r="A30" s="45" t="str" cm="1">
        <f t="array" ref="A30">IF(H30="PROJECT", CHAR(10) &amp; "- " &amp; _xlfn.TEXTJOIN(CHAR(10) &amp; "- ", TRUE, _xlfn._xlws.FILTER($I$9:$I$1000, ($B$9:$B$1000=B30) * ($H$9:$H$1000="Topic"))), "")</f>
        <v/>
      </c>
      <c r="B30" s="45">
        <f t="shared" si="1"/>
        <v>3</v>
      </c>
      <c r="C30" s="95">
        <v>14</v>
      </c>
      <c r="D30" s="57">
        <v>4</v>
      </c>
      <c r="E30" s="58" t="s">
        <v>46</v>
      </c>
      <c r="F30" s="59">
        <v>22</v>
      </c>
      <c r="G30" s="60" t="s">
        <v>158</v>
      </c>
      <c r="H30" s="60" t="s">
        <v>48</v>
      </c>
      <c r="I30" s="61" t="s">
        <v>819</v>
      </c>
      <c r="J30" s="62" t="s">
        <v>820</v>
      </c>
      <c r="K30" s="129" t="str">
        <f t="shared" si="2"/>
        <v xml:space="preserve">[ROLE] Friendly tutor specializing in Elixir Fundamentals | [TOPIC] Perform mathematical set operations using MapSet.new/1, MapSet.member?/2, MapSet.union/2, MapSet.intersection/2, and MapSet.difference/2.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#22 | Stage 1 📖 Practice | Elixir Fundamentals | 📊 Level: Intermediate | 🌐 Coding5s.com
**Concept:** MapSets &amp; Set Operations (MapSet.new/1, MapSet.member?/2, MapSet.union/2, MapSet.intersection/2, MapSet.difference/2)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0"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mathematical set operations using MapSet.new/1, MapSet.member?/2, MapSet.union/2, MapSet.intersection/2, and MapSet.difference/2.. Topic details: MapSets &amp; Set Operations (MapSet.new/1, MapSet.member?/2, MapSet.union/2, MapSet.intersection/2, MapSet.difference/2)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#22 | Practice | Elixir Fundamentals | 📊 Level: Intermediate
**Topic:** Perform mathematical set operations using MapSet.new/1, MapSet.member?/2, MapSet.union/2, MapSet.intersection/2, and MapSet.difference/2.
---
 | [FOOTER RULE - STRICT] End your response with: '--- ⚡ *Coding5s Mentor System — Eliminating Epistemic Debt*' | </v>
      </c>
      <c r="M30" s="52">
        <v>0</v>
      </c>
      <c r="N30" s="102" t="str">
        <f t="shared" si="4"/>
        <v>[ROLE] Careless Elixir Fundamentals Developer | [TASK] Generate debugging challenges in Elixir Fundamentals | | [TOPIC] Perform mathematical set operations using MapSet.new/1, MapSet.member?/2, MapSet.union/2, MapSet.intersection/2, and MapSet.difference/2.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#22 | Stage 2 🐛 Debug | Elixir Fundamentals | 📊 Level: Intermediate | 🌐 Coding5s.com
Concept: MapSets &amp; Set Operations (MapSet.new/1, MapSet.member?/2, MapSet.union/2, MapSet.intersection/2, MapSet.difference/2)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0"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mathematical set operations using MapSet.new/1, MapSet.member?/2, MapSet.union/2, MapSet.intersection/2, and MapSet.difference/2.. Topic details: MapSets &amp; Set Operations (MapSet.new/1, MapSet.member?/2, MapSet.union/2, MapSet.intersection/2, MapSet.difference/2)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#22 | Debug | Elixir Fundamentals | 📊 Level: Intermediate
**Topic:** Perform mathematical set operations using MapSet.new/1, MapSet.member?/2, MapSet.union/2, MapSet.intersection/2, and MapSet.difference/2.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0" s="52">
        <v>0</v>
      </c>
      <c r="Q30" s="102" t="str">
        <f t="shared" si="6"/>
        <v>[ROLE] Tech Lead | [TASK] Assign incomplete Elixir Fundamentals script challenges | [TOPIC] Perform mathematical set operations using MapSet.new/1, MapSet.member?/2, MapSet.union/2, MapSet.intersection/2, and MapSet.difference/2.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#22 | Stage 3 🧩 Complete | Elixir Fundamentals | 📊 Level: Intermediate | 🌐 Coding5s.com
**Concept:** MapSets &amp; Set Operations (MapSet.new/1, MapSet.member?/2, MapSet.union/2, MapSet.intersection/2, MapSet.difference/2)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mathematical set operations using MapSet.new/1, MapSet.member?/2, MapSet.union/2, MapSet.intersection/2, and MapSet.difference/2..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0"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mathematical set operations using MapSet.new/1, MapSet.member?/2, MapSet.union/2, MapSet.intersection/2, and MapSet.difference/2.. Topic details: MapSets &amp; Set Operations (MapSet.new/1, MapSet.member?/2, MapSet.union/2, MapSet.intersection/2, MapSet.difference/2)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#22 | Complete | Elixir Fundamentals | 📊 Level: Intermediate
**Topic:** Perform mathematical set operations using MapSet.new/1, MapSet.member?/2, MapSet.union/2, MapSet.intersection/2, and MapSet.difference/2.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0" s="52">
        <v>0</v>
      </c>
      <c r="T30" s="102" t="str">
        <f t="shared" si="8"/>
        <v>[ROLE] Tech Lead | [TASK] Provide intentionally messy but functional code for learning debugging and improvement | [TOPIC] Perform mathematical set operations using MapSet.new/1, MapSet.member?/2, MapSet.union/2, MapSet.intersection/2, and MapSet.difference/2.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#22 | Stage 4 🧹 Refactor | Elixir Fundamentals | 📊 Level: Intermediate | 🌐 Coding5s.com
**Concept:** MapSets &amp; Set Operations (MapSet.new/1, MapSet.member?/2, MapSet.union/2, MapSet.intersection/2, MapSet.difference/2)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Perform mathematical set operations using MapSet.new/1, MapSet.member?/2, MapSet.union/2, MapSet.intersection/2, and MapSet.difference/2.. Topic details: MapSets &amp; Set Operations (MapSet.new/1, MapSet.member?/2, MapSet.union/2, MapSet.intersection/2, MapSet.difference/2)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#22 | Refactor | Elixir Fundamentals | 📊 Level: Intermediate
**Topic:** Perform mathematical set operations using MapSet.new/1, MapSet.member?/2, MapSet.union/2, MapSet.intersection/2, and MapSet.difference/2.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0" s="52">
        <v>0</v>
      </c>
      <c r="W30" s="87" t="str">
        <f t="shared" si="10"/>
        <v>[ROLE] Tech Product Manager assigning a Elixir Fundamentals Jira Ticket | [TASK] Provide a guided implementation exercise with full solution for learning purposes | [TOPIC] Perform mathematical set operations using MapSet.new/1, MapSet.member?/2, MapSet.union/2, MapSet.intersection/2, and MapSet.difference/2.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#22 | Stage 5 | Elixir Fundamentals | 📊 Level: Intermediate | 🌐 Coding5s.com
**Concept:** MapSets &amp; Set Operations (MapSet.new/1, MapSet.member?/2, MapSet.union/2, MapSet.intersection/2, MapSet.difference/2)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mathematical set operations using MapSet.new/1, MapSet.member?/2, MapSet.union/2, MapSet.intersection/2, and MapSet.difference/2.. Goal: MapSets &amp; Set Operations (MapSet.new/1, MapSet.member?/2, MapSet.union/2, MapSet.intersection/2, MapSet.difference/2)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#22 | Extend | Elixir Fundamentals | 📊 Level: Intermediate
**Topic:** Perform mathematical set operations using MapSet.new/1, MapSet.member?/2, MapSet.union/2, MapSet.intersection/2, and MapSet.difference/2.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0" s="52">
        <v>0</v>
      </c>
      <c r="Z30" s="56" t="str">
        <f t="shared" si="12"/>
        <v/>
      </c>
      <c r="AA30" s="56" t="str">
        <f t="shared" si="13"/>
        <v/>
      </c>
      <c r="AB30" s="56" t="str">
        <f t="shared" si="14"/>
        <v/>
      </c>
      <c r="AC30" s="56" t="str">
        <f t="shared" si="15"/>
        <v/>
      </c>
      <c r="AD30" s="56" t="str">
        <f t="shared" si="16"/>
        <v/>
      </c>
      <c r="AE30" s="40" t="s">
        <v>152</v>
      </c>
      <c r="AF30" s="40" t="s">
        <v>153</v>
      </c>
      <c r="AG30" s="40" t="s">
        <v>154</v>
      </c>
      <c r="AH30" s="56" t="str">
        <f t="shared" si="0"/>
        <v/>
      </c>
      <c r="AI30" s="54"/>
      <c r="AJ30" s="54"/>
      <c r="AK30" s="54">
        <v>22</v>
      </c>
      <c r="AL30" s="54" t="s">
        <v>118</v>
      </c>
      <c r="AM30" s="54" t="s">
        <v>119</v>
      </c>
    </row>
    <row r="31" spans="1:39">
      <c r="A31" s="45" t="str" cm="1">
        <f t="array" ref="A31">IF(H31="PROJECT", CHAR(10) &amp; "- " &amp; _xlfn.TEXTJOIN(CHAR(10) &amp; "- ", TRUE, _xlfn._xlws.FILTER($I$9:$I$1000, ($B$9:$B$1000=B31) * ($H$9:$H$1000="Topic"))), "")</f>
        <v/>
      </c>
      <c r="B31" s="45">
        <f t="shared" si="1"/>
        <v>3</v>
      </c>
      <c r="C31" s="95">
        <v>16</v>
      </c>
      <c r="D31" s="46">
        <v>4</v>
      </c>
      <c r="E31" s="58" t="s">
        <v>46</v>
      </c>
      <c r="F31" s="48">
        <v>23</v>
      </c>
      <c r="G31" s="49" t="s">
        <v>158</v>
      </c>
      <c r="H31" s="49" t="s">
        <v>48</v>
      </c>
      <c r="I31" s="50" t="s">
        <v>821</v>
      </c>
      <c r="J31" s="51" t="s">
        <v>822</v>
      </c>
      <c r="K31" s="129" t="str">
        <f t="shared" si="2"/>
        <v xml:space="preserve">[ROLE] Friendly tutor specializing in Elixir Fundamentals | [TOPIC] Define and update structured domain data using %Module{}, defstruct, @enforce_keys, %{struct PIPE key: val}, and is_struct/1.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#23 | Stage 1 📖 Practice | Elixir Fundamentals | 📊 Level: Intermediate | 🌐 Coding5s.com
**Concept:** Struct Definition &amp; Update Syntax (%Module{}, defstruct, @enforce_keys, %{struct PIPE key: val}, is_struct/1)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1"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and update structured domain data using %Module{}, defstruct, @enforce_keys, %{struct PIPE key: val}, and is_struct/1.. Topic details: Struct Definition &amp; Update Syntax (%Module{}, defstruct, @enforce_keys, %{struct PIPE key: val}, is_struct/1)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#23 | Practice | Elixir Fundamentals | 📊 Level: Intermediate
**Topic:** Define and update structured domain data using %Module{}, defstruct, @enforce_keys, %{struct PIPE key: val}, and is_struct/1.
---
 | [FOOTER RULE - STRICT] End your response with: '--- ⚡ *Coding5s Mentor System — Eliminating Epistemic Debt*' | </v>
      </c>
      <c r="M31" s="53">
        <v>0</v>
      </c>
      <c r="N31" s="102" t="str">
        <f t="shared" si="4"/>
        <v>[ROLE] Careless Elixir Fundamentals Developer | [TASK] Generate debugging challenges in Elixir Fundamentals | | [TOPIC] Define and update structured domain data using %Module{}, defstruct, @enforce_keys, %{struct PIPE key: val}, and is_struct/1.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#23 | Stage 2 🐛 Debug | Elixir Fundamentals | 📊 Level: Intermediate | 🌐 Coding5s.com
Concept: Struct Definition &amp; Update Syntax (%Module{}, defstruct, @enforce_keys, %{struct PIPE key: val}, is_struct/1)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1"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and update structured domain data using %Module{}, defstruct, @enforce_keys, %{struct PIPE key: val}, and is_struct/1.. Topic details: Struct Definition &amp; Update Syntax (%Module{}, defstruct, @enforce_keys, %{struct PIPE key: val}, is_struct/1)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#23 | Debug | Elixir Fundamentals | 📊 Level: Intermediate
**Topic:** Define and update structured domain data using %Module{}, defstruct, @enforce_keys, %{struct PIPE key: val}, and is_struct/1.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1" s="53">
        <v>0</v>
      </c>
      <c r="Q31" s="102" t="str">
        <f t="shared" si="6"/>
        <v>[ROLE] Tech Lead | [TASK] Assign incomplete Elixir Fundamentals script challenges | [TOPIC] Define and update structured domain data using %Module{}, defstruct, @enforce_keys, %{struct PIPE key: val}, and is_struct/1.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#23 | Stage 3 🧩 Complete | Elixir Fundamentals | 📊 Level: Intermediate | 🌐 Coding5s.com
**Concept:** Struct Definition &amp; Update Syntax (%Module{}, defstruct, @enforce_keys, %{struct PIPE key: val}, is_struct/1)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and update structured domain data using %Module{}, defstruct, @enforce_keys, %{struct PIPE key: val}, and is_struct/1..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1"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and update structured domain data using %Module{}, defstruct, @enforce_keys, %{struct PIPE key: val}, and is_struct/1.. Topic details: Struct Definition &amp; Update Syntax (%Module{}, defstruct, @enforce_keys, %{struct PIPE key: val}, is_struct/1)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#23 | Complete | Elixir Fundamentals | 📊 Level: Intermediate
**Topic:** Define and update structured domain data using %Module{}, defstruct, @enforce_keys, %{struct PIPE key: val}, and is_struct/1.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1" s="53">
        <v>0</v>
      </c>
      <c r="T31" s="102" t="str">
        <f t="shared" si="8"/>
        <v>[ROLE] Tech Lead | [TASK] Provide intentionally messy but functional code for learning debugging and improvement | [TOPIC] Define and update structured domain data using %Module{}, defstruct, @enforce_keys, %{struct PIPE key: val}, and is_struct/1.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#23 | Stage 4 🧹 Refactor | Elixir Fundamentals | 📊 Level: Intermediate | 🌐 Coding5s.com
**Concept:** Struct Definition &amp; Update Syntax (%Module{}, defstruct, @enforce_keys, %{struct PIPE key: val}, is_struct/1)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Define and update structured domain data using %Module{}, defstruct, @enforce_keys, %{struct PIPE key: val}, and is_struct/1.. Topic details: Struct Definition &amp; Update Syntax (%Module{}, defstruct, @enforce_keys, %{struct PIPE key: val}, is_struct/1)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#23 | Refactor | Elixir Fundamentals | 📊 Level: Intermediate
**Topic:** Define and update structured domain data using %Module{}, defstruct, @enforce_keys, %{struct PIPE key: val}, and is_struct/1.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1" s="53">
        <v>0</v>
      </c>
      <c r="W31" s="87" t="str">
        <f t="shared" si="10"/>
        <v>[ROLE] Tech Product Manager assigning a Elixir Fundamentals Jira Ticket | [TASK] Provide a guided implementation exercise with full solution for learning purposes | [TOPIC] Define and update structured domain data using %Module{}, defstruct, @enforce_keys, %{struct PIPE key: val}, and is_struct/1.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#23 | Stage 5 | Elixir Fundamentals | 📊 Level: Intermediate | 🌐 Coding5s.com
**Concept:** Struct Definition &amp; Update Syntax (%Module{}, defstruct, @enforce_keys, %{struct PIPE key: val}, is_struct/1)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and update structured domain data using %Module{}, defstruct, @enforce_keys, %{struct PIPE key: val}, and is_struct/1.. Goal: Struct Definition &amp; Update Syntax (%Module{}, defstruct, @enforce_keys, %{struct PIPE key: val}, is_struct/1)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#23 | Extend | Elixir Fundamentals | 📊 Level: Intermediate
**Topic:** Define and update structured domain data using %Module{}, defstruct, @enforce_keys, %{struct PIPE key: val}, and is_struct/1.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1" s="53">
        <v>0</v>
      </c>
      <c r="Z31" s="56" t="str">
        <f t="shared" si="12"/>
        <v/>
      </c>
      <c r="AA31" s="56" t="str">
        <f t="shared" si="13"/>
        <v/>
      </c>
      <c r="AB31" s="56" t="str">
        <f t="shared" si="14"/>
        <v/>
      </c>
      <c r="AC31" s="56" t="str">
        <f t="shared" si="15"/>
        <v/>
      </c>
      <c r="AD31" s="56" t="str">
        <f t="shared" si="16"/>
        <v/>
      </c>
      <c r="AE31" s="40" t="s">
        <v>155</v>
      </c>
      <c r="AF31" s="40" t="s">
        <v>156</v>
      </c>
      <c r="AG31" s="40" t="s">
        <v>157</v>
      </c>
      <c r="AH31" s="56" t="str">
        <f t="shared" si="0"/>
        <v/>
      </c>
      <c r="AI31" s="54"/>
      <c r="AJ31" s="54"/>
      <c r="AK31" s="54">
        <v>23</v>
      </c>
      <c r="AL31" s="54" t="s">
        <v>123</v>
      </c>
      <c r="AM31" s="54" t="s">
        <v>124</v>
      </c>
    </row>
    <row r="32" spans="1:39">
      <c r="A32" s="45" t="str" cm="1">
        <f t="array" ref="A32">IF(H32="PROJECT", CHAR(10) &amp; "- " &amp; _xlfn.TEXTJOIN(CHAR(10) &amp; "- ", TRUE, _xlfn._xlws.FILTER($I$9:$I$1000, ($B$9:$B$1000=B32) * ($H$9:$H$1000="Topic"))), "")</f>
        <v/>
      </c>
      <c r="B32" s="45">
        <f t="shared" si="1"/>
        <v>3</v>
      </c>
      <c r="C32" s="95">
        <v>12</v>
      </c>
      <c r="D32" s="57">
        <v>4</v>
      </c>
      <c r="E32" s="58" t="s">
        <v>46</v>
      </c>
      <c r="F32" s="59">
        <v>24</v>
      </c>
      <c r="G32" s="60" t="s">
        <v>158</v>
      </c>
      <c r="H32" s="60" t="s">
        <v>48</v>
      </c>
      <c r="I32" s="61" t="s">
        <v>823</v>
      </c>
      <c r="J32" s="62" t="s">
        <v>824</v>
      </c>
      <c r="K32" s="129" t="str">
        <f t="shared" si="2"/>
        <v xml:space="preserve">[ROLE] Friendly tutor specializing in Elixir Fundamentals | [TOPIC] Generate and measure numerical sequences using .., ..//, Range.new/3, and Range.size/1.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#24 | Stage 1 📖 Practice | Elixir Fundamentals | 📊 Level: Intermediate | 🌐 Coding5s.com
**Concept:** Range Creation &amp; Stepping (.., ..//, Range.new/3, Range.size/1)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2"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Generate and measure numerical sequences using .., ..//, Range.new/3, and Range.size/1.. Topic details: Range Creation &amp; Stepping (.., ..//, Range.new/3, Range.size/1)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#24 | Practice | Elixir Fundamentals | 📊 Level: Intermediate
**Topic:** Generate and measure numerical sequences using .., ..//, Range.new/3, and Range.size/1.
---
 | [FOOTER RULE - STRICT] End your response with: '--- ⚡ *Coding5s Mentor System — Eliminating Epistemic Debt*' | </v>
      </c>
      <c r="M32" s="52">
        <v>0</v>
      </c>
      <c r="N32" s="102" t="str">
        <f t="shared" si="4"/>
        <v>[ROLE] Careless Elixir Fundamentals Developer | [TASK] Generate debugging challenges in Elixir Fundamentals | | [TOPIC] Generate and measure numerical sequences using .., ..//, Range.new/3, and Range.size/1.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#24 | Stage 2 🐛 Debug | Elixir Fundamentals | 📊 Level: Intermediate | 🌐 Coding5s.com
Concept: Range Creation &amp; Stepping (.., ..//, Range.new/3, Range.size/1)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2"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Generate and measure numerical sequences using .., ..//, Range.new/3, and Range.size/1.. Topic details: Range Creation &amp; Stepping (.., ..//, Range.new/3, Range.size/1)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#24 | Debug | Elixir Fundamentals | 📊 Level: Intermediate
**Topic:** Generate and measure numerical sequences using .., ..//, Range.new/3, and Range.size/1.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2" s="52">
        <v>0</v>
      </c>
      <c r="Q32" s="102" t="str">
        <f t="shared" si="6"/>
        <v>[ROLE] Tech Lead | [TASK] Assign incomplete Elixir Fundamentals script challenges | [TOPIC] Generate and measure numerical sequences using .., ..//, Range.new/3, and Range.size/1.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#24 | Stage 3 🧩 Complete | Elixir Fundamentals | 📊 Level: Intermediate | 🌐 Coding5s.com
**Concept:** Range Creation &amp; Stepping (.., ..//, Range.new/3, Range.size/1)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Generate and measure numerical sequences using .., ..//, Range.new/3, and Range.size/1..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2"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Generate and measure numerical sequences using .., ..//, Range.new/3, and Range.size/1.. Topic details: Range Creation &amp; Stepping (.., ..//, Range.new/3, Range.size/1)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#24 | Complete | Elixir Fundamentals | 📊 Level: Intermediate
**Topic:** Generate and measure numerical sequences using .., ..//, Range.new/3, and Range.size/1.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2" s="52">
        <v>0</v>
      </c>
      <c r="T32" s="102" t="str">
        <f t="shared" si="8"/>
        <v>[ROLE] Tech Lead | [TASK] Provide intentionally messy but functional code for learning debugging and improvement | [TOPIC] Generate and measure numerical sequences using .., ..//, Range.new/3, and Range.size/1.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#24 | Stage 4 🧹 Refactor | Elixir Fundamentals | 📊 Level: Intermediate | 🌐 Coding5s.com
**Concept:** Range Creation &amp; Stepping (.., ..//, Range.new/3, Range.size/1)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Generate and measure numerical sequences using .., ..//, Range.new/3, and Range.size/1.. Topic details: Range Creation &amp; Stepping (.., ..//, Range.new/3, Range.size/1)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#24 | Refactor | Elixir Fundamentals | 📊 Level: Intermediate
**Topic:** Generate and measure numerical sequences using .., ..//, Range.new/3, and Range.size/1.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2" s="52">
        <v>0</v>
      </c>
      <c r="W32" s="87" t="str">
        <f t="shared" si="10"/>
        <v>[ROLE] Tech Product Manager assigning a Elixir Fundamentals Jira Ticket | [TASK] Provide a guided implementation exercise with full solution for learning purposes | [TOPIC] Generate and measure numerical sequences using .., ..//, Range.new/3, and Range.size/1.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#24 | Stage 5 | Elixir Fundamentals | 📊 Level: Intermediate | 🌐 Coding5s.com
**Concept:** Range Creation &amp; Stepping (.., ..//, Range.new/3, Range.size/1)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Generate and measure numerical sequences using .., ..//, Range.new/3, and Range.size/1.. Goal: Range Creation &amp; Stepping (.., ..//, Range.new/3, Range.size/1)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#24 | Extend | Elixir Fundamentals | 📊 Level: Intermediate
**Topic:** Generate and measure numerical sequences using .., ..//, Range.new/3, and Range.size/1.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2" s="52">
        <v>0</v>
      </c>
      <c r="Z32" s="56" t="str">
        <f t="shared" si="12"/>
        <v/>
      </c>
      <c r="AA32" s="56" t="str">
        <f t="shared" si="13"/>
        <v/>
      </c>
      <c r="AB32" s="56" t="str">
        <f t="shared" si="14"/>
        <v/>
      </c>
      <c r="AC32" s="56" t="str">
        <f t="shared" si="15"/>
        <v/>
      </c>
      <c r="AD32" s="56" t="str">
        <f t="shared" si="16"/>
        <v/>
      </c>
      <c r="AE32" s="40"/>
      <c r="AF32" s="40"/>
      <c r="AG32" s="40"/>
      <c r="AH32" s="56" t="str">
        <f t="shared" si="0"/>
        <v/>
      </c>
      <c r="AI32" s="54"/>
      <c r="AJ32" s="54"/>
      <c r="AK32" s="54">
        <v>24</v>
      </c>
      <c r="AL32" s="54" t="s">
        <v>128</v>
      </c>
      <c r="AM32" s="54" t="s">
        <v>129</v>
      </c>
    </row>
    <row r="33" spans="1:39">
      <c r="A33" s="45" t="str" cm="1">
        <f t="array" ref="A33">IF(H33="PROJECT", CHAR(10) &amp; "- " &amp; _xlfn.TEXTJOIN(CHAR(10) &amp; "- ", TRUE, _xlfn._xlws.FILTER($I$9:$I$1000, ($B$9:$B$1000=B33) * ($H$9:$H$1000="Topic"))), "")</f>
        <v xml:space="preserve">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v>
      </c>
      <c r="B33" s="45">
        <f t="shared" si="1"/>
        <v>3</v>
      </c>
      <c r="C33" s="95">
        <v>30</v>
      </c>
      <c r="D33" s="46">
        <v>0</v>
      </c>
      <c r="E33" s="58" t="s">
        <v>46</v>
      </c>
      <c r="F33" s="48">
        <v>25</v>
      </c>
      <c r="G33" s="49" t="s">
        <v>158</v>
      </c>
      <c r="H33" s="49" t="s">
        <v>77</v>
      </c>
      <c r="I33" s="50" t="s">
        <v>825</v>
      </c>
      <c r="J33" s="51" t="s">
        <v>826</v>
      </c>
      <c r="K33" s="129" t="str">
        <f t="shared" si="2"/>
        <v>[TASK] Teach through a practical Elixir Fundamentals -  project following the micro-learning methodology, acting as a supportive tutor, creating a project about  Build an in-memory inventory management tool consolidating tuples, linked lists, keyword lists, advanced maps, sets, structs, and stepped ranges. | [TOPICS USED]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#25 | Stage 1 | Elixir Fundamentals | 📊 Level: Intermediate | 🌐 Coding5s.com
**Project:** Domain Data Structure Manager (Consolidating Lists, Maps, MapSets, Structs, and Ranges)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3"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an in-memory inventory management tool consolidating tuples, linked lists, keyword lists, advanced maps, sets, structs, and stepped ranges.. Topics applied in this project: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Project objective: Domain Data Structure Manager (Consolidating Lists, Maps, MapSets, Structs, and Ranges)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#25 | Practice | Elixir Fundamentals | 📊 Level: Intermediate
**Project:** Build an in-memory inventory management tool consolidating tuples, linked lists, keyword lists, advanced maps, sets, structs, and stepped ranges.
---
 | [FOOTER RULE - STRICT] End your response with: '--- ⚡ *Coding5s Mentor System — Eliminating Epistemic Debt*' | </v>
      </c>
      <c r="M33" s="53">
        <v>0</v>
      </c>
      <c r="N33" s="102" t="str">
        <f t="shared" si="4"/>
        <v>[ROLE] Careless Elixir Fundamentals Developer | [TASK] Generate debugging project in Elixir Fundamentals | [PROJECT] Build an in-memory inventory management tool consolidating tuples, linked lists, keyword lists, advanced maps, sets, structs, and stepped ranges. | [TOPICS USED]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 [LEVEL] Intermediate | [OUTPUT] Only header, dataset summary or statement (if any), email intro, objective, expected output, broken code, and footer | [HEADER RULE - STRICT] You MUST start your entire response EXACTLY with this markdown block (do not print anything before it):
### 🚀 Project #25 | Stage 2 | Elixir Fundamentals | 📊 Level: Intermediate | 🌐 Coding5s.com
Project: Domain Data Structure Manager (Consolidating Lists, Maps, MapSets, Structs, and Ranges)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Itzaʼ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3"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an in-memory inventory management tool consolidating tuples, linked lists, keyword lists, advanced maps, sets, structs, and stepped ranges.. Topics involved: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Project objective: Domain Data Structure Manager (Consolidating Lists, Maps, MapSets, Structs, and Ranges)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#25 | Debug | Elixir Fundamentals | 📊 Level: Intermediate
**Project:** Build an in-memory inventory management tool consolidating tuples, linked lists, keyword lists, advanced maps, sets, structs, and stepped ranges.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3" s="53">
        <v>0</v>
      </c>
      <c r="Q33" s="102" t="str">
        <f t="shared" si="6"/>
        <v>[ROLE] Tech Lead | [TASK] Assign incomplete project script | [PROJECT] Build an in-memory inventory management tool consolidating tuples, linked lists, keyword lists, advanced maps, sets, structs, and stepped ranges. | [TOPICS USED]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 [LEVEL] Intermediate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#25 | Stage 3 | Elixir Fundamentals | 📊 Level: Intermediate | 🌐 Coding5s.com
**Project:** Domain Data Structure Manager (Consolidating Lists, Maps, MapSets, Structs, and Ranges)
---
 | [EXTERNAL_PACKAGE_PROTOCOL] Require Mix dependency declarations in mix.exs and mix deps.get for external Hex dependencies when applicable. | [CHALLENGE_CONSTRAINTS_POLICY] MUST contain 25–40 lines of EXECUTABLE base Elixir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3"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an in-memory inventory management tool consolidating tuples, linked lists, keyword lists, advanced maps, sets, structs, and stepped ranges.. Topics involved: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Project objective: Domain Data Structure Manager (Consolidating Lists, Maps, MapSets, Structs, and Ranges)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#25 | Complete | Elixir Fundamentals | 📊 Level: Intermediate
**Project:** Build an in-memory inventory management tool consolidating tuples, linked lists, keyword lists, advanced maps, sets, structs, and stepped ranges.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3" s="53">
        <v>0</v>
      </c>
      <c r="T33" s="102" t="str">
        <f t="shared" si="8"/>
        <v>[ROLE] Tech Lead | [TASK] Provide a messy but functional project for refactoring | [PROJECT] Build an in-memory inventory management tool consolidating tuples, linked lists, keyword lists, advanced maps, sets, structs, and stepped ranges. | [TOPICS USED]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 [LEVEL] Intermediate | [PERSONA RULE] Act as a Tech Lead. A junior wrote this working but messy code. Tone: professional but exhausted | [HEADER RULE - STRICT] You MUST start your entire response EXACTLY with this markdown block (do not print anything before it):
### 🚀 Project #25 | Stage 4 | Elixir Fundamentals | 📊 Level: Intermediate | 🌐 Coding5s.com
**Project:** Domain Data Structure Manager (Consolidating Lists, Maps, MapSets, Structs, and Ranges)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Build an in-memory inventory management tool consolidating tuples, linked lists, keyword lists, advanced maps, sets, structs, and stepped ranges.. Topics involved: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Project objective: Domain Data Structure Manager (Consolidating Lists, Maps, MapSets, Structs, and Ranges)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#25 | Refactor | Elixir Fundamentals | 📊 Level: Intermediate
**Project:** Build an in-memory inventory management tool consolidating tuples, linked lists, keyword lists, advanced maps, sets, structs, and stepped ranges.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3" s="53">
        <v>0</v>
      </c>
      <c r="W33" s="87" t="str">
        <f t="shared" si="10"/>
        <v>[ROLE] Tech Product Manager assigning a Elixir Fundamentals Jira Ticket | [TASK] Provide a guided project implementation with full solution | [PROJECT] Build an in-memory inventory management tool consolidating tuples, linked lists, keyword lists, advanced maps, sets, structs, and stepped ranges. | [TOPICS USED]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 [LEVEL] Intermediate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#25 | Stage 5 | Elixir Fundamentals | 📊 Level: Intermediate | 🌐 Coding5s.com
**Project:** Domain Data Structure Manager (Consolidating Lists, Maps, MapSets, Structs, and Ranges)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an in-memory inventory management tool consolidating tuples, linked lists, keyword lists, advanced maps, sets, structs, and stepped ranges.. Topics integrated: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Business Goal: Domain Data Structure Manager (Consolidating Lists, Maps, MapSets, Structs, and Ranges)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#25 | Extend | Elixir Fundamentals | 📊 Level: Intermediate
**Project:** Build an in-memory inventory management tool consolidating tuples, linked lists, keyword lists, advanced maps, sets, structs, and stepped ranges.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3" s="53">
        <v>0</v>
      </c>
      <c r="Z33" s="56" t="str">
        <f t="shared" si="12"/>
        <v>[TASK] Teach through a practical Elixir Fundamentals -  project following the micro-learning methodology, acting as a supportive tutor, creating a project about  Build an in-memory inventory management tool consolidating tuples, linked lists, keyword lists, advanced maps, sets, structs, and stepped ranges. | [TOPICS USED]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#25 | Stage 1 | Elixir Fundamentals | 📊 Level: Intermediate | 🌐 Coding5s.com
**Project:** Domain Data Structure Manager (Consolidating Lists, Maps, MapSets, Structs, and Ranges)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3" s="56" t="str">
        <f t="shared" si="13"/>
        <v>[ROLE] Careless Elixir Fundamentals Developer | [TASK] Generate debugging project in Elixir Fundamentals | [PROJECT] Build an in-memory inventory management tool consolidating tuples, linked lists, keyword lists, advanced maps, sets, structs, and stepped ranges. | [TOPICS USED]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 [LEVEL] Intermediate | [OUTPUT] Only header, dataset summary or statement (if any), email intro, objective, expected output, broken code, and footer | [HEADER RULE - STRICT] You MUST start your entire response EXACTLY with this markdown block (do not print anything before it):
### 🚀 Project #25 | Stage 2 | Elixir Fundamentals | 📊 Level: Intermediate | 🌐 Coding5s.com
Project: Domain Data Structure Manager (Consolidating Lists, Maps, MapSets, Structs, and Ranges)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Itzaʼ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3" s="56" t="str">
        <f t="shared" si="14"/>
        <v>[ROLE] Tech Lead | [TASK] Assign incomplete project script | [PROJECT] Build an in-memory inventory management tool consolidating tuples, linked lists, keyword lists, advanced maps, sets, structs, and stepped ranges. | [TOPICS USED]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 [LEVEL] Intermediate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#25 | Stage 3 | Elixir Fundamentals | 📊 Level: Intermediate | 🌐 Coding5s.com
**Project:** Domain Data Structure Manager (Consolidating Lists, Maps, MapSets, Structs, and Ranges)
---
 | [EXTERNAL_PACKAGE_PROTOCOL] Require Mix dependency declarations in mix.exs and mix deps.get for external Hex dependencies when applicable. | [CHALLENGE_CONSTRAINTS_POLICY] MUST contain 25–40 lines of EXECUTABLE base Elixir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3" s="56" t="str">
        <f t="shared" si="15"/>
        <v>[ROLE] Tech Lead | [TASK] Provide a messy but functional project for refactoring | [PROJECT] Build an in-memory inventory management tool consolidating tuples, linked lists, keyword lists, advanced maps, sets, structs, and stepped ranges. | [TOPICS USED]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 [LEVEL] Intermediate | [PERSONA RULE] Act as a Tech Lead. A junior wrote this working but messy code. Tone: professional but exhausted | [HEADER RULE - STRICT] You MUST start your entire response EXACTLY with this markdown block (do not print anything before it):
### 🚀 Project #25 | Stage 4 | Elixir Fundamentals | 📊 Level: Intermediate | 🌐 Coding5s.com
**Project:** Domain Data Structure Manager (Consolidating Lists, Maps, MapSets, Structs, and Ranges)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3" s="56" t="str">
        <f t="shared" si="16"/>
        <v>[ROLE] Tech Product Manager assigning a Elixir Fundamentals Jira Ticket | [TASK] Provide a guided project implementation with full solution | [PROJECT] Build an in-memory inventory management tool consolidating tuples, linked lists, keyword lists, advanced maps, sets, structs, and stepped ranges. | [TOPICS USED]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 [LEVEL] Intermediate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#25 | Stage 5 | Elixir Fundamentals | 📊 Level: Intermediate | 🌐 Coding5s.com
**Project:** Domain Data Structure Manager (Consolidating Lists, Maps, MapSets, Structs, and Ranges)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3" s="40"/>
      <c r="AF33" s="40"/>
      <c r="AG33" s="40"/>
      <c r="AH33" s="56" t="str">
        <f t="shared" si="0"/>
        <v/>
      </c>
      <c r="AI33" s="54"/>
      <c r="AJ33" s="54"/>
      <c r="AK33" s="54">
        <v>25</v>
      </c>
      <c r="AL33" s="54" t="s">
        <v>133</v>
      </c>
      <c r="AM33" s="54" t="s">
        <v>134</v>
      </c>
    </row>
    <row r="34" spans="1:39">
      <c r="A34" s="45" t="str" cm="1">
        <f t="array" ref="A34">IF(H34="PROJECT", CHAR(10) &amp; "- " &amp; _xlfn.TEXTJOIN(CHAR(10) &amp; "- ", TRUE, _xlfn._xlws.FILTER($I$9:$I$1000, ($B$9:$B$1000=B34) * ($H$9:$H$1000="Topic"))), "")</f>
        <v/>
      </c>
      <c r="B34" s="45">
        <f t="shared" si="1"/>
        <v>4</v>
      </c>
      <c r="C34" s="95">
        <v>16</v>
      </c>
      <c r="D34" s="57">
        <v>4</v>
      </c>
      <c r="E34" s="58" t="s">
        <v>46</v>
      </c>
      <c r="F34" s="59">
        <v>26</v>
      </c>
      <c r="G34" s="60" t="s">
        <v>158</v>
      </c>
      <c r="H34" s="60" t="s">
        <v>48</v>
      </c>
      <c r="I34" s="61" t="s">
        <v>827</v>
      </c>
      <c r="J34" s="62" t="s">
        <v>828</v>
      </c>
      <c r="K34" s="129" t="str">
        <f t="shared" si="2"/>
        <v xml:space="preserve">[ROLE] Friendly tutor specializing in Elixir Fundamentals | [TOPIC] Traverse and update deeply nested data structures using get_in/2, put_in/3, update_in/3, pop_in/2, and Access.key/1.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#26 | Stage 1 📖 Practice | Elixir Fundamentals | 📊 Level: Intermediate | 🌐 Coding5s.com
**Concept:** Nested Data Access Protocol (get_in/2, put_in/3, update_in/3, pop_in/2, Access.key/1)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4"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Traverse and update deeply nested data structures using get_in/2, put_in/3, update_in/3, pop_in/2, and Access.key/1.. Topic details: Nested Data Access Protocol (get_in/2, put_in/3, update_in/3, pop_in/2, Access.key/1)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#26 | Practice | Elixir Fundamentals | 📊 Level: Intermediate
**Topic:** Traverse and update deeply nested data structures using get_in/2, put_in/3, update_in/3, pop_in/2, and Access.key/1.
---
 | [FOOTER RULE - STRICT] End your response with: '--- ⚡ *Coding5s Mentor System — Eliminating Epistemic Debt*' | </v>
      </c>
      <c r="M34" s="52">
        <v>0</v>
      </c>
      <c r="N34" s="102" t="str">
        <f t="shared" si="4"/>
        <v>[ROLE] Careless Elixir Fundamentals Developer | [TASK] Generate debugging challenges in Elixir Fundamentals | | [TOPIC] Traverse and update deeply nested data structures using get_in/2, put_in/3, update_in/3, pop_in/2, and Access.key/1.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#26 | Stage 2 🐛 Debug | Elixir Fundamentals | 📊 Level: Intermediate | 🌐 Coding5s.com
Concept: Nested Data Access Protocol (get_in/2, put_in/3, update_in/3, pop_in/2, Access.key/1)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4"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Traverse and update deeply nested data structures using get_in/2, put_in/3, update_in/3, pop_in/2, and Access.key/1.. Topic details: Nested Data Access Protocol (get_in/2, put_in/3, update_in/3, pop_in/2, Access.key/1)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#26 | Debug | Elixir Fundamentals | 📊 Level: Intermediate
**Topic:** Traverse and update deeply nested data structures using get_in/2, put_in/3, update_in/3, pop_in/2, and Access.key/1.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4" s="52">
        <v>0</v>
      </c>
      <c r="Q34" s="102" t="str">
        <f t="shared" si="6"/>
        <v>[ROLE] Tech Lead | [TASK] Assign incomplete Elixir Fundamentals script challenges | [TOPIC] Traverse and update deeply nested data structures using get_in/2, put_in/3, update_in/3, pop_in/2, and Access.key/1.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#26 | Stage 3 🧩 Complete | Elixir Fundamentals | 📊 Level: Intermediate | 🌐 Coding5s.com
**Concept:** Nested Data Access Protocol (get_in/2, put_in/3, update_in/3, pop_in/2, Access.key/1)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Traverse and update deeply nested data structures using get_in/2, put_in/3, update_in/3, pop_in/2, and Access.key/1..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4"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Traverse and update deeply nested data structures using get_in/2, put_in/3, update_in/3, pop_in/2, and Access.key/1.. Topic details: Nested Data Access Protocol (get_in/2, put_in/3, update_in/3, pop_in/2, Access.key/1)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#26 | Complete | Elixir Fundamentals | 📊 Level: Intermediate
**Topic:** Traverse and update deeply nested data structures using get_in/2, put_in/3, update_in/3, pop_in/2, and Access.key/1.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4" s="52">
        <v>0</v>
      </c>
      <c r="T34" s="102" t="str">
        <f t="shared" si="8"/>
        <v>[ROLE] Tech Lead | [TASK] Provide intentionally messy but functional code for learning debugging and improvement | [TOPIC] Traverse and update deeply nested data structures using get_in/2, put_in/3, update_in/3, pop_in/2, and Access.key/1.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#26 | Stage 4 🧹 Refactor | Elixir Fundamentals | 📊 Level: Intermediate | 🌐 Coding5s.com
**Concept:** Nested Data Access Protocol (get_in/2, put_in/3, update_in/3, pop_in/2, Access.key/1)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Traverse and update deeply nested data structures using get_in/2, put_in/3, update_in/3, pop_in/2, and Access.key/1.. Topic details: Nested Data Access Protocol (get_in/2, put_in/3, update_in/3, pop_in/2, Access.key/1)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#26 | Refactor | Elixir Fundamentals | 📊 Level: Intermediate
**Topic:** Traverse and update deeply nested data structures using get_in/2, put_in/3, update_in/3, pop_in/2, and Access.key/1.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4" s="52">
        <v>0</v>
      </c>
      <c r="W34" s="87" t="str">
        <f t="shared" si="10"/>
        <v>[ROLE] Tech Product Manager assigning a Elixir Fundamentals Jira Ticket | [TASK] Provide a guided implementation exercise with full solution for learning purposes | [TOPIC] Traverse and update deeply nested data structures using get_in/2, put_in/3, update_in/3, pop_in/2, and Access.key/1.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#26 | Stage 5 | Elixir Fundamentals | 📊 Level: Intermediate | 🌐 Coding5s.com
**Concept:** Nested Data Access Protocol (get_in/2, put_in/3, update_in/3, pop_in/2, Access.key/1)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Traverse and update deeply nested data structures using get_in/2, put_in/3, update_in/3, pop_in/2, and Access.key/1.. Goal: Nested Data Access Protocol (get_in/2, put_in/3, update_in/3, pop_in/2, Access.key/1)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#26 | Extend | Elixir Fundamentals | 📊 Level: Intermediate
**Topic:** Traverse and update deeply nested data structures using get_in/2, put_in/3, update_in/3, pop_in/2, and Access.key/1.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4" s="52">
        <v>0</v>
      </c>
      <c r="Z34" s="56" t="str">
        <f t="shared" si="12"/>
        <v/>
      </c>
      <c r="AA34" s="56" t="str">
        <f t="shared" si="13"/>
        <v/>
      </c>
      <c r="AB34" s="56" t="str">
        <f t="shared" si="14"/>
        <v/>
      </c>
      <c r="AC34" s="56" t="str">
        <f t="shared" si="15"/>
        <v/>
      </c>
      <c r="AD34" s="56" t="str">
        <f t="shared" si="16"/>
        <v/>
      </c>
      <c r="AE34" s="40"/>
      <c r="AF34" s="40"/>
      <c r="AG34" s="40"/>
      <c r="AH34" s="56" t="str">
        <f t="shared" si="0"/>
        <v/>
      </c>
      <c r="AI34" s="54"/>
      <c r="AJ34" s="54"/>
      <c r="AK34" s="54">
        <v>26</v>
      </c>
      <c r="AL34" s="54" t="s">
        <v>138</v>
      </c>
      <c r="AM34" s="54" t="s">
        <v>139</v>
      </c>
    </row>
    <row r="35" spans="1:39">
      <c r="A35" s="45" t="str" cm="1">
        <f t="array" ref="A35">IF(H35="PROJECT", CHAR(10) &amp; "- " &amp; _xlfn.TEXTJOIN(CHAR(10) &amp; "- ", TRUE, _xlfn._xlws.FILTER($I$9:$I$1000, ($B$9:$B$1000=B35) * ($H$9:$H$1000="Topic"))), "")</f>
        <v/>
      </c>
      <c r="B35" s="45">
        <f t="shared" si="1"/>
        <v>4</v>
      </c>
      <c r="C35" s="95">
        <v>14</v>
      </c>
      <c r="D35" s="46">
        <v>4</v>
      </c>
      <c r="E35" s="58" t="s">
        <v>46</v>
      </c>
      <c r="F35" s="48">
        <v>27</v>
      </c>
      <c r="G35" s="49" t="s">
        <v>158</v>
      </c>
      <c r="H35" s="49" t="s">
        <v>48</v>
      </c>
      <c r="I35" s="50" t="s">
        <v>829</v>
      </c>
      <c r="J35" s="51" t="s">
        <v>830</v>
      </c>
      <c r="K35" s="129" t="str">
        <f t="shared" si="2"/>
        <v xml:space="preserve">[ROLE] Friendly tutor specializing in Elixir Fundamentals | [TOPIC] Destructure sequences and assert bindings using =, _, {a, b} = tuple, [head PIPE tail] = list, and [a, b, c] = list.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#27 | Stage 1 📖 Practice | Elixir Fundamentals | 📊 Level: Intermediate | 🌐 Coding5s.com
**Concept:** Match Operator &amp; Sequence Destructuring (=, _, {a, b} = tuple, [head PIPE tail] = list, [a, b, c] = list)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5"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Destructure sequences and assert bindings using =, _, {a, b} = tuple, [head PIPE tail] = list, and [a, b, c] = list.. Topic details: Match Operator &amp; Sequence Destructuring (=, _, {a, b} = tuple, [head PIPE tail] = list, [a, b, c] = list)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#27 | Practice | Elixir Fundamentals | 📊 Level: Intermediate
**Topic:** Destructure sequences and assert bindings using =, _, {a, b} = tuple, [head PIPE tail] = list, and [a, b, c] = list.
---
 | [FOOTER RULE - STRICT] End your response with: '--- ⚡ *Coding5s Mentor System — Eliminating Epistemic Debt*' | </v>
      </c>
      <c r="M35" s="53">
        <v>0</v>
      </c>
      <c r="N35" s="102" t="str">
        <f t="shared" si="4"/>
        <v>[ROLE] Careless Elixir Fundamentals Developer | [TASK] Generate debugging challenges in Elixir Fundamentals | | [TOPIC] Destructure sequences and assert bindings using =, _, {a, b} = tuple, [head PIPE tail] = list, and [a, b, c] = list.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#27 | Stage 2 🐛 Debug | Elixir Fundamentals | 📊 Level: Intermediate | 🌐 Coding5s.com
Concept: Match Operator &amp; Sequence Destructuring (=, _, {a, b} = tuple, [head PIPE tail] = list, [a, b, c] = list)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5"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Destructure sequences and assert bindings using =, _, {a, b} = tuple, [head PIPE tail] = list, and [a, b, c] = list.. Topic details: Match Operator &amp; Sequence Destructuring (=, _, {a, b} = tuple, [head PIPE tail] = list, [a, b, c] = list)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#27 | Debug | Elixir Fundamentals | 📊 Level: Intermediate
**Topic:** Destructure sequences and assert bindings using =, _, {a, b} = tuple, [head PIPE tail] = list, and [a, b, c] = list.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5" s="53">
        <v>0</v>
      </c>
      <c r="Q35" s="102" t="str">
        <f t="shared" si="6"/>
        <v>[ROLE] Tech Lead | [TASK] Assign incomplete Elixir Fundamentals script challenges | [TOPIC] Destructure sequences and assert bindings using =, _, {a, b} = tuple, [head PIPE tail] = list, and [a, b, c] = list.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#27 | Stage 3 🧩 Complete | Elixir Fundamentals | 📊 Level: Intermediate | 🌐 Coding5s.com
**Concept:** Match Operator &amp; Sequence Destructuring (=, _, {a, b} = tuple, [head PIPE tail] = list, [a, b, c] = list)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Destructure sequences and assert bindings using =, _, {a, b} = tuple, [head PIPE tail] = list, and [a, b, c] = list..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5"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Destructure sequences and assert bindings using =, _, {a, b} = tuple, [head PIPE tail] = list, and [a, b, c] = list.. Topic details: Match Operator &amp; Sequence Destructuring (=, _, {a, b} = tuple, [head PIPE tail] = list, [a, b, c] = list)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#27 | Complete | Elixir Fundamentals | 📊 Level: Intermediate
**Topic:** Destructure sequences and assert bindings using =, _, {a, b} = tuple, [head PIPE tail] = list, and [a, b, c] = list.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5" s="53">
        <v>0</v>
      </c>
      <c r="T35" s="102" t="str">
        <f t="shared" si="8"/>
        <v>[ROLE] Tech Lead | [TASK] Provide intentionally messy but functional code for learning debugging and improvement | [TOPIC] Destructure sequences and assert bindings using =, _, {a, b} = tuple, [head PIPE tail] = list, and [a, b, c] = list.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#27 | Stage 4 🧹 Refactor | Elixir Fundamentals | 📊 Level: Intermediate | 🌐 Coding5s.com
**Concept:** Match Operator &amp; Sequence Destructuring (=, _, {a, b} = tuple, [head PIPE tail] = list, [a, b, c] = list)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Destructure sequences and assert bindings using =, _, {a, b} = tuple, [head PIPE tail] = list, and [a, b, c] = list.. Topic details: Match Operator &amp; Sequence Destructuring (=, _, {a, b} = tuple, [head PIPE tail] = list, [a, b, c] = list)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#27 | Refactor | Elixir Fundamentals | 📊 Level: Intermediate
**Topic:** Destructure sequences and assert bindings using =, _, {a, b} = tuple, [head PIPE tail] = list, and [a, b, c] = list.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5" s="53">
        <v>0</v>
      </c>
      <c r="W35" s="87" t="str">
        <f t="shared" si="10"/>
        <v>[ROLE] Tech Product Manager assigning a Elixir Fundamentals Jira Ticket | [TASK] Provide a guided implementation exercise with full solution for learning purposes | [TOPIC] Destructure sequences and assert bindings using =, _, {a, b} = tuple, [head PIPE tail] = list, and [a, b, c] = list.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#27 | Stage 5 | Elixir Fundamentals | 📊 Level: Intermediate | 🌐 Coding5s.com
**Concept:** Match Operator &amp; Sequence Destructuring (=, _, {a, b} = tuple, [head PIPE tail] = list, [a, b, c] = list)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Destructure sequences and assert bindings using =, _, {a, b} = tuple, [head PIPE tail] = list, and [a, b, c] = list.. Goal: Match Operator &amp; Sequence Destructuring (=, _, {a, b} = tuple, [head PIPE tail] = list, [a, b, c] = list)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#27 | Extend | Elixir Fundamentals | 📊 Level: Intermediate
**Topic:** Destructure sequences and assert bindings using =, _, {a, b} = tuple, [head PIPE tail] = list, and [a, b, c] = list.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5" s="53">
        <v>0</v>
      </c>
      <c r="Z35" s="56" t="str">
        <f t="shared" si="12"/>
        <v/>
      </c>
      <c r="AA35" s="56" t="str">
        <f t="shared" si="13"/>
        <v/>
      </c>
      <c r="AB35" s="56" t="str">
        <f t="shared" si="14"/>
        <v/>
      </c>
      <c r="AC35" s="56" t="str">
        <f t="shared" si="15"/>
        <v/>
      </c>
      <c r="AD35" s="56" t="str">
        <f t="shared" si="16"/>
        <v/>
      </c>
      <c r="AE35" s="40"/>
      <c r="AF35" s="40"/>
      <c r="AG35" s="40"/>
      <c r="AH35" s="56" t="str">
        <f t="shared" si="0"/>
        <v/>
      </c>
      <c r="AI35" s="54"/>
      <c r="AJ35" s="54"/>
      <c r="AK35" s="54">
        <v>27</v>
      </c>
      <c r="AL35" s="54" t="s">
        <v>143</v>
      </c>
      <c r="AM35" s="54" t="s">
        <v>144</v>
      </c>
    </row>
    <row r="36" spans="1:39">
      <c r="A36" s="45" t="str" cm="1">
        <f t="array" ref="A36">IF(H36="PROJECT", CHAR(10) &amp; "- " &amp; _xlfn.TEXTJOIN(CHAR(10) &amp; "- ", TRUE, _xlfn._xlws.FILTER($I$9:$I$1000, ($B$9:$B$1000=B36) * ($H$9:$H$1000="Topic"))), "")</f>
        <v/>
      </c>
      <c r="B36" s="45">
        <f t="shared" si="1"/>
        <v>4</v>
      </c>
      <c r="C36" s="95">
        <v>14</v>
      </c>
      <c r="D36" s="57">
        <v>4</v>
      </c>
      <c r="E36" s="58" t="s">
        <v>46</v>
      </c>
      <c r="F36" s="59">
        <v>28</v>
      </c>
      <c r="G36" s="60" t="s">
        <v>158</v>
      </c>
      <c r="H36" s="60" t="s">
        <v>48</v>
      </c>
      <c r="I36" s="61" t="s">
        <v>831</v>
      </c>
      <c r="J36" s="62" t="s">
        <v>832</v>
      </c>
      <c r="K36" s="129" t="str">
        <f t="shared" si="2"/>
        <v xml:space="preserve">[ROLE] Friendly tutor specializing in Elixir Fundamentals | [TOPIC] Extract data from associative structures using %{key: val} = map, %{} = map, %Module{key: val} = struct, and %{key: _} = map.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#28 | Stage 1 📖 Practice | Elixir Fundamentals | 📊 Level: Intermediate | 🌐 Coding5s.com
**Concept:** Map &amp; Struct Destructuring (%{key: val} = map, %{} = map, %Module{key: val} = struct, %{key: _} = map)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6"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data from associative structures using %{key: val} = map, %{} = map, %Module{key: val} = struct, and %{key: _} = map.. Topic details: Map &amp; Struct Destructuring (%{key: val} = map, %{} = map, %Module{key: val} = struct, %{key: _} = map)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#28 | Practice | Elixir Fundamentals | 📊 Level: Intermediate
**Topic:** Extract data from associative structures using %{key: val} = map, %{} = map, %Module{key: val} = struct, and %{key: _} = map.
---
 | [FOOTER RULE - STRICT] End your response with: '--- ⚡ *Coding5s Mentor System — Eliminating Epistemic Debt*' | </v>
      </c>
      <c r="M36" s="52">
        <v>0</v>
      </c>
      <c r="N36" s="102" t="str">
        <f t="shared" si="4"/>
        <v>[ROLE] Careless Elixir Fundamentals Developer | [TASK] Generate debugging challenges in Elixir Fundamentals | | [TOPIC] Extract data from associative structures using %{key: val} = map, %{} = map, %Module{key: val} = struct, and %{key: _} = map.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#28 | Stage 2 🐛 Debug | Elixir Fundamentals | 📊 Level: Intermediate | 🌐 Coding5s.com
Concept: Map &amp; Struct Destructuring (%{key: val} = map, %{} = map, %Module{key: val} = struct, %{key: _} = map)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6"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data from associative structures using %{key: val} = map, %{} = map, %Module{key: val} = struct, and %{key: _} = map.. Topic details: Map &amp; Struct Destructuring (%{key: val} = map, %{} = map, %Module{key: val} = struct, %{key: _} = map)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#28 | Debug | Elixir Fundamentals | 📊 Level: Intermediate
**Topic:** Extract data from associative structures using %{key: val} = map, %{} = map, %Module{key: val} = struct, and %{key: _} = map.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6" s="52">
        <v>0</v>
      </c>
      <c r="Q36" s="102" t="str">
        <f t="shared" si="6"/>
        <v>[ROLE] Tech Lead | [TASK] Assign incomplete Elixir Fundamentals script challenges | [TOPIC] Extract data from associative structures using %{key: val} = map, %{} = map, %Module{key: val} = struct, and %{key: _} = map.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#28 | Stage 3 🧩 Complete | Elixir Fundamentals | 📊 Level: Intermediate | 🌐 Coding5s.com
**Concept:** Map &amp; Struct Destructuring (%{key: val} = map, %{} = map, %Module{key: val} = struct, %{key: _} = map)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data from associative structures using %{key: val} = map, %{} = map, %Module{key: val} = struct, and %{key: _} = map..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6"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data from associative structures using %{key: val} = map, %{} = map, %Module{key: val} = struct, and %{key: _} = map.. Topic details: Map &amp; Struct Destructuring (%{key: val} = map, %{} = map, %Module{key: val} = struct, %{key: _} = map)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#28 | Complete | Elixir Fundamentals | 📊 Level: Intermediate
**Topic:** Extract data from associative structures using %{key: val} = map, %{} = map, %Module{key: val} = struct, and %{key: _} = map.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6" s="52">
        <v>0</v>
      </c>
      <c r="T36" s="102" t="str">
        <f t="shared" si="8"/>
        <v>[ROLE] Tech Lead | [TASK] Provide intentionally messy but functional code for learning debugging and improvement | [TOPIC] Extract data from associative structures using %{key: val} = map, %{} = map, %Module{key: val} = struct, and %{key: _} = map.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#28 | Stage 4 🧹 Refactor | Elixir Fundamentals | 📊 Level: Intermediate | 🌐 Coding5s.com
**Concept:** Map &amp; Struct Destructuring (%{key: val} = map, %{} = map, %Module{key: val} = struct, %{key: _} = map)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Extract data from associative structures using %{key: val} = map, %{} = map, %Module{key: val} = struct, and %{key: _} = map.. Topic details: Map &amp; Struct Destructuring (%{key: val} = map, %{} = map, %Module{key: val} = struct, %{key: _} = map)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#28 | Refactor | Elixir Fundamentals | 📊 Level: Intermediate
**Topic:** Extract data from associative structures using %{key: val} = map, %{} = map, %Module{key: val} = struct, and %{key: _} = map.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6" s="52">
        <v>0</v>
      </c>
      <c r="W36" s="87" t="str">
        <f t="shared" si="10"/>
        <v>[ROLE] Tech Product Manager assigning a Elixir Fundamentals Jira Ticket | [TASK] Provide a guided implementation exercise with full solution for learning purposes | [TOPIC] Extract data from associative structures using %{key: val} = map, %{} = map, %Module{key: val} = struct, and %{key: _} = map.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#28 | Stage 5 | Elixir Fundamentals | 📊 Level: Intermediate | 🌐 Coding5s.com
**Concept:** Map &amp; Struct Destructuring (%{key: val} = map, %{} = map, %Module{key: val} = struct, %{key: _} = map)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data from associative structures using %{key: val} = map, %{} = map, %Module{key: val} = struct, and %{key: _} = map.. Goal: Map &amp; Struct Destructuring (%{key: val} = map, %{} = map, %Module{key: val} = struct, %{key: _} = map)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#28 | Extend | Elixir Fundamentals | 📊 Level: Intermediate
**Topic:** Extract data from associative structures using %{key: val} = map, %{} = map, %Module{key: val} = struct, and %{key: _} = map.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6" s="52">
        <v>0</v>
      </c>
      <c r="Z36" s="56" t="str">
        <f t="shared" si="12"/>
        <v/>
      </c>
      <c r="AA36" s="56" t="str">
        <f t="shared" si="13"/>
        <v/>
      </c>
      <c r="AB36" s="56" t="str">
        <f t="shared" si="14"/>
        <v/>
      </c>
      <c r="AC36" s="56" t="str">
        <f t="shared" si="15"/>
        <v/>
      </c>
      <c r="AD36" s="56" t="str">
        <f t="shared" si="16"/>
        <v/>
      </c>
      <c r="AE36" s="40"/>
      <c r="AF36" s="40"/>
      <c r="AG36" s="40"/>
      <c r="AH36" s="56" t="str">
        <f t="shared" si="0"/>
        <v/>
      </c>
      <c r="AI36" s="54"/>
      <c r="AJ36" s="54"/>
      <c r="AK36" s="54">
        <v>28</v>
      </c>
      <c r="AL36" s="54" t="s">
        <v>146</v>
      </c>
      <c r="AM36" s="54" t="s">
        <v>147</v>
      </c>
    </row>
    <row r="37" spans="1:39">
      <c r="A37" s="45" t="str" cm="1">
        <f t="array" ref="A37">IF(H37="PROJECT", CHAR(10) &amp; "- " &amp; _xlfn.TEXTJOIN(CHAR(10) &amp; "- ", TRUE, _xlfn._xlws.FILTER($I$9:$I$1000, ($B$9:$B$1000=B37) * ($H$9:$H$1000="Topic"))), "")</f>
        <v/>
      </c>
      <c r="B37" s="45">
        <f t="shared" si="1"/>
        <v>4</v>
      </c>
      <c r="C37" s="95">
        <v>14</v>
      </c>
      <c r="D37" s="46">
        <v>4</v>
      </c>
      <c r="E37" s="58" t="s">
        <v>46</v>
      </c>
      <c r="F37" s="48">
        <v>29</v>
      </c>
      <c r="G37" s="49" t="s">
        <v>158</v>
      </c>
      <c r="H37" s="49" t="s">
        <v>48</v>
      </c>
      <c r="I37" s="50" t="s">
        <v>833</v>
      </c>
      <c r="J37" s="51" t="s">
        <v>834</v>
      </c>
      <c r="K37" s="129" t="str">
        <f t="shared" si="2"/>
        <v xml:space="preserve">[ROLE] Friendly tutor specializing in Elixir Fundamentals | [TOPIC] Match against existing variable values without rebinding using ^var, {^var, val} = tuple, [^var PIPE tail] = list, and %{key: ^var} = map.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#29 | Stage 1 📖 Practice | Elixir Fundamentals | 📊 Level: Intermediate | 🌐 Coding5s.com
**Concept:** The Pin Operator (^var, {^var, val} = tuple, [^var PIPE tail] = list, %{key: ^var} = map)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7"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Match against existing variable values without rebinding using ^var, {^var, val} = tuple, [^var PIPE tail] = list, and %{key: ^var} = map.. Topic details: The Pin Operator (^var, {^var, val} = tuple, [^var PIPE tail] = list, %{key: ^var} = map)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#29 | Practice | Elixir Fundamentals | 📊 Level: Intermediate
**Topic:** Match against existing variable values without rebinding using ^var, {^var, val} = tuple, [^var PIPE tail] = list, and %{key: ^var} = map.
---
 | [FOOTER RULE - STRICT] End your response with: '--- ⚡ *Coding5s Mentor System — Eliminating Epistemic Debt*' | </v>
      </c>
      <c r="M37" s="53">
        <v>0</v>
      </c>
      <c r="N37" s="102" t="str">
        <f t="shared" si="4"/>
        <v>[ROLE] Careless Elixir Fundamentals Developer | [TASK] Generate debugging challenges in Elixir Fundamentals | | [TOPIC] Match against existing variable values without rebinding using ^var, {^var, val} = tuple, [^var PIPE tail] = list, and %{key: ^var} = map.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#29 | Stage 2 🐛 Debug | Elixir Fundamentals | 📊 Level: Intermediate | 🌐 Coding5s.com
Concept: The Pin Operator (^var, {^var, val} = tuple, [^var PIPE tail] = list, %{key: ^var} = map)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7"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Match against existing variable values without rebinding using ^var, {^var, val} = tuple, [^var PIPE tail] = list, and %{key: ^var} = map.. Topic details: The Pin Operator (^var, {^var, val} = tuple, [^var PIPE tail] = list, %{key: ^var} = map)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#29 | Debug | Elixir Fundamentals | 📊 Level: Intermediate
**Topic:** Match against existing variable values without rebinding using ^var, {^var, val} = tuple, [^var PIPE tail] = list, and %{key: ^var} = map.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7" s="53">
        <v>0</v>
      </c>
      <c r="Q37" s="102" t="str">
        <f t="shared" si="6"/>
        <v>[ROLE] Tech Lead | [TASK] Assign incomplete Elixir Fundamentals script challenges | [TOPIC] Match against existing variable values without rebinding using ^var, {^var, val} = tuple, [^var PIPE tail] = list, and %{key: ^var} = map.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#29 | Stage 3 🧩 Complete | Elixir Fundamentals | 📊 Level: Intermediate | 🌐 Coding5s.com
**Concept:** The Pin Operator (^var, {^var, val} = tuple, [^var PIPE tail] = list, %{key: ^var} = map)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Match against existing variable values without rebinding using ^var, {^var, val} = tuple, [^var PIPE tail] = list, and %{key: ^var} = map..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7"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Match against existing variable values without rebinding using ^var, {^var, val} = tuple, [^var PIPE tail] = list, and %{key: ^var} = map.. Topic details: The Pin Operator (^var, {^var, val} = tuple, [^var PIPE tail] = list, %{key: ^var} = map)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#29 | Complete | Elixir Fundamentals | 📊 Level: Intermediate
**Topic:** Match against existing variable values without rebinding using ^var, {^var, val} = tuple, [^var PIPE tail] = list, and %{key: ^var} = map.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7" s="53">
        <v>0</v>
      </c>
      <c r="T37" s="102" t="str">
        <f t="shared" si="8"/>
        <v>[ROLE] Tech Lead | [TASK] Provide intentionally messy but functional code for learning debugging and improvement | [TOPIC] Match against existing variable values without rebinding using ^var, {^var, val} = tuple, [^var PIPE tail] = list, and %{key: ^var} = map.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#29 | Stage 4 🧹 Refactor | Elixir Fundamentals | 📊 Level: Intermediate | 🌐 Coding5s.com
**Concept:** The Pin Operator (^var, {^var, val} = tuple, [^var PIPE tail] = list, %{key: ^var} = map)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Match against existing variable values without rebinding using ^var, {^var, val} = tuple, [^var PIPE tail] = list, and %{key: ^var} = map.. Topic details: The Pin Operator (^var, {^var, val} = tuple, [^var PIPE tail] = list, %{key: ^var} = map)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#29 | Refactor | Elixir Fundamentals | 📊 Level: Intermediate
**Topic:** Match against existing variable values without rebinding using ^var, {^var, val} = tuple, [^var PIPE tail] = list, and %{key: ^var} = map.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7" s="53">
        <v>0</v>
      </c>
      <c r="W37" s="87" t="str">
        <f t="shared" si="10"/>
        <v>[ROLE] Tech Product Manager assigning a Elixir Fundamentals Jira Ticket | [TASK] Provide a guided implementation exercise with full solution for learning purposes | [TOPIC] Match against existing variable values without rebinding using ^var, {^var, val} = tuple, [^var PIPE tail] = list, and %{key: ^var} = map.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#29 | Stage 5 | Elixir Fundamentals | 📊 Level: Intermediate | 🌐 Coding5s.com
**Concept:** The Pin Operator (^var, {^var, val} = tuple, [^var PIPE tail] = list, %{key: ^var} = map)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Match against existing variable values without rebinding using ^var, {^var, val} = tuple, [^var PIPE tail] = list, and %{key: ^var} = map.. Goal: The Pin Operator (^var, {^var, val} = tuple, [^var PIPE tail] = list, %{key: ^var} = map)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#29 | Extend | Elixir Fundamentals | 📊 Level: Intermediate
**Topic:** Match against existing variable values without rebinding using ^var, {^var, val} = tuple, [^var PIPE tail] = list, and %{key: ^var} = map.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7" s="53">
        <v>0</v>
      </c>
      <c r="Z37" s="56" t="str">
        <f t="shared" si="12"/>
        <v/>
      </c>
      <c r="AA37" s="56" t="str">
        <f t="shared" si="13"/>
        <v/>
      </c>
      <c r="AB37" s="56" t="str">
        <f t="shared" si="14"/>
        <v/>
      </c>
      <c r="AC37" s="56" t="str">
        <f t="shared" si="15"/>
        <v/>
      </c>
      <c r="AD37" s="56" t="str">
        <f t="shared" si="16"/>
        <v/>
      </c>
      <c r="AE37" s="40"/>
      <c r="AF37" s="40"/>
      <c r="AG37" s="40"/>
      <c r="AH37" s="56" t="str">
        <f t="shared" si="0"/>
        <v/>
      </c>
      <c r="AI37" s="54"/>
      <c r="AJ37" s="54"/>
      <c r="AK37" s="54">
        <v>29</v>
      </c>
      <c r="AL37" s="54" t="s">
        <v>149</v>
      </c>
      <c r="AM37" s="54" t="s">
        <v>150</v>
      </c>
    </row>
    <row r="38" spans="1:39">
      <c r="A38" s="45" t="str" cm="1">
        <f t="array" ref="A38">IF(H38="PROJECT", CHAR(10) &amp; "- " &amp; _xlfn.TEXTJOIN(CHAR(10) &amp; "- ", TRUE, _xlfn._xlws.FILTER($I$9:$I$1000, ($B$9:$B$1000=B38) * ($H$9:$H$1000="Topic"))), "")</f>
        <v/>
      </c>
      <c r="B38" s="45">
        <f t="shared" si="1"/>
        <v>4</v>
      </c>
      <c r="C38" s="95">
        <v>10</v>
      </c>
      <c r="D38" s="57">
        <v>3</v>
      </c>
      <c r="E38" s="58" t="s">
        <v>46</v>
      </c>
      <c r="F38" s="59">
        <v>30</v>
      </c>
      <c r="G38" s="60" t="s">
        <v>158</v>
      </c>
      <c r="H38" s="60" t="s">
        <v>48</v>
      </c>
      <c r="I38" s="61" t="s">
        <v>835</v>
      </c>
      <c r="J38" s="62" t="s">
        <v>836</v>
      </c>
      <c r="K38" s="129" t="str">
        <f t="shared" si="2"/>
        <v xml:space="preserve">[ROLE] Friendly tutor specializing in Elixir Fundamentals | [TOPIC] Implement basic conditional branching using if/2, unless/2, do: block, and else: block. | [LEVEL] Intermediate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#30 | Stage 1 📖 Practice | Elixir Fundamentals | 📊 Level: Intermediate | 🌐 Coding5s.com
**Concept:** Simple Conditionals (if/2, unless/2, do: block, else: block)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8"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basic conditional branching using if/2, unless/2, do: block, and else: block.. Topic details: Simple Conditionals (if/2, unless/2, do: block, else: block)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#30 | Practice | Elixir Fundamentals | 📊 Level: Intermediate
**Topic:** Implement basic conditional branching using if/2, unless/2, do: block, and else: block.
---
 | [FOOTER RULE - STRICT] End your response with: '--- ⚡ *Coding5s Mentor System — Eliminating Epistemic Debt*' | </v>
      </c>
      <c r="M38" s="52">
        <v>0</v>
      </c>
      <c r="N38" s="102" t="str">
        <f t="shared" si="4"/>
        <v>[ROLE] Careless Elixir Fundamentals Developer | [TASK] Generate debugging challenges in Elixir Fundamentals | | [TOPIC] Implement basic conditional branching using if/2, unless/2, do: block, and else: block. | | [LEVEL] Intermediate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#30 | Stage 2 🐛 Debug | Elixir Fundamentals | 📊 Level: Intermediate | 🌐 Coding5s.com
Concept: Simple Conditionals (if/2, unless/2, do: block, else: block)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8"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basic conditional branching using if/2, unless/2, do: block, and else: block.. Topic details: Simple Conditionals (if/2, unless/2, do: block, else: block)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#30 | Debug | Elixir Fundamentals | 📊 Level: Intermediate
**Topic:** Implement basic conditional branching using if/2, unless/2, do: block, and else: block.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8" s="52">
        <v>0</v>
      </c>
      <c r="Q38" s="102" t="str">
        <f t="shared" si="6"/>
        <v>[ROLE] Tech Lead | [TASK] Assign incomplete Elixir Fundamentals script challenges | [TOPIC] Implement basic conditional branching using if/2, unless/2, do: block, and else: block. | [LEVEL] Intermediate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#30 | Stage 3 🧩 Complete | Elixir Fundamentals | 📊 Level: Intermediate | 🌐 Coding5s.com
**Concept:** Simple Conditionals (if/2, unless/2, do: block, else: block)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basic conditional branching using if/2, unless/2, do: block, and else: block..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8"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basic conditional branching using if/2, unless/2, do: block, and else: block.. Topic details: Simple Conditionals (if/2, unless/2, do: block, else: block)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#30 | Complete | Elixir Fundamentals | 📊 Level: Intermediate
**Topic:** Implement basic conditional branching using if/2, unless/2, do: block, and else: block.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8" s="52">
        <v>0</v>
      </c>
      <c r="T38" s="102" t="str">
        <f t="shared" si="8"/>
        <v>[ROLE] Tech Lead | [TASK] Provide intentionally messy but functional code for learning debugging and improvement | [TOPIC] Implement basic conditional branching using if/2, unless/2, do: block, and else: block. | [LEVEL] Intermediate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#30 | Stage 4 🧹 Refactor | Elixir Fundamentals | 📊 Level: Intermediate | 🌐 Coding5s.com
**Concept:** Simple Conditionals (if/2, unless/2, do: block, else: block)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Implement basic conditional branching using if/2, unless/2, do: block, and else: block.. Topic details: Simple Conditionals (if/2, unless/2, do: block, else: block)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#30 | Refactor | Elixir Fundamentals | 📊 Level: Intermediate
**Topic:** Implement basic conditional branching using if/2, unless/2, do: block, and else: block.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8" s="52">
        <v>0</v>
      </c>
      <c r="W38" s="87" t="str">
        <f t="shared" si="10"/>
        <v>[ROLE] Tech Product Manager assigning a Elixir Fundamentals Jira Ticket | [TASK] Provide a guided implementation exercise with full solution for learning purposes | [TOPIC] Implement basic conditional branching using if/2, unless/2, do: block, and else: block.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#30 | Stage 5 | Elixir Fundamentals | 📊 Level: Intermediate | 🌐 Coding5s.com
**Concept:** Simple Conditionals (if/2, unless/2, do: block, else: block)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basic conditional branching using if/2, unless/2, do: block, and else: block.. Goal: Simple Conditionals (if/2, unless/2, do: block, else: block)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#30 | Extend | Elixir Fundamentals | 📊 Level: Intermediate
**Topic:** Implement basic conditional branching using if/2, unless/2, do: block, and else: block.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8" s="52">
        <v>0</v>
      </c>
      <c r="Z38" s="56" t="str">
        <f t="shared" si="12"/>
        <v/>
      </c>
      <c r="AA38" s="56" t="str">
        <f t="shared" si="13"/>
        <v/>
      </c>
      <c r="AB38" s="56" t="str">
        <f t="shared" si="14"/>
        <v/>
      </c>
      <c r="AC38" s="56" t="str">
        <f t="shared" si="15"/>
        <v/>
      </c>
      <c r="AD38" s="56" t="str">
        <f t="shared" si="16"/>
        <v/>
      </c>
      <c r="AE38" s="40"/>
      <c r="AF38" s="40"/>
      <c r="AG38" s="40"/>
      <c r="AH38" s="56" t="str">
        <f t="shared" si="0"/>
        <v/>
      </c>
      <c r="AI38" s="54"/>
      <c r="AJ38" s="54"/>
      <c r="AK38" s="54">
        <v>30</v>
      </c>
      <c r="AL38" s="54" t="s">
        <v>152</v>
      </c>
      <c r="AM38" s="54" t="s">
        <v>153</v>
      </c>
    </row>
    <row r="39" spans="1:39">
      <c r="A39" s="45" t="str" cm="1">
        <f t="array" ref="A39">IF(H39="PROJECT", CHAR(10) &amp; "- " &amp; _xlfn.TEXTJOIN(CHAR(10) &amp; "- ", TRUE, _xlfn._xlws.FILTER($I$9:$I$1000, ($B$9:$B$1000=B39) * ($H$9:$H$1000="Topic"))), "")</f>
        <v/>
      </c>
      <c r="B39" s="45">
        <f t="shared" si="1"/>
        <v>4</v>
      </c>
      <c r="C39" s="95">
        <v>16</v>
      </c>
      <c r="D39" s="46">
        <v>4</v>
      </c>
      <c r="E39" s="58" t="s">
        <v>46</v>
      </c>
      <c r="F39" s="48">
        <v>31</v>
      </c>
      <c r="G39" s="49" t="s">
        <v>158</v>
      </c>
      <c r="H39" s="49" t="s">
        <v>48</v>
      </c>
      <c r="I39" s="50" t="s">
        <v>837</v>
      </c>
      <c r="J39" s="51" t="s">
        <v>838</v>
      </c>
      <c r="K39" s="129" t="str">
        <f t="shared" si="2"/>
        <v xml:space="preserve">[ROLE] Friendly tutor specializing in Elixir Fundamentals | [TOPIC] Implement multi-branch logic and pattern guards using case/2, cond/1, -&gt;, true -&gt;, and when.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#31 | Stage 1 📖 Practice | Elixir Fundamentals | 📊 Level: Intermediate | 🌐 Coding5s.com
**Concept:** Pattern &amp; Multi-Branch Conditionals (case/2, cond/1, -&gt;, true -&gt;, when)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9"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multi-branch logic and pattern guards using case/2, cond/1, -&gt;, true -&gt;, and when.. Topic details: Pattern &amp; Multi-Branch Conditionals (case/2, cond/1, -&gt;, true -&gt;, when)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#31 | Practice | Elixir Fundamentals | 📊 Level: Intermediate
**Topic:** Implement multi-branch logic and pattern guards using case/2, cond/1, -&gt;, true -&gt;, and when.
---
 | [FOOTER RULE - STRICT] End your response with: '--- ⚡ *Coding5s Mentor System — Eliminating Epistemic Debt*' | </v>
      </c>
      <c r="M39" s="53">
        <v>0</v>
      </c>
      <c r="N39" s="102" t="str">
        <f t="shared" si="4"/>
        <v>[ROLE] Careless Elixir Fundamentals Developer | [TASK] Generate debugging challenges in Elixir Fundamentals | | [TOPIC] Implement multi-branch logic and pattern guards using case/2, cond/1, -&gt;, true -&gt;, and when.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#31 | Stage 2 🐛 Debug | Elixir Fundamentals | 📊 Level: Intermediate | 🌐 Coding5s.com
Concept: Pattern &amp; Multi-Branch Conditionals (case/2, cond/1, -&gt;, true -&gt;, when)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9"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multi-branch logic and pattern guards using case/2, cond/1, -&gt;, true -&gt;, and when.. Topic details: Pattern &amp; Multi-Branch Conditionals (case/2, cond/1, -&gt;, true -&gt;, when)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#31 | Debug | Elixir Fundamentals | 📊 Level: Intermediate
**Topic:** Implement multi-branch logic and pattern guards using case/2, cond/1, -&gt;, true -&gt;, and when.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9" s="53">
        <v>0</v>
      </c>
      <c r="Q39" s="102" t="str">
        <f t="shared" si="6"/>
        <v>[ROLE] Tech Lead | [TASK] Assign incomplete Elixir Fundamentals script challenges | [TOPIC] Implement multi-branch logic and pattern guards using case/2, cond/1, -&gt;, true -&gt;, and when.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#31 | Stage 3 🧩 Complete | Elixir Fundamentals | 📊 Level: Intermediate | 🌐 Coding5s.com
**Concept:** Pattern &amp; Multi-Branch Conditionals (case/2, cond/1, -&gt;, true -&gt;, when)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multi-branch logic and pattern guards using case/2, cond/1, -&gt;, true -&gt;, and when..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9"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multi-branch logic and pattern guards using case/2, cond/1, -&gt;, true -&gt;, and when.. Topic details: Pattern &amp; Multi-Branch Conditionals (case/2, cond/1, -&gt;, true -&gt;, when)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#31 | Complete | Elixir Fundamentals | 📊 Level: Intermediate
**Topic:** Implement multi-branch logic and pattern guards using case/2, cond/1, -&gt;, true -&gt;, and when.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9" s="53">
        <v>0</v>
      </c>
      <c r="T39" s="102" t="str">
        <f t="shared" si="8"/>
        <v>[ROLE] Tech Lead | [TASK] Provide intentionally messy but functional code for learning debugging and improvement | [TOPIC] Implement multi-branch logic and pattern guards using case/2, cond/1, -&gt;, true -&gt;, and when.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#31 | Stage 4 🧹 Refactor | Elixir Fundamentals | 📊 Level: Intermediate | 🌐 Coding5s.com
**Concept:** Pattern &amp; Multi-Branch Conditionals (case/2, cond/1, -&gt;, true -&gt;, when)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Implement multi-branch logic and pattern guards using case/2, cond/1, -&gt;, true -&gt;, and when.. Topic details: Pattern &amp; Multi-Branch Conditionals (case/2, cond/1, -&gt;, true -&gt;, when)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#31 | Refactor | Elixir Fundamentals | 📊 Level: Intermediate
**Topic:** Implement multi-branch logic and pattern guards using case/2, cond/1, -&gt;, true -&gt;, and when.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9" s="53">
        <v>0</v>
      </c>
      <c r="W39" s="87" t="str">
        <f t="shared" si="10"/>
        <v>[ROLE] Tech Product Manager assigning a Elixir Fundamentals Jira Ticket | [TASK] Provide a guided implementation exercise with full solution for learning purposes | [TOPIC] Implement multi-branch logic and pattern guards using case/2, cond/1, -&gt;, true -&gt;, and when.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#31 | Stage 5 | Elixir Fundamentals | 📊 Level: Intermediate | 🌐 Coding5s.com
**Concept:** Pattern &amp; Multi-Branch Conditionals (case/2, cond/1, -&gt;, true -&gt;, when)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multi-branch logic and pattern guards using case/2, cond/1, -&gt;, true -&gt;, and when.. Goal: Pattern &amp; Multi-Branch Conditionals (case/2, cond/1, -&gt;, true -&gt;, when)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#31 | Extend | Elixir Fundamentals | 📊 Level: Intermediate
**Topic:** Implement multi-branch logic and pattern guards using case/2, cond/1, -&gt;, true -&gt;, and when.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9" s="53">
        <v>0</v>
      </c>
      <c r="Z39" s="56" t="str">
        <f t="shared" si="12"/>
        <v/>
      </c>
      <c r="AA39" s="56" t="str">
        <f t="shared" si="13"/>
        <v/>
      </c>
      <c r="AB39" s="56" t="str">
        <f t="shared" si="14"/>
        <v/>
      </c>
      <c r="AC39" s="56" t="str">
        <f t="shared" si="15"/>
        <v/>
      </c>
      <c r="AD39" s="56" t="str">
        <f t="shared" si="16"/>
        <v/>
      </c>
      <c r="AE39" s="40"/>
      <c r="AF39" s="40"/>
      <c r="AG39" s="40"/>
      <c r="AH39" s="56" t="str">
        <f t="shared" si="0"/>
        <v/>
      </c>
      <c r="AI39" s="54"/>
      <c r="AJ39" s="54"/>
      <c r="AK39" s="54">
        <v>31</v>
      </c>
      <c r="AL39" s="54" t="s">
        <v>49</v>
      </c>
      <c r="AM39" s="54" t="s">
        <v>50</v>
      </c>
    </row>
    <row r="40" spans="1:39">
      <c r="A40" s="45" t="str" cm="1">
        <f t="array" ref="A40">IF(H40="PROJECT", CHAR(10) &amp; "- " &amp; _xlfn.TEXTJOIN(CHAR(10) &amp; "- ", TRUE, _xlfn._xlws.FILTER($I$9:$I$1000, ($B$9:$B$1000=B40) * ($H$9:$H$1000="Topic"))), "")</f>
        <v/>
      </c>
      <c r="B40" s="45">
        <f t="shared" si="1"/>
        <v>4</v>
      </c>
      <c r="C40" s="95">
        <v>18</v>
      </c>
      <c r="D40" s="57">
        <v>4</v>
      </c>
      <c r="E40" s="58" t="s">
        <v>46</v>
      </c>
      <c r="F40" s="59">
        <v>32</v>
      </c>
      <c r="G40" s="60" t="s">
        <v>158</v>
      </c>
      <c r="H40" s="60" t="s">
        <v>48</v>
      </c>
      <c r="I40" s="61" t="s">
        <v>839</v>
      </c>
      <c r="J40" s="62" t="s">
        <v>840</v>
      </c>
      <c r="K40" s="129" t="str">
        <f t="shared" si="2"/>
        <v xml:space="preserve">[ROLE] Friendly tutor specializing in Elixir Fundamentals | [TOPIC] Construct complex validation pipelines and error routing using with/1, &lt;-, else, {:ok, val}, and {:error, reason}.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#32 | Stage 1 📖 Practice | Elixir Fundamentals | 📊 Level: Intermediate | 🌐 Coding5s.com
**Concept:** Happy Path Pipelines (with/1, &lt;-, else, {:ok, val}, {:error, reason})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0"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complex validation pipelines and error routing using with/1, &lt;-, else, {:ok, val}, and {:error, reason}.. Topic details: Happy Path Pipelines (with/1, &lt;-, else, {:ok, val}, {:error, reason})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#32 | Practice | Elixir Fundamentals | 📊 Level: Intermediate
**Topic:** Construct complex validation pipelines and error routing using with/1, &lt;-, else, {:ok, val}, and {:error, reason}.
---
 | [FOOTER RULE - STRICT] End your response with: '--- ⚡ *Coding5s Mentor System — Eliminating Epistemic Debt*' | </v>
      </c>
      <c r="M40" s="52">
        <v>0</v>
      </c>
      <c r="N40" s="102" t="str">
        <f t="shared" si="4"/>
        <v>[ROLE] Careless Elixir Fundamentals Developer | [TASK] Generate debugging challenges in Elixir Fundamentals | | [TOPIC] Construct complex validation pipelines and error routing using with/1, &lt;-, else, {:ok, val}, and {:error, reason}.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#32 | Stage 2 🐛 Debug | Elixir Fundamentals | 📊 Level: Intermediate | 🌐 Coding5s.com
Concept: Happy Path Pipelines (with/1, &lt;-, else, {:ok, val}, {:error, reason})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0"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complex validation pipelines and error routing using with/1, &lt;-, else, {:ok, val}, and {:error, reason}.. Topic details: Happy Path Pipelines (with/1, &lt;-, else, {:ok, val}, {:error, reason})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#32 | Debug | Elixir Fundamentals | 📊 Level: Intermediate
**Topic:** Construct complex validation pipelines and error routing using with/1, &lt;-, else, {:ok, val}, and {:error, reason}.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0" s="52">
        <v>0</v>
      </c>
      <c r="Q40" s="102" t="str">
        <f t="shared" si="6"/>
        <v>[ROLE] Tech Lead | [TASK] Assign incomplete Elixir Fundamentals script challenges | [TOPIC] Construct complex validation pipelines and error routing using with/1, &lt;-, else, {:ok, val}, and {:error, reason}.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#32 | Stage 3 🧩 Complete | Elixir Fundamentals | 📊 Level: Intermediate | 🌐 Coding5s.com
**Concept:** Happy Path Pipelines (with/1, &lt;-, else, {:ok, val}, {:error, reason})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complex validation pipelines and error routing using with/1, &lt;-, else, {:ok, val}, and {:error, reason}..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0"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complex validation pipelines and error routing using with/1, &lt;-, else, {:ok, val}, and {:error, reason}.. Topic details: Happy Path Pipelines (with/1, &lt;-, else, {:ok, val}, {:error, reason})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#32 | Complete | Elixir Fundamentals | 📊 Level: Intermediate
**Topic:** Construct complex validation pipelines and error routing using with/1, &lt;-, else, {:ok, val}, and {:error, reason}.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0" s="52">
        <v>0</v>
      </c>
      <c r="T40" s="102" t="str">
        <f t="shared" si="8"/>
        <v>[ROLE] Tech Lead | [TASK] Provide intentionally messy but functional code for learning debugging and improvement | [TOPIC] Construct complex validation pipelines and error routing using with/1, &lt;-, else, {:ok, val}, and {:error, reason}.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#32 | Stage 4 🧹 Refactor | Elixir Fundamentals | 📊 Level: Intermediate | 🌐 Coding5s.com
**Concept:** Happy Path Pipelines (with/1, &lt;-, else, {:ok, val}, {:error, reason})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Construct complex validation pipelines and error routing using with/1, &lt;-, else, {:ok, val}, and {:error, reason}.. Topic details: Happy Path Pipelines (with/1, &lt;-, else, {:ok, val}, {:error, reason})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#32 | Refactor | Elixir Fundamentals | 📊 Level: Intermediate
**Topic:** Construct complex validation pipelines and error routing using with/1, &lt;-, else, {:ok, val}, and {:error, reason}.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0" s="52">
        <v>0</v>
      </c>
      <c r="W40" s="87" t="str">
        <f t="shared" si="10"/>
        <v>[ROLE] Tech Product Manager assigning a Elixir Fundamentals Jira Ticket | [TASK] Provide a guided implementation exercise with full solution for learning purposes | [TOPIC] Construct complex validation pipelines and error routing using with/1, &lt;-, else, {:ok, val}, and {:error, reason}.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#32 | Stage 5 | Elixir Fundamentals | 📊 Level: Intermediate | 🌐 Coding5s.com
**Concept:** Happy Path Pipelines (with/1, &lt;-, else, {:ok, val}, {:error, reason})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complex validation pipelines and error routing using with/1, &lt;-, else, {:ok, val}, and {:error, reason}.. Goal: Happy Path Pipelines (with/1, &lt;-, else, {:ok, val}, {:error, reason})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#32 | Extend | Elixir Fundamentals | 📊 Level: Intermediate
**Topic:** Construct complex validation pipelines and error routing using with/1, &lt;-, else, {:ok, val}, and {:error, reason}.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0" s="52">
        <v>0</v>
      </c>
      <c r="Z40" s="56" t="str">
        <f t="shared" si="12"/>
        <v/>
      </c>
      <c r="AA40" s="56" t="str">
        <f t="shared" si="13"/>
        <v/>
      </c>
      <c r="AB40" s="56" t="str">
        <f t="shared" si="14"/>
        <v/>
      </c>
      <c r="AC40" s="56" t="str">
        <f t="shared" si="15"/>
        <v/>
      </c>
      <c r="AD40" s="56" t="str">
        <f t="shared" si="16"/>
        <v/>
      </c>
      <c r="AE40" s="40"/>
      <c r="AF40" s="40"/>
      <c r="AG40" s="40"/>
      <c r="AH40" s="56" t="str">
        <f t="shared" si="0"/>
        <v/>
      </c>
      <c r="AI40" s="54"/>
      <c r="AJ40" s="54"/>
      <c r="AK40" s="54">
        <v>32</v>
      </c>
      <c r="AL40" s="54" t="s">
        <v>55</v>
      </c>
      <c r="AM40" s="54" t="s">
        <v>56</v>
      </c>
    </row>
    <row r="41" spans="1:39">
      <c r="A41" s="45" t="str" cm="1">
        <f t="array" ref="A41">IF(H41="PROJECT", CHAR(10) &amp; "- " &amp; _xlfn.TEXTJOIN(CHAR(10) &amp; "- ", TRUE, _xlfn._xlws.FILTER($I$9:$I$1000, ($B$9:$B$1000=B41) * ($H$9:$H$1000="Topic"))), "")</f>
        <v xml:space="preserve">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v>
      </c>
      <c r="B41" s="45">
        <f t="shared" si="1"/>
        <v>4</v>
      </c>
      <c r="C41" s="95">
        <v>30</v>
      </c>
      <c r="D41" s="46">
        <v>0</v>
      </c>
      <c r="E41" s="58" t="s">
        <v>46</v>
      </c>
      <c r="F41" s="48">
        <v>33</v>
      </c>
      <c r="G41" s="49" t="s">
        <v>158</v>
      </c>
      <c r="H41" s="49" t="s">
        <v>77</v>
      </c>
      <c r="I41" s="50" t="s">
        <v>841</v>
      </c>
      <c r="J41" s="51" t="s">
        <v>842</v>
      </c>
      <c r="K41" s="129" t="str">
        <f t="shared" si="2"/>
        <v>[TASK] Teach through a practical Elixir Fundamentals -  project following the micro-learning methodology, acting as a supportive tutor, creating a project about  Develop a data validation script that uses pattern matching, the pin operator, and multi-branch conditionals to navigate and route nested data structures. | [TOPICS USED]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#33 | Stage 1 | Elixir Fundamentals | 📊 Level: Intermediate | 🌐 Coding5s.com
**Project:** Nested Data Validator &amp; Router (Consolidating Access, Destructuring, Pinning, and Conditionals)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1"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data validation script that uses pattern matching, the pin operator, and multi-branch conditionals to navigate and route nested data structures.. Topics applied in this project: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Project objective: Nested Data Validator &amp; Router (Consolidating Access, Destructuring, Pinning, and Conditionals)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#33 | Practice | Elixir Fundamentals | 📊 Level: Intermediate
**Project:** Develop a data validation script that uses pattern matching, the pin operator, and multi-branch conditionals to navigate and route nested data structures.
---
 | [FOOTER RULE - STRICT] End your response with: '--- ⚡ *Coding5s Mentor System — Eliminating Epistemic Debt*' | </v>
      </c>
      <c r="M41" s="53">
        <v>0</v>
      </c>
      <c r="N41" s="102" t="str">
        <f t="shared" si="4"/>
        <v>[ROLE] Careless Elixir Fundamentals Developer | [TASK] Generate debugging project in Elixir Fundamentals | [PROJECT] Develop a data validation script that uses pattern matching, the pin operator, and multi-branch conditionals to navigate and route nested data structures. | [TOPICS USED]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 [LEVEL] Intermediate | [OUTPUT] Only header, dataset summary or statement (if any), email intro, objective, expected output, broken code, and footer | [HEADER RULE - STRICT] You MUST start your entire response EXACTLY with this markdown block (do not print anything before it):
### 🚀 Project #33 | Stage 2 | Elixir Fundamentals | 📊 Level: Intermediate | 🌐 Coding5s.com
Project: Nested Data Validator &amp; Router (Consolidating Access, Destructuring, Pinning, and Conditionals)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1"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data validation script that uses pattern matching, the pin operator, and multi-branch conditionals to navigate and route nested data structures.. Topics involved: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Project objective: Nested Data Validator &amp; Router (Consolidating Access, Destructuring, Pinning, and Conditionals)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#33 | Debug | Elixir Fundamentals | 📊 Level: Intermediate
**Project:** Develop a data validation script that uses pattern matching, the pin operator, and multi-branch conditionals to navigate and route nested data structures.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1" s="53">
        <v>0</v>
      </c>
      <c r="Q41" s="102" t="str">
        <f t="shared" si="6"/>
        <v>[ROLE] Tech Lead | [TASK] Assign incomplete project script | [PROJECT] Develop a data validation script that uses pattern matching, the pin operator, and multi-branch conditionals to navigate and route nested data structures. | [TOPICS USED]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 [LEVEL] Intermediate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#33 | Stage 3 | Elixir Fundamentals | 📊 Level: Intermediate | 🌐 Coding5s.com
**Project:** Nested Data Validator &amp; Router (Consolidating Access, Destructuring, Pinning, and Conditionals)
---
 | [EXTERNAL_PACKAGE_PROTOCOL] Require Mix dependency declarations in mix.exs and mix deps.get for external Hex dependencies when applicable. | [CHALLENGE_CONSTRAINTS_POLICY] MUST contain 25–40 lines of EXECUTABLE base Elixir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1"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data validation script that uses pattern matching, the pin operator, and multi-branch conditionals to navigate and route nested data structures.. Topics involved: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Project objective: Nested Data Validator &amp; Router (Consolidating Access, Destructuring, Pinning, and Conditionals)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#33 | Complete | Elixir Fundamentals | 📊 Level: Intermediate
**Project:** Develop a data validation script that uses pattern matching, the pin operator, and multi-branch conditionals to navigate and route nested data structures.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1" s="53">
        <v>0</v>
      </c>
      <c r="T41" s="102" t="str">
        <f t="shared" si="8"/>
        <v>[ROLE] Tech Lead | [TASK] Provide a messy but functional project for refactoring | [PROJECT] Develop a data validation script that uses pattern matching, the pin operator, and multi-branch conditionals to navigate and route nested data structures. | [TOPICS USED]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 [LEVEL] Intermediate | [PERSONA RULE] Act as a Tech Lead. A junior wrote this working but messy code. Tone: professional but exhausted | [HEADER RULE - STRICT] You MUST start your entire response EXACTLY with this markdown block (do not print anything before it):
### 🚀 Project #33 | Stage 4 | Elixir Fundamentals | 📊 Level: Intermediate | 🌐 Coding5s.com
**Project:** Nested Data Validator &amp; Router (Consolidating Access, Destructuring, Pinning, and Conditionals)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Develop a data validation script that uses pattern matching, the pin operator, and multi-branch conditionals to navigate and route nested data structures.. Topics involved: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Project objective: Nested Data Validator &amp; Router (Consolidating Access, Destructuring, Pinning, and Conditionals)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#33 | Refactor | Elixir Fundamentals | 📊 Level: Intermediate
**Project:** Develop a data validation script that uses pattern matching, the pin operator, and multi-branch conditionals to navigate and route nested data structures.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1" s="53">
        <v>0</v>
      </c>
      <c r="W41" s="87" t="str">
        <f t="shared" si="10"/>
        <v>[ROLE] Tech Product Manager assigning a Elixir Fundamentals Jira Ticket | [TASK] Provide a guided project implementation with full solution | [PROJECT] Develop a data validation script that uses pattern matching, the pin operator, and multi-branch conditionals to navigate and route nested data structures. | [TOPICS USED]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 [LEVEL] Intermediate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#33 | Stage 5 | Elixir Fundamentals | 📊 Level: Intermediate | 🌐 Coding5s.com
**Project:** Nested Data Validator &amp; Router (Consolidating Access, Destructuring, Pinning, and Conditionals)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data validation script that uses pattern matching, the pin operator, and multi-branch conditionals to navigate and route nested data structures.. Topics integrated: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Business Goal: Nested Data Validator &amp; Router (Consolidating Access, Destructuring, Pinning, and Conditionals)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#33 | Extend | Elixir Fundamentals | 📊 Level: Intermediate
**Project:** Develop a data validation script that uses pattern matching, the pin operator, and multi-branch conditionals to navigate and route nested data structures.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1" s="53">
        <v>0</v>
      </c>
      <c r="Z41" s="56" t="str">
        <f t="shared" si="12"/>
        <v>[TASK] Teach through a practical Elixir Fundamentals -  project following the micro-learning methodology, acting as a supportive tutor, creating a project about  Develop a data validation script that uses pattern matching, the pin operator, and multi-branch conditionals to navigate and route nested data structures. | [TOPICS USED]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#33 | Stage 1 | Elixir Fundamentals | 📊 Level: Intermediate | 🌐 Coding5s.com
**Project:** Nested Data Validator &amp; Router (Consolidating Access, Destructuring, Pinning, and Conditionals)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1" s="56" t="str">
        <f t="shared" si="13"/>
        <v>[ROLE] Careless Elixir Fundamentals Developer | [TASK] Generate debugging project in Elixir Fundamentals | [PROJECT] Develop a data validation script that uses pattern matching, the pin operator, and multi-branch conditionals to navigate and route nested data structures. | [TOPICS USED]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 [LEVEL] Intermediate | [OUTPUT] Only header, dataset summary or statement (if any), email intro, objective, expected output, broken code, and footer | [HEADER RULE - STRICT] You MUST start your entire response EXACTLY with this markdown block (do not print anything before it):
### 🚀 Project #33 | Stage 2 | Elixir Fundamentals | 📊 Level: Intermediate | 🌐 Coding5s.com
Project: Nested Data Validator &amp; Router (Consolidating Access, Destructuring, Pinning, and Conditionals)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1" s="56" t="str">
        <f t="shared" si="14"/>
        <v>[ROLE] Tech Lead | [TASK] Assign incomplete project script | [PROJECT] Develop a data validation script that uses pattern matching, the pin operator, and multi-branch conditionals to navigate and route nested data structures. | [TOPICS USED]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 [LEVEL] Intermediate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#33 | Stage 3 | Elixir Fundamentals | 📊 Level: Intermediate | 🌐 Coding5s.com
**Project:** Nested Data Validator &amp; Router (Consolidating Access, Destructuring, Pinning, and Conditionals)
---
 | [EXTERNAL_PACKAGE_PROTOCOL] Require Mix dependency declarations in mix.exs and mix deps.get for external Hex dependencies when applicable. | [CHALLENGE_CONSTRAINTS_POLICY] MUST contain 25–40 lines of EXECUTABLE base Elixir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1" s="56" t="str">
        <f t="shared" si="15"/>
        <v>[ROLE] Tech Lead | [TASK] Provide a messy but functional project for refactoring | [PROJECT] Develop a data validation script that uses pattern matching, the pin operator, and multi-branch conditionals to navigate and route nested data structures. | [TOPICS USED]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 [LEVEL] Intermediate | [PERSONA RULE] Act as a Tech Lead. A junior wrote this working but messy code. Tone: professional but exhausted | [HEADER RULE - STRICT] You MUST start your entire response EXACTLY with this markdown block (do not print anything before it):
### 🚀 Project #33 | Stage 4 | Elixir Fundamentals | 📊 Level: Intermediate | 🌐 Coding5s.com
**Project:** Nested Data Validator &amp; Router (Consolidating Access, Destructuring, Pinning, and Conditionals)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1" s="56" t="str">
        <f t="shared" si="16"/>
        <v>[ROLE] Tech Product Manager assigning a Elixir Fundamentals Jira Ticket | [TASK] Provide a guided project implementation with full solution | [PROJECT] Develop a data validation script that uses pattern matching, the pin operator, and multi-branch conditionals to navigate and route nested data structures. | [TOPICS USED]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 [LEVEL] Intermediate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#33 | Stage 5 | Elixir Fundamentals | 📊 Level: Intermediate | 🌐 Coding5s.com
**Project:** Nested Data Validator &amp; Router (Consolidating Access, Destructuring, Pinning, and Conditionals)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1" s="40"/>
      <c r="AF41" s="40"/>
      <c r="AG41" s="40"/>
      <c r="AH41" s="56" t="str">
        <f t="shared" ref="AH41:AH72" si="17">IF(AE41=$B$6,AG41,"")</f>
        <v/>
      </c>
      <c r="AI41" s="54"/>
      <c r="AJ41" s="54"/>
      <c r="AK41" s="54">
        <v>33</v>
      </c>
      <c r="AL41" s="54" t="s">
        <v>60</v>
      </c>
      <c r="AM41" s="54" t="s">
        <v>61</v>
      </c>
    </row>
    <row r="42" spans="1:39">
      <c r="A42" s="45" t="str" cm="1">
        <f t="array" ref="A42">IF(H42="PROJECT", CHAR(10) &amp; "- " &amp; _xlfn.TEXTJOIN(CHAR(10) &amp; "- ", TRUE, _xlfn._xlws.FILTER($I$9:$I$1000, ($B$9:$B$1000=B42) * ($H$9:$H$1000="Topic"))), "")</f>
        <v/>
      </c>
      <c r="B42" s="45">
        <f t="shared" si="1"/>
        <v>5</v>
      </c>
      <c r="C42" s="95">
        <v>16</v>
      </c>
      <c r="D42" s="57">
        <v>4</v>
      </c>
      <c r="E42" s="58" t="s">
        <v>46</v>
      </c>
      <c r="F42" s="59">
        <v>34</v>
      </c>
      <c r="G42" s="60" t="s">
        <v>158</v>
      </c>
      <c r="H42" s="60" t="s">
        <v>48</v>
      </c>
      <c r="I42" s="61" t="s">
        <v>843</v>
      </c>
      <c r="J42" s="62" t="s">
        <v>844</v>
      </c>
      <c r="K42" s="129" t="str">
        <f t="shared" si="2"/>
        <v xml:space="preserve">[ROLE] Friendly tutor specializing in Elixir Fundamentals | [TOPIC] Execute data transformation loops and collections using for/1, into:, uniq: true, reduce:, and do:.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#34 | Stage 1 📖 Practice | Elixir Fundamentals | 📊 Level: Intermediate | 🌐 Coding5s.com
**Concept:** Comprehensions &amp; Collectables (for/1, into:, uniq: true, reduce:, do:)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2"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data transformation loops and collections using for/1, into:, uniq: true, reduce:, and do:.. Topic details: Comprehensions &amp; Collectables (for/1, into:, uniq: true, reduce:, do:)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#34 | Practice | Elixir Fundamentals | 📊 Level: Intermediate
**Topic:** Execute data transformation loops and collections using for/1, into:, uniq: true, reduce:, and do:.
---
 | [FOOTER RULE - STRICT] End your response with: '--- ⚡ *Coding5s Mentor System — Eliminating Epistemic Debt*' | </v>
      </c>
      <c r="M42" s="52">
        <v>0</v>
      </c>
      <c r="N42" s="102" t="str">
        <f t="shared" si="4"/>
        <v>[ROLE] Careless Elixir Fundamentals Developer | [TASK] Generate debugging challenges in Elixir Fundamentals | | [TOPIC] Execute data transformation loops and collections using for/1, into:, uniq: true, reduce:, and do:.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#34 | Stage 2 🐛 Debug | Elixir Fundamentals | 📊 Level: Intermediate | 🌐 Coding5s.com
Concept: Comprehensions &amp; Collectables (for/1, into:, uniq: true, reduce:, do:)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2"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data transformation loops and collections using for/1, into:, uniq: true, reduce:, and do:.. Topic details: Comprehensions &amp; Collectables (for/1, into:, uniq: true, reduce:, do:)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#34 | Debug | Elixir Fundamentals | 📊 Level: Intermediate
**Topic:** Execute data transformation loops and collections using for/1, into:, uniq: true, reduce:, and do:.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2" s="52">
        <v>0</v>
      </c>
      <c r="Q42" s="102" t="str">
        <f t="shared" si="6"/>
        <v>[ROLE] Tech Lead | [TASK] Assign incomplete Elixir Fundamentals script challenges | [TOPIC] Execute data transformation loops and collections using for/1, into:, uniq: true, reduce:, and do:.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#34 | Stage 3 🧩 Complete | Elixir Fundamentals | 📊 Level: Intermediate | 🌐 Coding5s.com
**Concept:** Comprehensions &amp; Collectables (for/1, into:, uniq: true, reduce:, do:)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data transformation loops and collections using for/1, into:, uniq: true, reduce:, and do:..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2"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data transformation loops and collections using for/1, into:, uniq: true, reduce:, and do:.. Topic details: Comprehensions &amp; Collectables (for/1, into:, uniq: true, reduce:, do:)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#34 | Complete | Elixir Fundamentals | 📊 Level: Intermediate
**Topic:** Execute data transformation loops and collections using for/1, into:, uniq: true, reduce:, and do:.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2" s="52">
        <v>0</v>
      </c>
      <c r="T42" s="102" t="str">
        <f t="shared" si="8"/>
        <v>[ROLE] Tech Lead | [TASK] Provide intentionally messy but functional code for learning debugging and improvement | [TOPIC] Execute data transformation loops and collections using for/1, into:, uniq: true, reduce:, and do:.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#34 | Stage 4 🧹 Refactor | Elixir Fundamentals | 📊 Level: Intermediate | 🌐 Coding5s.com
**Concept:** Comprehensions &amp; Collectables (for/1, into:, uniq: true, reduce:, do:)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Execute data transformation loops and collections using for/1, into:, uniq: true, reduce:, and do:.. Topic details: Comprehensions &amp; Collectables (for/1, into:, uniq: true, reduce:, do:)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#34 | Refactor | Elixir Fundamentals | 📊 Level: Intermediate
**Topic:** Execute data transformation loops and collections using for/1, into:, uniq: true, reduce:, and do:.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2" s="52">
        <v>0</v>
      </c>
      <c r="W42" s="87" t="str">
        <f t="shared" si="10"/>
        <v>[ROLE] Tech Product Manager assigning a Elixir Fundamentals Jira Ticket | [TASK] Provide a guided implementation exercise with full solution for learning purposes | [TOPIC] Execute data transformation loops and collections using for/1, into:, uniq: true, reduce:, and do:.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#34 | Stage 5 | Elixir Fundamentals | 📊 Level: Intermediate | 🌐 Coding5s.com
**Concept:** Comprehensions &amp; Collectables (for/1, into:, uniq: true, reduce:, do:)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data transformation loops and collections using for/1, into:, uniq: true, reduce:, and do:.. Goal: Comprehensions &amp; Collectables (for/1, into:, uniq: true, reduce:, do:)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#34 | Extend | Elixir Fundamentals | 📊 Level: Intermediate
**Topic:** Execute data transformation loops and collections using for/1, into:, uniq: true, reduce:, and do:.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2" s="52">
        <v>0</v>
      </c>
      <c r="Z42" s="56" t="str">
        <f t="shared" si="12"/>
        <v/>
      </c>
      <c r="AA42" s="56" t="str">
        <f t="shared" si="13"/>
        <v/>
      </c>
      <c r="AB42" s="56" t="str">
        <f t="shared" si="14"/>
        <v/>
      </c>
      <c r="AC42" s="56" t="str">
        <f t="shared" si="15"/>
        <v/>
      </c>
      <c r="AD42" s="56" t="str">
        <f t="shared" si="16"/>
        <v/>
      </c>
      <c r="AE42" s="40"/>
      <c r="AF42" s="40"/>
      <c r="AG42" s="40"/>
      <c r="AH42" s="56" t="str">
        <f t="shared" si="17"/>
        <v/>
      </c>
      <c r="AI42" s="54"/>
      <c r="AJ42" s="54"/>
      <c r="AK42" s="54">
        <v>34</v>
      </c>
      <c r="AL42" s="54" t="s">
        <v>66</v>
      </c>
      <c r="AM42" s="54" t="s">
        <v>67</v>
      </c>
    </row>
    <row r="43" spans="1:39">
      <c r="A43" s="45" t="str" cm="1">
        <f t="array" ref="A43">IF(H43="PROJECT", CHAR(10) &amp; "- " &amp; _xlfn.TEXTJOIN(CHAR(10) &amp; "- ", TRUE, _xlfn._xlws.FILTER($I$9:$I$1000, ($B$9:$B$1000=B43) * ($H$9:$H$1000="Topic"))), "")</f>
        <v/>
      </c>
      <c r="B43" s="45">
        <f t="shared" si="1"/>
        <v>5</v>
      </c>
      <c r="C43" s="95">
        <v>12</v>
      </c>
      <c r="D43" s="46">
        <v>3</v>
      </c>
      <c r="E43" s="58" t="s">
        <v>46</v>
      </c>
      <c r="F43" s="48">
        <v>35</v>
      </c>
      <c r="G43" s="60" t="s">
        <v>158</v>
      </c>
      <c r="H43" s="49" t="s">
        <v>48</v>
      </c>
      <c r="I43" s="50" t="s">
        <v>845</v>
      </c>
      <c r="J43" s="51" t="s">
        <v>846</v>
      </c>
      <c r="K43" s="129" t="str">
        <f t="shared" si="2"/>
        <v xml:space="preserve">[ROLE] Friendly tutor specializing in Elixir Fundamentals | [TOPIC] Structure namespaces and include external module features using defmodule, alias, require, import, and use. | [LEVEL] Intermediate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#35 | Stage 1 📖 Practice | Elixir Fundamentals | 📊 Level: Intermediate | 🌐 Coding5s.com
**Concept:** Module Directives (defmodule, alias, require, import, use)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3"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Structure namespaces and include external module features using defmodule, alias, require, import, and use.. Topic details: Module Directives (defmodule, alias, require, import, use)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#35 | Practice | Elixir Fundamentals | 📊 Level: Intermediate
**Topic:** Structure namespaces and include external module features using defmodule, alias, require, import, and use.
---
 | [FOOTER RULE - STRICT] End your response with: '--- ⚡ *Coding5s Mentor System — Eliminating Epistemic Debt*' | </v>
      </c>
      <c r="M43" s="53">
        <v>0</v>
      </c>
      <c r="N43" s="102" t="str">
        <f t="shared" si="4"/>
        <v>[ROLE] Careless Elixir Fundamentals Developer | [TASK] Generate debugging challenges in Elixir Fundamentals | | [TOPIC] Structure namespaces and include external module features using defmodule, alias, require, import, and use. | | [LEVEL] Intermediate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#35 | Stage 2 🐛 Debug | Elixir Fundamentals | 📊 Level: Intermediate | 🌐 Coding5s.com
Concept: Module Directives (defmodule, alias, require, import, use)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3"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Structure namespaces and include external module features using defmodule, alias, require, import, and use.. Topic details: Module Directives (defmodule, alias, require, import, use)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#35 | Debug | Elixir Fundamentals | 📊 Level: Intermediate
**Topic:** Structure namespaces and include external module features using defmodule, alias, require, import, and use.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3" s="53">
        <v>0</v>
      </c>
      <c r="Q43" s="102" t="str">
        <f t="shared" si="6"/>
        <v>[ROLE] Tech Lead | [TASK] Assign incomplete Elixir Fundamentals script challenges | [TOPIC] Structure namespaces and include external module features using defmodule, alias, require, import, and use. | [LEVEL] Intermediate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#35 | Stage 3 🧩 Complete | Elixir Fundamentals | 📊 Level: Intermediate | 🌐 Coding5s.com
**Concept:** Module Directives (defmodule, alias, require, import, use)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Structure namespaces and include external module features using defmodule, alias, require, import, and use..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3"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Structure namespaces and include external module features using defmodule, alias, require, import, and use.. Topic details: Module Directives (defmodule, alias, require, import, use)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#35 | Complete | Elixir Fundamentals | 📊 Level: Intermediate
**Topic:** Structure namespaces and include external module features using defmodule, alias, require, import, and use.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3" s="53">
        <v>0</v>
      </c>
      <c r="T43" s="102" t="str">
        <f t="shared" si="8"/>
        <v>[ROLE] Tech Lead | [TASK] Provide intentionally messy but functional code for learning debugging and improvement | [TOPIC] Structure namespaces and include external module features using defmodule, alias, require, import, and use. | [LEVEL] Intermediate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#35 | Stage 4 🧹 Refactor | Elixir Fundamentals | 📊 Level: Intermediate | 🌐 Coding5s.com
**Concept:** Module Directives (defmodule, alias, require, import, use)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Structure namespaces and include external module features using defmodule, alias, require, import, and use.. Topic details: Module Directives (defmodule, alias, require, import, use)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#35 | Refactor | Elixir Fundamentals | 📊 Level: Intermediate
**Topic:** Structure namespaces and include external module features using defmodule, alias, require, import, and use.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3" s="53">
        <v>0</v>
      </c>
      <c r="W43" s="87" t="str">
        <f t="shared" si="10"/>
        <v>[ROLE] Tech Product Manager assigning a Elixir Fundamentals Jira Ticket | [TASK] Provide a guided implementation exercise with full solution for learning purposes | [TOPIC] Structure namespaces and include external module features using defmodule, alias, require, import, and use.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#35 | Stage 5 | Elixir Fundamentals | 📊 Level: Intermediate | 🌐 Coding5s.com
**Concept:** Module Directives (defmodule, alias, require, import, use)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Structure namespaces and include external module features using defmodule, alias, require, import, and use.. Goal: Module Directives (defmodule, alias, require, import, use)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#35 | Extend | Elixir Fundamentals | 📊 Level: Intermediate
**Topic:** Structure namespaces and include external module features using defmodule, alias, require, import, and use.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3" s="53">
        <v>0</v>
      </c>
      <c r="Z43" s="56" t="str">
        <f t="shared" si="12"/>
        <v/>
      </c>
      <c r="AA43" s="56" t="str">
        <f t="shared" si="13"/>
        <v/>
      </c>
      <c r="AB43" s="56" t="str">
        <f t="shared" si="14"/>
        <v/>
      </c>
      <c r="AC43" s="56" t="str">
        <f t="shared" si="15"/>
        <v/>
      </c>
      <c r="AD43" s="56" t="str">
        <f t="shared" si="16"/>
        <v/>
      </c>
      <c r="AE43" s="40"/>
      <c r="AF43" s="40"/>
      <c r="AG43" s="40"/>
      <c r="AH43" s="56" t="str">
        <f t="shared" si="17"/>
        <v/>
      </c>
      <c r="AI43" s="54"/>
      <c r="AJ43" s="54"/>
      <c r="AK43" s="54">
        <v>35</v>
      </c>
      <c r="AL43" s="54" t="s">
        <v>72</v>
      </c>
      <c r="AM43" s="54" t="s">
        <v>73</v>
      </c>
    </row>
    <row r="44" spans="1:39">
      <c r="A44" s="45" t="str" cm="1">
        <f t="array" ref="A44">IF(H44="PROJECT", CHAR(10) &amp; "- " &amp; _xlfn.TEXTJOIN(CHAR(10) &amp; "- ", TRUE, _xlfn._xlws.FILTER($I$9:$I$1000, ($B$9:$B$1000=B44) * ($H$9:$H$1000="Topic"))), "")</f>
        <v/>
      </c>
      <c r="B44" s="45">
        <f t="shared" si="1"/>
        <v>5</v>
      </c>
      <c r="C44" s="95">
        <v>16</v>
      </c>
      <c r="D44" s="57">
        <v>4</v>
      </c>
      <c r="E44" s="58" t="s">
        <v>46</v>
      </c>
      <c r="F44" s="59">
        <v>36</v>
      </c>
      <c r="G44" s="60" t="s">
        <v>158</v>
      </c>
      <c r="H44" s="60" t="s">
        <v>48</v>
      </c>
      <c r="I44" s="61" t="s">
        <v>847</v>
      </c>
      <c r="J44" s="62" t="s">
        <v>848</v>
      </c>
      <c r="K44" s="129" t="str">
        <f t="shared" si="2"/>
        <v xml:space="preserve">[ROLE] Friendly tutor specializing in Elixir Fundamentals | [TOPIC] Define public and private multi-clause functions using def/2, defp/2, end, and is_function/1.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#36 | Stage 1 📖 Practice | Elixir Fundamentals | 📊 Level: Intermediate | 🌐 Coding5s.com
**Concept:** Named Functions &amp; Multi-Clause Dispatch (def/2, defp/2, end, is_function/1)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4"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public and private multi-clause functions using def/2, defp/2, end, and is_function/1.. Topic details: Named Functions &amp; Multi-Clause Dispatch (def/2, defp/2, end, is_function/1)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#36 | Practice | Elixir Fundamentals | 📊 Level: Intermediate
**Topic:** Define public and private multi-clause functions using def/2, defp/2, end, and is_function/1.
---
 | [FOOTER RULE - STRICT] End your response with: '--- ⚡ *Coding5s Mentor System — Eliminating Epistemic Debt*' | </v>
      </c>
      <c r="M44" s="52">
        <v>0</v>
      </c>
      <c r="N44" s="102" t="str">
        <f t="shared" si="4"/>
        <v>[ROLE] Careless Elixir Fundamentals Developer | [TASK] Generate debugging challenges in Elixir Fundamentals | | [TOPIC] Define public and private multi-clause functions using def/2, defp/2, end, and is_function/1.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#36 | Stage 2 🐛 Debug | Elixir Fundamentals | 📊 Level: Intermediate | 🌐 Coding5s.com
Concept: Named Functions &amp; Multi-Clause Dispatch (def/2, defp/2, end, is_function/1)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4"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public and private multi-clause functions using def/2, defp/2, end, and is_function/1.. Topic details: Named Functions &amp; Multi-Clause Dispatch (def/2, defp/2, end, is_function/1)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#36 | Debug | Elixir Fundamentals | 📊 Level: Intermediate
**Topic:** Define public and private multi-clause functions using def/2, defp/2, end, and is_function/1.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4" s="52">
        <v>0</v>
      </c>
      <c r="Q44" s="102" t="str">
        <f t="shared" si="6"/>
        <v>[ROLE] Tech Lead | [TASK] Assign incomplete Elixir Fundamentals script challenges | [TOPIC] Define public and private multi-clause functions using def/2, defp/2, end, and is_function/1.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#36 | Stage 3 🧩 Complete | Elixir Fundamentals | 📊 Level: Intermediate | 🌐 Coding5s.com
**Concept:** Named Functions &amp; Multi-Clause Dispatch (def/2, defp/2, end, is_function/1)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public and private multi-clause functions using def/2, defp/2, end, and is_function/1..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4"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public and private multi-clause functions using def/2, defp/2, end, and is_function/1.. Topic details: Named Functions &amp; Multi-Clause Dispatch (def/2, defp/2, end, is_function/1)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#36 | Complete | Elixir Fundamentals | 📊 Level: Intermediate
**Topic:** Define public and private multi-clause functions using def/2, defp/2, end, and is_function/1.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4" s="52">
        <v>0</v>
      </c>
      <c r="T44" s="102" t="str">
        <f t="shared" si="8"/>
        <v>[ROLE] Tech Lead | [TASK] Provide intentionally messy but functional code for learning debugging and improvement | [TOPIC] Define public and private multi-clause functions using def/2, defp/2, end, and is_function/1.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#36 | Stage 4 🧹 Refactor | Elixir Fundamentals | 📊 Level: Intermediate | 🌐 Coding5s.com
**Concept:** Named Functions &amp; Multi-Clause Dispatch (def/2, defp/2, end, is_function/1)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Define public and private multi-clause functions using def/2, defp/2, end, and is_function/1.. Topic details: Named Functions &amp; Multi-Clause Dispatch (def/2, defp/2, end, is_function/1)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#36 | Refactor | Elixir Fundamentals | 📊 Level: Intermediate
**Topic:** Define public and private multi-clause functions using def/2, defp/2, end, and is_function/1.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4" s="52">
        <v>0</v>
      </c>
      <c r="W44" s="87" t="str">
        <f t="shared" si="10"/>
        <v>[ROLE] Tech Product Manager assigning a Elixir Fundamentals Jira Ticket | [TASK] Provide a guided implementation exercise with full solution for learning purposes | [TOPIC] Define public and private multi-clause functions using def/2, defp/2, end, and is_function/1.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#36 | Stage 5 | Elixir Fundamentals | 📊 Level: Intermediate | 🌐 Coding5s.com
**Concept:** Named Functions &amp; Multi-Clause Dispatch (def/2, defp/2, end, is_function/1)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public and private multi-clause functions using def/2, defp/2, end, and is_function/1.. Goal: Named Functions &amp; Multi-Clause Dispatch (def/2, defp/2, end, is_function/1)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#36 | Extend | Elixir Fundamentals | 📊 Level: Intermediate
**Topic:** Define public and private multi-clause functions using def/2, defp/2, end, and is_function/1.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4" s="52">
        <v>0</v>
      </c>
      <c r="Z44" s="56" t="str">
        <f t="shared" si="12"/>
        <v/>
      </c>
      <c r="AA44" s="56" t="str">
        <f t="shared" si="13"/>
        <v/>
      </c>
      <c r="AB44" s="56" t="str">
        <f t="shared" si="14"/>
        <v/>
      </c>
      <c r="AC44" s="56" t="str">
        <f t="shared" si="15"/>
        <v/>
      </c>
      <c r="AD44" s="56" t="str">
        <f t="shared" si="16"/>
        <v/>
      </c>
      <c r="AE44" s="40"/>
      <c r="AF44" s="40"/>
      <c r="AG44" s="40"/>
      <c r="AH44" s="56" t="str">
        <f t="shared" si="17"/>
        <v/>
      </c>
      <c r="AI44" s="54"/>
      <c r="AJ44" s="54"/>
      <c r="AK44" s="54">
        <v>36</v>
      </c>
      <c r="AL44" s="54" t="s">
        <v>78</v>
      </c>
      <c r="AM44" s="54" t="s">
        <v>79</v>
      </c>
    </row>
    <row r="45" spans="1:39">
      <c r="A45" s="45" t="str" cm="1">
        <f t="array" ref="A45">IF(H45="PROJECT", CHAR(10) &amp; "- " &amp; _xlfn.TEXTJOIN(CHAR(10) &amp; "- ", TRUE, _xlfn._xlws.FILTER($I$9:$I$1000, ($B$9:$B$1000=B45) * ($H$9:$H$1000="Topic"))), "")</f>
        <v/>
      </c>
      <c r="B45" s="45">
        <f t="shared" si="1"/>
        <v>5</v>
      </c>
      <c r="C45" s="95">
        <v>14</v>
      </c>
      <c r="D45" s="46">
        <v>4</v>
      </c>
      <c r="E45" s="58" t="s">
        <v>46</v>
      </c>
      <c r="F45" s="48">
        <v>37</v>
      </c>
      <c r="G45" s="49" t="s">
        <v>158</v>
      </c>
      <c r="H45" s="49" t="s">
        <v>48</v>
      </c>
      <c r="I45" s="50" t="s">
        <v>849</v>
      </c>
      <c r="J45" s="51" t="s">
        <v>850</v>
      </c>
      <c r="K45" s="129" t="str">
        <f t="shared" si="2"/>
        <v xml:space="preserve">[ROLE] Friendly tutor specializing in Elixir Fundamentals | [TOPIC] Enforce type boundaries and default parameters in function heads using \, is_integer/1, is_float/1, is_number/1, and is_boolean/1.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#37 | Stage 1 📖 Practice | Elixir Fundamentals | 📊 Level: Intermediate | 🌐 Coding5s.com
**Concept:** Function Guards &amp; Default Arguments (\, is_integer/1, is_float/1, is_number/1, is_boolean/1)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5"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Enforce type boundaries and default parameters in function heads using \, is_integer/1, is_float/1, is_number/1, and is_boolean/1.. Topic details: Function Guards &amp; Default Arguments (\, is_integer/1, is_float/1, is_number/1, is_boolean/1)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#37 | Practice | Elixir Fundamentals | 📊 Level: Intermediate
**Topic:** Enforce type boundaries and default parameters in function heads using \, is_integer/1, is_float/1, is_number/1, and is_boolean/1.
---
 | [FOOTER RULE - STRICT] End your response with: '--- ⚡ *Coding5s Mentor System — Eliminating Epistemic Debt*' | </v>
      </c>
      <c r="M45" s="53">
        <v>0</v>
      </c>
      <c r="N45" s="102" t="str">
        <f t="shared" si="4"/>
        <v>[ROLE] Careless Elixir Fundamentals Developer | [TASK] Generate debugging challenges in Elixir Fundamentals | | [TOPIC] Enforce type boundaries and default parameters in function heads using \, is_integer/1, is_float/1, is_number/1, and is_boolean/1.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#37 | Stage 2 🐛 Debug | Elixir Fundamentals | 📊 Level: Intermediate | 🌐 Coding5s.com
Concept: Function Guards &amp; Default Arguments (\, is_integer/1, is_float/1, is_number/1, is_boolean/1)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5"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Enforce type boundaries and default parameters in function heads using \, is_integer/1, is_float/1, is_number/1, and is_boolean/1.. Topic details: Function Guards &amp; Default Arguments (\, is_integer/1, is_float/1, is_number/1, is_boolean/1)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#37 | Debug | Elixir Fundamentals | 📊 Level: Intermediate
**Topic:** Enforce type boundaries and default parameters in function heads using \, is_integer/1, is_float/1, is_number/1, and is_boolean/1.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5" s="53">
        <v>0</v>
      </c>
      <c r="Q45" s="102" t="str">
        <f t="shared" si="6"/>
        <v>[ROLE] Tech Lead | [TASK] Assign incomplete Elixir Fundamentals script challenges | [TOPIC] Enforce type boundaries and default parameters in function heads using \, is_integer/1, is_float/1, is_number/1, and is_boolean/1.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#37 | Stage 3 🧩 Complete | Elixir Fundamentals | 📊 Level: Intermediate | 🌐 Coding5s.com
**Concept:** Function Guards &amp; Default Arguments (\, is_integer/1, is_float/1, is_number/1, is_boolean/1)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Enforce type boundaries and default parameters in function heads using \, is_integer/1, is_float/1, is_number/1, and is_boolean/1..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5"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Enforce type boundaries and default parameters in function heads using \, is_integer/1, is_float/1, is_number/1, and is_boolean/1.. Topic details: Function Guards &amp; Default Arguments (\, is_integer/1, is_float/1, is_number/1, is_boolean/1)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#37 | Complete | Elixir Fundamentals | 📊 Level: Intermediate
**Topic:** Enforce type boundaries and default parameters in function heads using \, is_integer/1, is_float/1, is_number/1, and is_boolean/1.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5" s="53">
        <v>0</v>
      </c>
      <c r="T45" s="102" t="str">
        <f t="shared" si="8"/>
        <v>[ROLE] Tech Lead | [TASK] Provide intentionally messy but functional code for learning debugging and improvement | [TOPIC] Enforce type boundaries and default parameters in function heads using \, is_integer/1, is_float/1, is_number/1, and is_boolean/1.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#37 | Stage 4 🧹 Refactor | Elixir Fundamentals | 📊 Level: Intermediate | 🌐 Coding5s.com
**Concept:** Function Guards &amp; Default Arguments (\, is_integer/1, is_float/1, is_number/1, is_boolean/1)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Enforce type boundaries and default parameters in function heads using \, is_integer/1, is_float/1, is_number/1, and is_boolean/1.. Topic details: Function Guards &amp; Default Arguments (\, is_integer/1, is_float/1, is_number/1, is_boolean/1)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#37 | Refactor | Elixir Fundamentals | 📊 Level: Intermediate
**Topic:** Enforce type boundaries and default parameters in function heads using \, is_integer/1, is_float/1, is_number/1, and is_boolean/1.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5" s="53">
        <v>0</v>
      </c>
      <c r="W45" s="87" t="str">
        <f t="shared" si="10"/>
        <v>[ROLE] Tech Product Manager assigning a Elixir Fundamentals Jira Ticket | [TASK] Provide a guided implementation exercise with full solution for learning purposes | [TOPIC] Enforce type boundaries and default parameters in function heads using \, is_integer/1, is_float/1, is_number/1, and is_boolean/1.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#37 | Stage 5 | Elixir Fundamentals | 📊 Level: Intermediate | 🌐 Coding5s.com
**Concept:** Function Guards &amp; Default Arguments (\, is_integer/1, is_float/1, is_number/1, is_boolean/1)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Enforce type boundaries and default parameters in function heads using \, is_integer/1, is_float/1, is_number/1, and is_boolean/1.. Goal: Function Guards &amp; Default Arguments (\, is_integer/1, is_float/1, is_number/1, is_boolean/1)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#37 | Extend | Elixir Fundamentals | 📊 Level: Intermediate
**Topic:** Enforce type boundaries and default parameters in function heads using \, is_integer/1, is_float/1, is_number/1, and is_boolean/1.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5" s="53">
        <v>0</v>
      </c>
      <c r="Z45" s="56" t="str">
        <f t="shared" si="12"/>
        <v/>
      </c>
      <c r="AA45" s="56" t="str">
        <f t="shared" si="13"/>
        <v/>
      </c>
      <c r="AB45" s="56" t="str">
        <f t="shared" si="14"/>
        <v/>
      </c>
      <c r="AC45" s="56" t="str">
        <f t="shared" si="15"/>
        <v/>
      </c>
      <c r="AD45" s="56" t="str">
        <f t="shared" si="16"/>
        <v/>
      </c>
      <c r="AE45" s="40"/>
      <c r="AF45" s="40"/>
      <c r="AG45" s="40"/>
      <c r="AH45" s="56" t="str">
        <f t="shared" si="17"/>
        <v/>
      </c>
      <c r="AI45" s="54"/>
      <c r="AJ45" s="54"/>
      <c r="AK45" s="54">
        <v>37</v>
      </c>
      <c r="AL45" s="54" t="s">
        <v>83</v>
      </c>
      <c r="AM45" s="54" t="s">
        <v>84</v>
      </c>
    </row>
    <row r="46" spans="1:39">
      <c r="A46" s="45" t="str" cm="1">
        <f t="array" ref="A46">IF(H46="PROJECT", CHAR(10) &amp; "- " &amp; _xlfn.TEXTJOIN(CHAR(10) &amp; "- ", TRUE, _xlfn._xlws.FILTER($I$9:$I$1000, ($B$9:$B$1000=B46) * ($H$9:$H$1000="Topic"))), "")</f>
        <v/>
      </c>
      <c r="B46" s="45">
        <f t="shared" si="1"/>
        <v>5</v>
      </c>
      <c r="C46" s="95">
        <v>14</v>
      </c>
      <c r="D46" s="57">
        <v>4</v>
      </c>
      <c r="E46" s="58" t="s">
        <v>46</v>
      </c>
      <c r="F46" s="59">
        <v>38</v>
      </c>
      <c r="G46" s="60" t="s">
        <v>158</v>
      </c>
      <c r="H46" s="60" t="s">
        <v>48</v>
      </c>
      <c r="I46" s="61" t="s">
        <v>851</v>
      </c>
      <c r="J46" s="62" t="s">
        <v>852</v>
      </c>
      <c r="K46" s="129" t="str">
        <f t="shared" si="2"/>
        <v xml:space="preserve">[ROLE] Friendly tutor specializing in Elixir Fundamentals | [TOPIC] Create, invoke, and inspect anonymous lambdas using fn ... end, .(), is_function/2, and Function.info/1.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#38 | Stage 1 📖 Practice | Elixir Fundamentals | 📊 Level: Intermediate | 🌐 Coding5s.com
**Concept:** Anonymous Functions &amp; Inspection (fn ... end, .(), is_function/2, Function.info/1)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6"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invoke, and inspect anonymous lambdas using fn ... end, .(), is_function/2, and Function.info/1.. Topic details: Anonymous Functions &amp; Inspection (fn ... end, .(), is_function/2, Function.info/1)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#38 | Practice | Elixir Fundamentals | 📊 Level: Intermediate
**Topic:** Create, invoke, and inspect anonymous lambdas using fn ... end, .(), is_function/2, and Function.info/1.
---
 | [FOOTER RULE - STRICT] End your response with: '--- ⚡ *Coding5s Mentor System — Eliminating Epistemic Debt*' | </v>
      </c>
      <c r="M46" s="52">
        <v>0</v>
      </c>
      <c r="N46" s="102" t="str">
        <f t="shared" si="4"/>
        <v>[ROLE] Careless Elixir Fundamentals Developer | [TASK] Generate debugging challenges in Elixir Fundamentals | | [TOPIC] Create, invoke, and inspect anonymous lambdas using fn ... end, .(), is_function/2, and Function.info/1.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#38 | Stage 2 🐛 Debug | Elixir Fundamentals | 📊 Level: Intermediate | 🌐 Coding5s.com
Concept: Anonymous Functions &amp; Inspection (fn ... end, .(), is_function/2, Function.info/1)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6"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invoke, and inspect anonymous lambdas using fn ... end, .(), is_function/2, and Function.info/1.. Topic details: Anonymous Functions &amp; Inspection (fn ... end, .(), is_function/2, Function.info/1)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#38 | Debug | Elixir Fundamentals | 📊 Level: Intermediate
**Topic:** Create, invoke, and inspect anonymous lambdas using fn ... end, .(), is_function/2, and Function.info/1.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6" s="52">
        <v>0</v>
      </c>
      <c r="Q46" s="102" t="str">
        <f t="shared" si="6"/>
        <v>[ROLE] Tech Lead | [TASK] Assign incomplete Elixir Fundamentals script challenges | [TOPIC] Create, invoke, and inspect anonymous lambdas using fn ... end, .(), is_function/2, and Function.info/1.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#38 | Stage 3 🧩 Complete | Elixir Fundamentals | 📊 Level: Intermediate | 🌐 Coding5s.com
**Concept:** Anonymous Functions &amp; Inspection (fn ... end, .(), is_function/2, Function.info/1)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invoke, and inspect anonymous lambdas using fn ... end, .(), is_function/2, and Function.info/1..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6"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invoke, and inspect anonymous lambdas using fn ... end, .(), is_function/2, and Function.info/1.. Topic details: Anonymous Functions &amp; Inspection (fn ... end, .(), is_function/2, Function.info/1)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#38 | Complete | Elixir Fundamentals | 📊 Level: Intermediate
**Topic:** Create, invoke, and inspect anonymous lambdas using fn ... end, .(), is_function/2, and Function.info/1.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6" s="52">
        <v>0</v>
      </c>
      <c r="T46" s="102" t="str">
        <f t="shared" si="8"/>
        <v>[ROLE] Tech Lead | [TASK] Provide intentionally messy but functional code for learning debugging and improvement | [TOPIC] Create, invoke, and inspect anonymous lambdas using fn ... end, .(), is_function/2, and Function.info/1.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#38 | Stage 4 🧹 Refactor | Elixir Fundamentals | 📊 Level: Intermediate | 🌐 Coding5s.com
**Concept:** Anonymous Functions &amp; Inspection (fn ... end, .(), is_function/2, Function.info/1)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Create, invoke, and inspect anonymous lambdas using fn ... end, .(), is_function/2, and Function.info/1.. Topic details: Anonymous Functions &amp; Inspection (fn ... end, .(), is_function/2, Function.info/1)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#38 | Refactor | Elixir Fundamentals | 📊 Level: Intermediate
**Topic:** Create, invoke, and inspect anonymous lambdas using fn ... end, .(), is_function/2, and Function.info/1.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6" s="52">
        <v>0</v>
      </c>
      <c r="W46" s="87" t="str">
        <f t="shared" si="10"/>
        <v>[ROLE] Tech Product Manager assigning a Elixir Fundamentals Jira Ticket | [TASK] Provide a guided implementation exercise with full solution for learning purposes | [TOPIC] Create, invoke, and inspect anonymous lambdas using fn ... end, .(), is_function/2, and Function.info/1.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#38 | Stage 5 | Elixir Fundamentals | 📊 Level: Intermediate | 🌐 Coding5s.com
**Concept:** Anonymous Functions &amp; Inspection (fn ... end, .(), is_function/2, Function.info/1)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invoke, and inspect anonymous lambdas using fn ... end, .(), is_function/2, and Function.info/1.. Goal: Anonymous Functions &amp; Inspection (fn ... end, .(), is_function/2, Function.info/1)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#38 | Extend | Elixir Fundamentals | 📊 Level: Intermediate
**Topic:** Create, invoke, and inspect anonymous lambdas using fn ... end, .(), is_function/2, and Function.info/1.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6" s="52">
        <v>0</v>
      </c>
      <c r="Z46" s="56" t="str">
        <f t="shared" si="12"/>
        <v/>
      </c>
      <c r="AA46" s="56" t="str">
        <f t="shared" si="13"/>
        <v/>
      </c>
      <c r="AB46" s="56" t="str">
        <f t="shared" si="14"/>
        <v/>
      </c>
      <c r="AC46" s="56" t="str">
        <f t="shared" si="15"/>
        <v/>
      </c>
      <c r="AD46" s="56" t="str">
        <f t="shared" si="16"/>
        <v/>
      </c>
      <c r="AE46" s="40"/>
      <c r="AF46" s="40"/>
      <c r="AG46" s="40"/>
      <c r="AH46" s="56" t="str">
        <f t="shared" si="17"/>
        <v/>
      </c>
      <c r="AI46" s="54"/>
      <c r="AJ46" s="54"/>
      <c r="AK46" s="54">
        <v>38</v>
      </c>
      <c r="AL46" s="54" t="s">
        <v>88</v>
      </c>
      <c r="AM46" s="54" t="s">
        <v>89</v>
      </c>
    </row>
    <row r="47" spans="1:39">
      <c r="A47" s="45" t="str" cm="1">
        <f t="array" ref="A47">IF(H47="PROJECT", CHAR(10) &amp; "- " &amp; _xlfn.TEXTJOIN(CHAR(10) &amp; "- ", TRUE, _xlfn._xlws.FILTER($I$9:$I$1000, ($B$9:$B$1000=B47) * ($H$9:$H$1000="Topic"))), "")</f>
        <v/>
      </c>
      <c r="B47" s="45">
        <f t="shared" si="1"/>
        <v>5</v>
      </c>
      <c r="C47" s="95">
        <v>14</v>
      </c>
      <c r="D47" s="46">
        <v>4</v>
      </c>
      <c r="E47" s="58" t="s">
        <v>46</v>
      </c>
      <c r="F47" s="48">
        <v>39</v>
      </c>
      <c r="G47" s="49" t="s">
        <v>158</v>
      </c>
      <c r="H47" s="49" t="s">
        <v>48</v>
      </c>
      <c r="I47" s="50" t="s">
        <v>853</v>
      </c>
      <c r="J47" s="51" t="s">
        <v>854</v>
      </c>
      <c r="K47" s="129" t="str">
        <f t="shared" si="2"/>
        <v xml:space="preserve">[ROLE] Friendly tutor specializing in Elixir Fundamentals | [TOPIC] Capture existing functions and construct shorthand lambdas using &amp;, &amp;1, &amp;2, &amp;Module.func/1, and &amp;(&amp;1 + &amp;2).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#39 | Stage 1 📖 Practice | Elixir Fundamentals | 📊 Level: Intermediate | 🌐 Coding5s.com
**Concept:** Function Capturing (&amp;, &amp;1, &amp;2, &amp;Module.func/1, &amp;(&amp;1 + &amp;2))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7"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Capture existing functions and construct shorthand lambdas using &amp;, &amp;1, &amp;2, &amp;Module.func/1, and &amp;(&amp;1 + &amp;2).. Topic details: Function Capturing (&amp;, &amp;1, &amp;2, &amp;Module.func/1, &amp;(&amp;1 + &amp;2))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#39 | Practice | Elixir Fundamentals | 📊 Level: Intermediate
**Topic:** Capture existing functions and construct shorthand lambdas using &amp;, &amp;1, &amp;2, &amp;Module.func/1, and &amp;(&amp;1 + &amp;2).
---
 | [FOOTER RULE - STRICT] End your response with: '--- ⚡ *Coding5s Mentor System — Eliminating Epistemic Debt*' | </v>
      </c>
      <c r="M47" s="53">
        <v>0</v>
      </c>
      <c r="N47" s="102" t="str">
        <f t="shared" si="4"/>
        <v>[ROLE] Careless Elixir Fundamentals Developer | [TASK] Generate debugging challenges in Elixir Fundamentals | | [TOPIC] Capture existing functions and construct shorthand lambdas using &amp;, &amp;1, &amp;2, &amp;Module.func/1, and &amp;(&amp;1 + &amp;2).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#39 | Stage 2 🐛 Debug | Elixir Fundamentals | 📊 Level: Intermediate | 🌐 Coding5s.com
Concept: Function Capturing (&amp;, &amp;1, &amp;2, &amp;Module.func/1, &amp;(&amp;1 + &amp;2))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7"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Capture existing functions and construct shorthand lambdas using &amp;, &amp;1, &amp;2, &amp;Module.func/1, and &amp;(&amp;1 + &amp;2).. Topic details: Function Capturing (&amp;, &amp;1, &amp;2, &amp;Module.func/1, &amp;(&amp;1 + &amp;2))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#39 | Debug | Elixir Fundamentals | 📊 Level: Intermediate
**Topic:** Capture existing functions and construct shorthand lambdas using &amp;, &amp;1, &amp;2, &amp;Module.func/1, and &amp;(&amp;1 + &amp;2).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7" s="53">
        <v>0</v>
      </c>
      <c r="Q47" s="102" t="str">
        <f t="shared" si="6"/>
        <v>[ROLE] Tech Lead | [TASK] Assign incomplete Elixir Fundamentals script challenges | [TOPIC] Capture existing functions and construct shorthand lambdas using &amp;, &amp;1, &amp;2, &amp;Module.func/1, and &amp;(&amp;1 + &amp;2).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#39 | Stage 3 🧩 Complete | Elixir Fundamentals | 📊 Level: Intermediate | 🌐 Coding5s.com
**Concept:** Function Capturing (&amp;, &amp;1, &amp;2, &amp;Module.func/1, &amp;(&amp;1 + &amp;2))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Capture existing functions and construct shorthand lambdas using &amp;, &amp;1, &amp;2, &amp;Module.func/1, and &amp;(&amp;1 + &amp;2)..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7"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Capture existing functions and construct shorthand lambdas using &amp;, &amp;1, &amp;2, &amp;Module.func/1, and &amp;(&amp;1 + &amp;2).. Topic details: Function Capturing (&amp;, &amp;1, &amp;2, &amp;Module.func/1, &amp;(&amp;1 + &amp;2))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#39 | Complete | Elixir Fundamentals | 📊 Level: Intermediate
**Topic:** Capture existing functions and construct shorthand lambdas using &amp;, &amp;1, &amp;2, &amp;Module.func/1, and &amp;(&amp;1 + &amp;2).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7" s="53">
        <v>0</v>
      </c>
      <c r="T47" s="102" t="str">
        <f t="shared" si="8"/>
        <v>[ROLE] Tech Lead | [TASK] Provide intentionally messy but functional code for learning debugging and improvement | [TOPIC] Capture existing functions and construct shorthand lambdas using &amp;, &amp;1, &amp;2, &amp;Module.func/1, and &amp;(&amp;1 + &amp;2).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#39 | Stage 4 🧹 Refactor | Elixir Fundamentals | 📊 Level: Intermediate | 🌐 Coding5s.com
**Concept:** Function Capturing (&amp;, &amp;1, &amp;2, &amp;Module.func/1, &amp;(&amp;1 + &amp;2))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Capture existing functions and construct shorthand lambdas using &amp;, &amp;1, &amp;2, &amp;Module.func/1, and &amp;(&amp;1 + &amp;2).. Topic details: Function Capturing (&amp;, &amp;1, &amp;2, &amp;Module.func/1, &amp;(&amp;1 + &amp;2))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#39 | Refactor | Elixir Fundamentals | 📊 Level: Intermediate
**Topic:** Capture existing functions and construct shorthand lambdas using &amp;, &amp;1, &amp;2, &amp;Module.func/1, and &amp;(&amp;1 + &amp;2).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7" s="53">
        <v>0</v>
      </c>
      <c r="W47" s="87" t="str">
        <f t="shared" si="10"/>
        <v>[ROLE] Tech Product Manager assigning a Elixir Fundamentals Jira Ticket | [TASK] Provide a guided implementation exercise with full solution for learning purposes | [TOPIC] Capture existing functions and construct shorthand lambdas using &amp;, &amp;1, &amp;2, &amp;Module.func/1, and &amp;(&amp;1 + &amp;2).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#39 | Stage 5 | Elixir Fundamentals | 📊 Level: Intermediate | 🌐 Coding5s.com
**Concept:** Function Capturing (&amp;, &amp;1, &amp;2, &amp;Module.func/1, &amp;(&amp;1 + &amp;2))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Capture existing functions and construct shorthand lambdas using &amp;, &amp;1, &amp;2, &amp;Module.func/1, and &amp;(&amp;1 + &amp;2).. Goal: Function Capturing (&amp;, &amp;1, &amp;2, &amp;Module.func/1, &amp;(&amp;1 + &amp;2))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#39 | Extend | Elixir Fundamentals | 📊 Level: Intermediate
**Topic:** Capture existing functions and construct shorthand lambdas using &amp;, &amp;1, &amp;2, &amp;Module.func/1, and &amp;(&amp;1 + &amp;2).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7" s="53">
        <v>0</v>
      </c>
      <c r="Z47" s="56" t="str">
        <f t="shared" si="12"/>
        <v/>
      </c>
      <c r="AA47" s="56" t="str">
        <f t="shared" si="13"/>
        <v/>
      </c>
      <c r="AB47" s="56" t="str">
        <f t="shared" si="14"/>
        <v/>
      </c>
      <c r="AC47" s="56" t="str">
        <f t="shared" si="15"/>
        <v/>
      </c>
      <c r="AD47" s="56" t="str">
        <f t="shared" si="16"/>
        <v/>
      </c>
      <c r="AE47" s="40"/>
      <c r="AF47" s="40"/>
      <c r="AG47" s="40"/>
      <c r="AH47" s="56" t="str">
        <f t="shared" si="17"/>
        <v/>
      </c>
      <c r="AI47" s="54"/>
      <c r="AJ47" s="54"/>
      <c r="AK47" s="54">
        <v>39</v>
      </c>
      <c r="AL47" s="54" t="s">
        <v>93</v>
      </c>
      <c r="AM47" s="54" t="s">
        <v>94</v>
      </c>
    </row>
    <row r="48" spans="1:39">
      <c r="A48" s="45" t="str" cm="1">
        <f t="array" ref="A48">IF(H48="PROJECT", CHAR(10) &amp; "- " &amp; _xlfn.TEXTJOIN(CHAR(10) &amp; "- ", TRUE, _xlfn._xlws.FILTER($I$9:$I$1000, ($B$9:$B$1000=B48) * ($H$9:$H$1000="Topic"))), "")</f>
        <v/>
      </c>
      <c r="B48" s="45">
        <f t="shared" si="1"/>
        <v>5</v>
      </c>
      <c r="C48" s="95">
        <v>16</v>
      </c>
      <c r="D48" s="57">
        <v>4</v>
      </c>
      <c r="E48" s="58" t="s">
        <v>46</v>
      </c>
      <c r="F48" s="59">
        <v>40</v>
      </c>
      <c r="G48" s="60" t="s">
        <v>158</v>
      </c>
      <c r="H48" s="60" t="s">
        <v>48</v>
      </c>
      <c r="I48" s="61" t="s">
        <v>855</v>
      </c>
      <c r="J48" s="62" t="s">
        <v>856</v>
      </c>
      <c r="K48" s="129" t="str">
        <f t="shared" si="2"/>
        <v xml:space="preserve">[ROLE] Friendly tutor specializing in Elixir Fundamentals | [TOPIC] Annotate modules and accumulate custom metadata using @moduledoc, @doc, @typedoc, @doc false, and Module.register_attribute/3.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#40 | Stage 1 📖 Practice | Elixir Fundamentals | 📊 Level: Intermediate | 🌐 Coding5s.com
**Concept:** Module &amp; Attribute System (@moduledoc, @doc, @typedoc, @doc false, Module.register_attribute/3)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8"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Annotate modules and accumulate custom metadata using @moduledoc, @doc, @typedoc, @doc false, and Module.register_attribute/3.. Topic details: Module &amp; Attribute System (@moduledoc, @doc, @typedoc, @doc false, Module.register_attribute/3)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#40 | Practice | Elixir Fundamentals | 📊 Level: Intermediate
**Topic:** Annotate modules and accumulate custom metadata using @moduledoc, @doc, @typedoc, @doc false, and Module.register_attribute/3.
---
 | [FOOTER RULE - STRICT] End your response with: '--- ⚡ *Coding5s Mentor System — Eliminating Epistemic Debt*' | </v>
      </c>
      <c r="M48" s="52">
        <v>0</v>
      </c>
      <c r="N48" s="102" t="str">
        <f t="shared" si="4"/>
        <v>[ROLE] Careless Elixir Fundamentals Developer | [TASK] Generate debugging challenges in Elixir Fundamentals | | [TOPIC] Annotate modules and accumulate custom metadata using @moduledoc, @doc, @typedoc, @doc false, and Module.register_attribute/3.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#40 | Stage 2 🐛 Debug | Elixir Fundamentals | 📊 Level: Intermediate | 🌐 Coding5s.com
Concept: Module &amp; Attribute System (@moduledoc, @doc, @typedoc, @doc false, Module.register_attribute/3)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8"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Annotate modules and accumulate custom metadata using @moduledoc, @doc, @typedoc, @doc false, and Module.register_attribute/3.. Topic details: Module &amp; Attribute System (@moduledoc, @doc, @typedoc, @doc false, Module.register_attribute/3)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#40 | Debug | Elixir Fundamentals | 📊 Level: Intermediate
**Topic:** Annotate modules and accumulate custom metadata using @moduledoc, @doc, @typedoc, @doc false, and Module.register_attribute/3.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8" s="52">
        <v>0</v>
      </c>
      <c r="Q48" s="102" t="str">
        <f t="shared" si="6"/>
        <v>[ROLE] Tech Lead | [TASK] Assign incomplete Elixir Fundamentals script challenges | [TOPIC] Annotate modules and accumulate custom metadata using @moduledoc, @doc, @typedoc, @doc false, and Module.register_attribute/3.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#40 | Stage 3 🧩 Complete | Elixir Fundamentals | 📊 Level: Intermediate | 🌐 Coding5s.com
**Concept:** Module &amp; Attribute System (@moduledoc, @doc, @typedoc, @doc false, Module.register_attribute/3)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Annotate modules and accumulate custom metadata using @moduledoc, @doc, @typedoc, @doc false, and Module.register_attribute/3..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8"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Annotate modules and accumulate custom metadata using @moduledoc, @doc, @typedoc, @doc false, and Module.register_attribute/3.. Topic details: Module &amp; Attribute System (@moduledoc, @doc, @typedoc, @doc false, Module.register_attribute/3)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#40 | Complete | Elixir Fundamentals | 📊 Level: Intermediate
**Topic:** Annotate modules and accumulate custom metadata using @moduledoc, @doc, @typedoc, @doc false, and Module.register_attribute/3.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8" s="52">
        <v>0</v>
      </c>
      <c r="T48" s="102" t="str">
        <f t="shared" si="8"/>
        <v>[ROLE] Tech Lead | [TASK] Provide intentionally messy but functional code for learning debugging and improvement | [TOPIC] Annotate modules and accumulate custom metadata using @moduledoc, @doc, @typedoc, @doc false, and Module.register_attribute/3.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#40 | Stage 4 🧹 Refactor | Elixir Fundamentals | 📊 Level: Intermediate | 🌐 Coding5s.com
**Concept:** Module &amp; Attribute System (@moduledoc, @doc, @typedoc, @doc false, Module.register_attribute/3)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Annotate modules and accumulate custom metadata using @moduledoc, @doc, @typedoc, @doc false, and Module.register_attribute/3.. Topic details: Module &amp; Attribute System (@moduledoc, @doc, @typedoc, @doc false, Module.register_attribute/3)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#40 | Refactor | Elixir Fundamentals | 📊 Level: Intermediate
**Topic:** Annotate modules and accumulate custom metadata using @moduledoc, @doc, @typedoc, @doc false, and Module.register_attribute/3.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8" s="52">
        <v>0</v>
      </c>
      <c r="W48" s="87" t="str">
        <f t="shared" si="10"/>
        <v>[ROLE] Tech Product Manager assigning a Elixir Fundamentals Jira Ticket | [TASK] Provide a guided implementation exercise with full solution for learning purposes | [TOPIC] Annotate modules and accumulate custom metadata using @moduledoc, @doc, @typedoc, @doc false, and Module.register_attribute/3.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#40 | Stage 5 | Elixir Fundamentals | 📊 Level: Intermediate | 🌐 Coding5s.com
**Concept:** Module &amp; Attribute System (@moduledoc, @doc, @typedoc, @doc false, Module.register_attribute/3)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Annotate modules and accumulate custom metadata using @moduledoc, @doc, @typedoc, @doc false, and Module.register_attribute/3.. Goal: Module &amp; Attribute System (@moduledoc, @doc, @typedoc, @doc false, Module.register_attribute/3)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#40 | Extend | Elixir Fundamentals | 📊 Level: Intermediate
**Topic:** Annotate modules and accumulate custom metadata using @moduledoc, @doc, @typedoc, @doc false, and Module.register_attribute/3.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8" s="52">
        <v>0</v>
      </c>
      <c r="Z48" s="56" t="str">
        <f t="shared" si="12"/>
        <v/>
      </c>
      <c r="AA48" s="56" t="str">
        <f t="shared" si="13"/>
        <v/>
      </c>
      <c r="AB48" s="56" t="str">
        <f t="shared" si="14"/>
        <v/>
      </c>
      <c r="AC48" s="56" t="str">
        <f t="shared" si="15"/>
        <v/>
      </c>
      <c r="AD48" s="56" t="str">
        <f t="shared" si="16"/>
        <v/>
      </c>
      <c r="AE48" s="40"/>
      <c r="AF48" s="40"/>
      <c r="AG48" s="40"/>
      <c r="AH48" s="56" t="str">
        <f t="shared" si="17"/>
        <v/>
      </c>
      <c r="AI48" s="54"/>
      <c r="AJ48" s="54"/>
      <c r="AK48" s="54">
        <v>40</v>
      </c>
      <c r="AL48" s="54" t="s">
        <v>98</v>
      </c>
      <c r="AM48" s="54" t="s">
        <v>99</v>
      </c>
    </row>
    <row r="49" spans="1:39">
      <c r="A49" s="45" t="str" cm="1">
        <f t="array" ref="A49">IF(H49="PROJECT", CHAR(10) &amp; "- " &amp; _xlfn.TEXTJOIN(CHAR(10) &amp; "- ", TRUE, _xlfn._xlws.FILTER($I$9:$I$1000, ($B$9:$B$1000=B49) * ($H$9:$H$1000="Topic"))), "")</f>
        <v xml:space="preserve">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v>
      </c>
      <c r="B49" s="45">
        <f t="shared" si="1"/>
        <v>5</v>
      </c>
      <c r="C49" s="95">
        <v>32</v>
      </c>
      <c r="D49" s="46">
        <v>0</v>
      </c>
      <c r="E49" s="58" t="s">
        <v>46</v>
      </c>
      <c r="F49" s="48">
        <v>41</v>
      </c>
      <c r="G49" s="49" t="s">
        <v>158</v>
      </c>
      <c r="H49" s="49" t="s">
        <v>77</v>
      </c>
      <c r="I49" s="50" t="s">
        <v>857</v>
      </c>
      <c r="J49" s="51" t="s">
        <v>858</v>
      </c>
      <c r="K49" s="129" t="str">
        <f t="shared" si="2"/>
        <v>[TASK] Teach through a practical Elixir Fundamentals -  project following the micro-learning methodology, acting as a supportive tutor, creating a project about  Build a multi-clause module tool consolidating list comprehensions, anonymous functions, function capturing, and custom attribute registration. | [TOPICS USED]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#41 | Stage 1 | Elixir Fundamentals | 📊 Level: Intermediate | 🌐 Coding5s.com
**Project:** Modular Data Transformation Engine (Consolidating Comprehensions, Functions, Capturing, and Attributes)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9"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multi-clause module tool consolidating list comprehensions, anonymous functions, function capturing, and custom attribute registration.. Topics applied in this project: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Project objective: Modular Data Transformation Engine (Consolidating Comprehensions, Functions, Capturing, and Attributes)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#41 | Practice | Elixir Fundamentals | 📊 Level: Intermediate
**Project:** Build a multi-clause module tool consolidating list comprehensions, anonymous functions, function capturing, and custom attribute registration.
---
 | [FOOTER RULE - STRICT] End your response with: '--- ⚡ *Coding5s Mentor System — Eliminating Epistemic Debt*' | </v>
      </c>
      <c r="M49" s="53">
        <v>0</v>
      </c>
      <c r="N49" s="102" t="str">
        <f t="shared" si="4"/>
        <v>[ROLE] Careless Elixir Fundamentals Developer | [TASK] Generate debugging project in Elixir Fundamentals | [PROJECT] Build a multi-clause module tool consolidating list comprehensions, anonymous functions, function capturing, and custom attribute registration. | [TOPICS USED]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 [LEVEL] Intermediate | [OUTPUT] Only header, dataset summary or statement (if any), email intro, objective, expected output, broken code, and footer | [HEADER RULE - STRICT] You MUST start your entire response EXACTLY with this markdown block (do not print anything before it):
### 🚀 Project #41 | Stage 2 | Elixir Fundamentals | 📊 Level: Intermediate | 🌐 Coding5s.com
Project: Modular Data Transformation Engine (Consolidating Comprehensions, Functions, Capturing, and Attributes)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9"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multi-clause module tool consolidating list comprehensions, anonymous functions, function capturing, and custom attribute registration.. Topics involved: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Project objective: Modular Data Transformation Engine (Consolidating Comprehensions, Functions, Capturing, and Attributes)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#41 | Debug | Elixir Fundamentals | 📊 Level: Intermediate
**Project:** Build a multi-clause module tool consolidating list comprehensions, anonymous functions, function capturing, and custom attribute registration.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9" s="53">
        <v>0</v>
      </c>
      <c r="Q49" s="102" t="str">
        <f t="shared" si="6"/>
        <v>[ROLE] Tech Lead | [TASK] Assign incomplete project script | [PROJECT] Build a multi-clause module tool consolidating list comprehensions, anonymous functions, function capturing, and custom attribute registration. | [TOPICS USED]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 [LEVEL] Intermediate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#41 | Stage 3 | Elixir Fundamentals | 📊 Level: Intermediate | 🌐 Coding5s.com
**Project:** Modular Data Transformation Engine (Consolidating Comprehensions, Functions, Capturing, and Attributes)
---
 | [EXTERNAL_PACKAGE_PROTOCOL] Require Mix dependency declarations in mix.exs and mix deps.get for external Hex dependencies when applicable. | [CHALLENGE_CONSTRAINTS_POLICY] MUST contain 25–40 lines of EXECUTABLE base Elixir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9"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multi-clause module tool consolidating list comprehensions, anonymous functions, function capturing, and custom attribute registration.. Topics involved: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Project objective: Modular Data Transformation Engine (Consolidating Comprehensions, Functions, Capturing, and Attributes)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#41 | Complete | Elixir Fundamentals | 📊 Level: Intermediate
**Project:** Build a multi-clause module tool consolidating list comprehensions, anonymous functions, function capturing, and custom attribute registration.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9" s="53">
        <v>0</v>
      </c>
      <c r="T49" s="102" t="str">
        <f t="shared" si="8"/>
        <v>[ROLE] Tech Lead | [TASK] Provide a messy but functional project for refactoring | [PROJECT] Build a multi-clause module tool consolidating list comprehensions, anonymous functions, function capturing, and custom attribute registration. | [TOPICS USED]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 [LEVEL] Intermediate | [PERSONA RULE] Act as a Tech Lead. A junior wrote this working but messy code. Tone: professional but exhausted | [HEADER RULE - STRICT] You MUST start your entire response EXACTLY with this markdown block (do not print anything before it):
### 🚀 Project #41 | Stage 4 | Elixir Fundamentals | 📊 Level: Intermediate | 🌐 Coding5s.com
**Project:** Modular Data Transformation Engine (Consolidating Comprehensions, Functions, Capturing, and Attributes)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Build a multi-clause module tool consolidating list comprehensions, anonymous functions, function capturing, and custom attribute registration.. Topics involved: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Project objective: Modular Data Transformation Engine (Consolidating Comprehensions, Functions, Capturing, and Attributes)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#41 | Refactor | Elixir Fundamentals | 📊 Level: Intermediate
**Project:** Build a multi-clause module tool consolidating list comprehensions, anonymous functions, function capturing, and custom attribute registration.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9" s="53">
        <v>0</v>
      </c>
      <c r="W49" s="87" t="str">
        <f t="shared" si="10"/>
        <v>[ROLE] Tech Product Manager assigning a Elixir Fundamentals Jira Ticket | [TASK] Provide a guided project implementation with full solution | [PROJECT] Build a multi-clause module tool consolidating list comprehensions, anonymous functions, function capturing, and custom attribute registration. | [TOPICS USED]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 [LEVEL] Intermediate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#41 | Stage 5 | Elixir Fundamentals | 📊 Level: Intermediate | 🌐 Coding5s.com
**Project:** Modular Data Transformation Engine (Consolidating Comprehensions, Functions, Capturing, and Attributes)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multi-clause module tool consolidating list comprehensions, anonymous functions, function capturing, and custom attribute registration.. Topics integrated: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Business Goal: Modular Data Transformation Engine (Consolidating Comprehensions, Functions, Capturing, and Attributes)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#41 | Extend | Elixir Fundamentals | 📊 Level: Intermediate
**Project:** Build a multi-clause module tool consolidating list comprehensions, anonymous functions, function capturing, and custom attribute registration.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9" s="53">
        <v>0</v>
      </c>
      <c r="Z49" s="56" t="str">
        <f t="shared" si="12"/>
        <v>[TASK] Teach through a practical Elixir Fundamentals -  project following the micro-learning methodology, acting as a supportive tutor, creating a project about  Build a multi-clause module tool consolidating list comprehensions, anonymous functions, function capturing, and custom attribute registration. | [TOPICS USED]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#41 | Stage 1 | Elixir Fundamentals | 📊 Level: Intermediate | 🌐 Coding5s.com
**Project:** Modular Data Transformation Engine (Consolidating Comprehensions, Functions, Capturing, and Attributes)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9" s="56" t="str">
        <f t="shared" si="13"/>
        <v>[ROLE] Careless Elixir Fundamentals Developer | [TASK] Generate debugging project in Elixir Fundamentals | [PROJECT] Build a multi-clause module tool consolidating list comprehensions, anonymous functions, function capturing, and custom attribute registration. | [TOPICS USED]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 [LEVEL] Intermediate | [OUTPUT] Only header, dataset summary or statement (if any), email intro, objective, expected output, broken code, and footer | [HEADER RULE - STRICT] You MUST start your entire response EXACTLY with this markdown block (do not print anything before it):
### 🚀 Project #41 | Stage 2 | Elixir Fundamentals | 📊 Level: Intermediate | 🌐 Coding5s.com
Project: Modular Data Transformation Engine (Consolidating Comprehensions, Functions, Capturing, and Attributes)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9" s="56" t="str">
        <f t="shared" si="14"/>
        <v>[ROLE] Tech Lead | [TASK] Assign incomplete project script | [PROJECT] Build a multi-clause module tool consolidating list comprehensions, anonymous functions, function capturing, and custom attribute registration. | [TOPICS USED]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 [LEVEL] Intermediate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#41 | Stage 3 | Elixir Fundamentals | 📊 Level: Intermediate | 🌐 Coding5s.com
**Project:** Modular Data Transformation Engine (Consolidating Comprehensions, Functions, Capturing, and Attributes)
---
 | [EXTERNAL_PACKAGE_PROTOCOL] Require Mix dependency declarations in mix.exs and mix deps.get for external Hex dependencies when applicable. | [CHALLENGE_CONSTRAINTS_POLICY] MUST contain 25–40 lines of EXECUTABLE base Elixir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9" s="56" t="str">
        <f t="shared" si="15"/>
        <v>[ROLE] Tech Lead | [TASK] Provide a messy but functional project for refactoring | [PROJECT] Build a multi-clause module tool consolidating list comprehensions, anonymous functions, function capturing, and custom attribute registration. | [TOPICS USED]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 [LEVEL] Intermediate | [PERSONA RULE] Act as a Tech Lead. A junior wrote this working but messy code. Tone: professional but exhausted | [HEADER RULE - STRICT] You MUST start your entire response EXACTLY with this markdown block (do not print anything before it):
### 🚀 Project #41 | Stage 4 | Elixir Fundamentals | 📊 Level: Intermediate | 🌐 Coding5s.com
**Project:** Modular Data Transformation Engine (Consolidating Comprehensions, Functions, Capturing, and Attributes)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9" s="56" t="str">
        <f t="shared" si="16"/>
        <v>[ROLE] Tech Product Manager assigning a Elixir Fundamentals Jira Ticket | [TASK] Provide a guided project implementation with full solution | [PROJECT] Build a multi-clause module tool consolidating list comprehensions, anonymous functions, function capturing, and custom attribute registration. | [TOPICS USED]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 [LEVEL] Intermediate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#41 | Stage 5 | Elixir Fundamentals | 📊 Level: Intermediate | 🌐 Coding5s.com
**Project:** Modular Data Transformation Engine (Consolidating Comprehensions, Functions, Capturing, and Attributes)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9" s="40"/>
      <c r="AF49" s="40"/>
      <c r="AG49" s="40"/>
      <c r="AH49" s="56" t="str">
        <f t="shared" si="17"/>
        <v/>
      </c>
      <c r="AI49" s="54"/>
      <c r="AJ49" s="54"/>
      <c r="AK49" s="54"/>
      <c r="AL49" s="54"/>
      <c r="AM49" s="54"/>
    </row>
    <row r="50" spans="1:39">
      <c r="A50" s="45" t="str" cm="1">
        <f t="array" ref="A50">IF(H50="PROJECT", CHAR(10) &amp; "- " &amp; _xlfn.TEXTJOIN(CHAR(10) &amp; "- ", TRUE, _xlfn._xlws.FILTER($I$9:$I$1000, ($B$9:$B$1000=B50) * ($H$9:$H$1000="Topic"))), "")</f>
        <v/>
      </c>
      <c r="B50" s="45">
        <f t="shared" si="1"/>
        <v>6</v>
      </c>
      <c r="C50" s="95">
        <v>14</v>
      </c>
      <c r="D50" s="57">
        <v>3</v>
      </c>
      <c r="E50" s="58" t="s">
        <v>46</v>
      </c>
      <c r="F50" s="59">
        <v>42</v>
      </c>
      <c r="G50" s="60" t="s">
        <v>158</v>
      </c>
      <c r="H50" s="60" t="s">
        <v>48</v>
      </c>
      <c r="I50" s="61" t="s">
        <v>859</v>
      </c>
      <c r="J50" s="62" t="s">
        <v>860</v>
      </c>
      <c r="K50" s="129" t="str">
        <f t="shared" si="2"/>
        <v xml:space="preserve">[ROLE] Friendly tutor specializing in Elixir Fundamentals | [TOPIC] Configure and initialize automated test suites using ExUnit.start/0, use ExUnit.Case, async: true, and ExUnit.configure/1. | [LEVEL] Intermediate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#42 | Stage 1 📖 Practice | Elixir Fundamentals | 📊 Level: Intermediate | 🌐 Coding5s.com
**Concept:** ExUnit Structure &amp; Async Execution (ExUnit.start/0, use ExUnit.Case, async: true, ExUnit.configure/1)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0"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Configure and initialize automated test suites using ExUnit.start/0, use ExUnit.Case, async: true, and ExUnit.configure/1.. Topic details: ExUnit Structure &amp; Async Execution (ExUnit.start/0, use ExUnit.Case, async: true, ExUnit.configure/1)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#42 | Practice | Elixir Fundamentals | 📊 Level: Intermediate
**Topic:** Configure and initialize automated test suites using ExUnit.start/0, use ExUnit.Case, async: true, and ExUnit.configure/1.
---
 | [FOOTER RULE - STRICT] End your response with: '--- ⚡ *Coding5s Mentor System — Eliminating Epistemic Debt*' | </v>
      </c>
      <c r="M50" s="52">
        <v>0</v>
      </c>
      <c r="N50" s="102" t="str">
        <f t="shared" si="4"/>
        <v>[ROLE] Careless Elixir Fundamentals Developer | [TASK] Generate debugging challenges in Elixir Fundamentals | | [TOPIC] Configure and initialize automated test suites using ExUnit.start/0, use ExUnit.Case, async: true, and ExUnit.configure/1. | | [LEVEL] Intermediate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#42 | Stage 2 🐛 Debug | Elixir Fundamentals | 📊 Level: Intermediate | 🌐 Coding5s.com
Concept: ExUnit Structure &amp; Async Execution (ExUnit.start/0, use ExUnit.Case, async: true, ExUnit.configure/1)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0"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Configure and initialize automated test suites using ExUnit.start/0, use ExUnit.Case, async: true, and ExUnit.configure/1.. Topic details: ExUnit Structure &amp; Async Execution (ExUnit.start/0, use ExUnit.Case, async: true, ExUnit.configure/1)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#42 | Debug | Elixir Fundamentals | 📊 Level: Intermediate
**Topic:** Configure and initialize automated test suites using ExUnit.start/0, use ExUnit.Case, async: true, and ExUnit.configure/1.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0" s="52">
        <v>0</v>
      </c>
      <c r="Q50" s="102" t="str">
        <f t="shared" si="6"/>
        <v>[ROLE] Tech Lead | [TASK] Assign incomplete Elixir Fundamentals script challenges | [TOPIC] Configure and initialize automated test suites using ExUnit.start/0, use ExUnit.Case, async: true, and ExUnit.configure/1. | [LEVEL] Intermediate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#42 | Stage 3 🧩 Complete | Elixir Fundamentals | 📊 Level: Intermediate | 🌐 Coding5s.com
**Concept:** ExUnit Structure &amp; Async Execution (ExUnit.start/0, use ExUnit.Case, async: true, ExUnit.configure/1)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Configure and initialize automated test suites using ExUnit.start/0, use ExUnit.Case, async: true, and ExUnit.configure/1..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0"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Configure and initialize automated test suites using ExUnit.start/0, use ExUnit.Case, async: true, and ExUnit.configure/1.. Topic details: ExUnit Structure &amp; Async Execution (ExUnit.start/0, use ExUnit.Case, async: true, ExUnit.configure/1)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#42 | Complete | Elixir Fundamentals | 📊 Level: Intermediate
**Topic:** Configure and initialize automated test suites using ExUnit.start/0, use ExUnit.Case, async: true, and ExUnit.configure/1.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0" s="52">
        <v>0</v>
      </c>
      <c r="T50" s="102" t="str">
        <f t="shared" si="8"/>
        <v>[ROLE] Tech Lead | [TASK] Provide intentionally messy but functional code for learning debugging and improvement | [TOPIC] Configure and initialize automated test suites using ExUnit.start/0, use ExUnit.Case, async: true, and ExUnit.configure/1. | [LEVEL] Intermediate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#42 | Stage 4 🧹 Refactor | Elixir Fundamentals | 📊 Level: Intermediate | 🌐 Coding5s.com
**Concept:** ExUnit Structure &amp; Async Execution (ExUnit.start/0, use ExUnit.Case, async: true, ExUnit.configure/1)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Configure and initialize automated test suites using ExUnit.start/0, use ExUnit.Case, async: true, and ExUnit.configure/1.. Topic details: ExUnit Structure &amp; Async Execution (ExUnit.start/0, use ExUnit.Case, async: true, ExUnit.configure/1)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#42 | Refactor | Elixir Fundamentals | 📊 Level: Intermediate
**Topic:** Configure and initialize automated test suites using ExUnit.start/0, use ExUnit.Case, async: true, and ExUnit.configure/1.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0" s="52">
        <v>0</v>
      </c>
      <c r="W50" s="87" t="str">
        <f t="shared" si="10"/>
        <v>[ROLE] Tech Product Manager assigning a Elixir Fundamentals Jira Ticket | [TASK] Provide a guided implementation exercise with full solution for learning purposes | [TOPIC] Configure and initialize automated test suites using ExUnit.start/0, use ExUnit.Case, async: true, and ExUnit.configure/1.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#42 | Stage 5 | Elixir Fundamentals | 📊 Level: Intermediate | 🌐 Coding5s.com
**Concept:** ExUnit Structure &amp; Async Execution (ExUnit.start/0, use ExUnit.Case, async: true, ExUnit.configure/1)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Configure and initialize automated test suites using ExUnit.start/0, use ExUnit.Case, async: true, and ExUnit.configure/1.. Goal: ExUnit Structure &amp; Async Execution (ExUnit.start/0, use ExUnit.Case, async: true, ExUnit.configure/1)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#42 | Extend | Elixir Fundamentals | 📊 Level: Intermediate
**Topic:** Configure and initialize automated test suites using ExUnit.start/0, use ExUnit.Case, async: true, and ExUnit.configure/1.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0" s="52">
        <v>0</v>
      </c>
      <c r="Z50" s="56" t="str">
        <f t="shared" si="12"/>
        <v/>
      </c>
      <c r="AA50" s="56" t="str">
        <f t="shared" si="13"/>
        <v/>
      </c>
      <c r="AB50" s="56" t="str">
        <f t="shared" si="14"/>
        <v/>
      </c>
      <c r="AC50" s="56" t="str">
        <f t="shared" si="15"/>
        <v/>
      </c>
      <c r="AD50" s="56" t="str">
        <f t="shared" si="16"/>
        <v/>
      </c>
      <c r="AE50" s="40"/>
      <c r="AF50" s="40"/>
      <c r="AG50" s="40"/>
      <c r="AH50" s="56" t="str">
        <f t="shared" si="17"/>
        <v/>
      </c>
      <c r="AI50" s="54"/>
      <c r="AJ50" s="54"/>
      <c r="AK50" s="54"/>
      <c r="AL50" s="54"/>
      <c r="AM50" s="54"/>
    </row>
    <row r="51" spans="1:39">
      <c r="A51" s="45" t="str" cm="1">
        <f t="array" ref="A51">IF(H51="PROJECT", CHAR(10) &amp; "- " &amp; _xlfn.TEXTJOIN(CHAR(10) &amp; "- ", TRUE, _xlfn._xlws.FILTER($I$9:$I$1000, ($B$9:$B$1000=B51) * ($H$9:$H$1000="Topic"))), "")</f>
        <v/>
      </c>
      <c r="B51" s="45">
        <f t="shared" si="1"/>
        <v>6</v>
      </c>
      <c r="C51" s="95">
        <v>16</v>
      </c>
      <c r="D51" s="46">
        <v>4</v>
      </c>
      <c r="E51" s="58" t="s">
        <v>46</v>
      </c>
      <c r="F51" s="48">
        <v>43</v>
      </c>
      <c r="G51" s="49" t="s">
        <v>158</v>
      </c>
      <c r="H51" s="49" t="s">
        <v>48</v>
      </c>
      <c r="I51" s="50" t="s">
        <v>861</v>
      </c>
      <c r="J51" s="51" t="s">
        <v>862</v>
      </c>
      <c r="K51" s="129" t="str">
        <f t="shared" si="2"/>
        <v xml:space="preserve">[ROLE] Friendly tutor specializing in Elixir Fundamentals | [TOPIC] Implement test cases and verify expressions using test/2, assert/1, refute/1, assert/2, and refute/2.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#43 | Stage 1 📖 Practice | Elixir Fundamentals | 📊 Level: Intermediate | 🌐 Coding5s.com
**Concept:** Test Cases &amp; Assertions (test/2, assert/1, refute/1, assert/2, refute/2)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1"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test cases and verify expressions using test/2, assert/1, refute/1, assert/2, and refute/2.. Topic details: Test Cases &amp; Assertions (test/2, assert/1, refute/1, assert/2, refute/2)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#43 | Practice | Elixir Fundamentals | 📊 Level: Intermediate
**Topic:** Implement test cases and verify expressions using test/2, assert/1, refute/1, assert/2, and refute/2.
---
 | [FOOTER RULE - STRICT] End your response with: '--- ⚡ *Coding5s Mentor System — Eliminating Epistemic Debt*' | </v>
      </c>
      <c r="M51" s="53">
        <v>0</v>
      </c>
      <c r="N51" s="102" t="str">
        <f t="shared" si="4"/>
        <v>[ROLE] Careless Elixir Fundamentals Developer | [TASK] Generate debugging challenges in Elixir Fundamentals | | [TOPIC] Implement test cases and verify expressions using test/2, assert/1, refute/1, assert/2, and refute/2.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#43 | Stage 2 🐛 Debug | Elixir Fundamentals | 📊 Level: Intermediate | 🌐 Coding5s.com
Concept: Test Cases &amp; Assertions (test/2, assert/1, refute/1, assert/2, refute/2)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1"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test cases and verify expressions using test/2, assert/1, refute/1, assert/2, and refute/2.. Topic details: Test Cases &amp; Assertions (test/2, assert/1, refute/1, assert/2, refute/2)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#43 | Debug | Elixir Fundamentals | 📊 Level: Intermediate
**Topic:** Implement test cases and verify expressions using test/2, assert/1, refute/1, assert/2, and refute/2.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1" s="53">
        <v>0</v>
      </c>
      <c r="Q51" s="102" t="str">
        <f t="shared" si="6"/>
        <v>[ROLE] Tech Lead | [TASK] Assign incomplete Elixir Fundamentals script challenges | [TOPIC] Implement test cases and verify expressions using test/2, assert/1, refute/1, assert/2, and refute/2.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#43 | Stage 3 🧩 Complete | Elixir Fundamentals | 📊 Level: Intermediate | 🌐 Coding5s.com
**Concept:** Test Cases &amp; Assertions (test/2, assert/1, refute/1, assert/2, refute/2)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test cases and verify expressions using test/2, assert/1, refute/1, assert/2, and refute/2..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1"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test cases and verify expressions using test/2, assert/1, refute/1, assert/2, and refute/2.. Topic details: Test Cases &amp; Assertions (test/2, assert/1, refute/1, assert/2, refute/2)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#43 | Complete | Elixir Fundamentals | 📊 Level: Intermediate
**Topic:** Implement test cases and verify expressions using test/2, assert/1, refute/1, assert/2, and refute/2.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1" s="53">
        <v>0</v>
      </c>
      <c r="T51" s="102" t="str">
        <f t="shared" si="8"/>
        <v>[ROLE] Tech Lead | [TASK] Provide intentionally messy but functional code for learning debugging and improvement | [TOPIC] Implement test cases and verify expressions using test/2, assert/1, refute/1, assert/2, and refute/2.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#43 | Stage 4 🧹 Refactor | Elixir Fundamentals | 📊 Level: Intermediate | 🌐 Coding5s.com
**Concept:** Test Cases &amp; Assertions (test/2, assert/1, refute/1, assert/2, refute/2)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Implement test cases and verify expressions using test/2, assert/1, refute/1, assert/2, and refute/2.. Topic details: Test Cases &amp; Assertions (test/2, assert/1, refute/1, assert/2, refute/2)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#43 | Refactor | Elixir Fundamentals | 📊 Level: Intermediate
**Topic:** Implement test cases and verify expressions using test/2, assert/1, refute/1, assert/2, and refute/2.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1" s="53">
        <v>0</v>
      </c>
      <c r="W51" s="87" t="str">
        <f t="shared" si="10"/>
        <v>[ROLE] Tech Product Manager assigning a Elixir Fundamentals Jira Ticket | [TASK] Provide a guided implementation exercise with full solution for learning purposes | [TOPIC] Implement test cases and verify expressions using test/2, assert/1, refute/1, assert/2, and refute/2.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#43 | Stage 5 | Elixir Fundamentals | 📊 Level: Intermediate | 🌐 Coding5s.com
**Concept:** Test Cases &amp; Assertions (test/2, assert/1, refute/1, assert/2, refute/2)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test cases and verify expressions using test/2, assert/1, refute/1, assert/2, and refute/2.. Goal: Test Cases &amp; Assertions (test/2, assert/1, refute/1, assert/2, refute/2)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#43 | Extend | Elixir Fundamentals | 📊 Level: Intermediate
**Topic:** Implement test cases and verify expressions using test/2, assert/1, refute/1, assert/2, and refute/2.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1" s="53">
        <v>0</v>
      </c>
      <c r="Z51" s="56" t="str">
        <f t="shared" si="12"/>
        <v/>
      </c>
      <c r="AA51" s="56" t="str">
        <f t="shared" si="13"/>
        <v/>
      </c>
      <c r="AB51" s="56" t="str">
        <f t="shared" si="14"/>
        <v/>
      </c>
      <c r="AC51" s="56" t="str">
        <f t="shared" si="15"/>
        <v/>
      </c>
      <c r="AD51" s="56" t="str">
        <f t="shared" si="16"/>
        <v/>
      </c>
      <c r="AE51" s="40"/>
      <c r="AF51" s="40"/>
      <c r="AG51" s="40"/>
      <c r="AH51" s="56" t="str">
        <f t="shared" si="17"/>
        <v/>
      </c>
      <c r="AI51" s="54"/>
      <c r="AJ51" s="54"/>
      <c r="AK51" s="54"/>
      <c r="AL51" s="54"/>
      <c r="AM51" s="54"/>
    </row>
    <row r="52" spans="1:39">
      <c r="A52" s="45" t="str" cm="1">
        <f t="array" ref="A52">IF(H52="PROJECT", CHAR(10) &amp; "- " &amp; _xlfn.TEXTJOIN(CHAR(10) &amp; "- ", TRUE, _xlfn._xlws.FILTER($I$9:$I$1000, ($B$9:$B$1000=B52) * ($H$9:$H$1000="Topic"))), "")</f>
        <v/>
      </c>
      <c r="B52" s="45">
        <f t="shared" si="1"/>
        <v>6</v>
      </c>
      <c r="C52" s="95">
        <v>16</v>
      </c>
      <c r="D52" s="57">
        <v>4</v>
      </c>
      <c r="E52" s="58" t="s">
        <v>46</v>
      </c>
      <c r="F52" s="59">
        <v>44</v>
      </c>
      <c r="G52" s="60" t="s">
        <v>158</v>
      </c>
      <c r="H52" s="60" t="s">
        <v>48</v>
      </c>
      <c r="I52" s="61" t="s">
        <v>863</v>
      </c>
      <c r="J52" s="62" t="s">
        <v>864</v>
      </c>
      <c r="K52" s="129" t="str">
        <f t="shared" si="2"/>
        <v xml:space="preserve">[ROLE] Friendly tutor specializing in Elixir Fundamentals | [TOPIC] Test exception handling and floating-point deltas using assert_raise/2, assert_raise/3, assert_in_delta/3, flunk/1, and flunk/0.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#44 | Stage 1 📖 Practice | Elixir Fundamentals | 📊 Level: Intermediate | 🌐 Coding5s.com
**Concept:** Specialized Assertions &amp; Diagnostics (assert_raise/2, assert_raise/3, assert_in_delta/3, flunk/1, flunk/0)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2"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Test exception handling and floating-point deltas using assert_raise/2, assert_raise/3, assert_in_delta/3, flunk/1, and flunk/0.. Topic details: Specialized Assertions &amp; Diagnostics (assert_raise/2, assert_raise/3, assert_in_delta/3, flunk/1, flunk/0)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#44 | Practice | Elixir Fundamentals | 📊 Level: Intermediate
**Topic:** Test exception handling and floating-point deltas using assert_raise/2, assert_raise/3, assert_in_delta/3, flunk/1, and flunk/0.
---
 | [FOOTER RULE - STRICT] End your response with: '--- ⚡ *Coding5s Mentor System — Eliminating Epistemic Debt*' | </v>
      </c>
      <c r="M52" s="52">
        <v>0</v>
      </c>
      <c r="N52" s="102" t="str">
        <f t="shared" si="4"/>
        <v>[ROLE] Careless Elixir Fundamentals Developer | [TASK] Generate debugging challenges in Elixir Fundamentals | | [TOPIC] Test exception handling and floating-point deltas using assert_raise/2, assert_raise/3, assert_in_delta/3, flunk/1, and flunk/0.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#44 | Stage 2 🐛 Debug | Elixir Fundamentals | 📊 Level: Intermediate | 🌐 Coding5s.com
Concept: Specialized Assertions &amp; Diagnostics (assert_raise/2, assert_raise/3, assert_in_delta/3, flunk/1, flunk/0)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2"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Test exception handling and floating-point deltas using assert_raise/2, assert_raise/3, assert_in_delta/3, flunk/1, and flunk/0.. Topic details: Specialized Assertions &amp; Diagnostics (assert_raise/2, assert_raise/3, assert_in_delta/3, flunk/1, flunk/0)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#44 | Debug | Elixir Fundamentals | 📊 Level: Intermediate
**Topic:** Test exception handling and floating-point deltas using assert_raise/2, assert_raise/3, assert_in_delta/3, flunk/1, and flunk/0.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2" s="52">
        <v>0</v>
      </c>
      <c r="Q52" s="102" t="str">
        <f t="shared" si="6"/>
        <v>[ROLE] Tech Lead | [TASK] Assign incomplete Elixir Fundamentals script challenges | [TOPIC] Test exception handling and floating-point deltas using assert_raise/2, assert_raise/3, assert_in_delta/3, flunk/1, and flunk/0.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#44 | Stage 3 🧩 Complete | Elixir Fundamentals | 📊 Level: Intermediate | 🌐 Coding5s.com
**Concept:** Specialized Assertions &amp; Diagnostics (assert_raise/2, assert_raise/3, assert_in_delta/3, flunk/1, flunk/0)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Test exception handling and floating-point deltas using assert_raise/2, assert_raise/3, assert_in_delta/3, flunk/1, and flunk/0..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2"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Test exception handling and floating-point deltas using assert_raise/2, assert_raise/3, assert_in_delta/3, flunk/1, and flunk/0.. Topic details: Specialized Assertions &amp; Diagnostics (assert_raise/2, assert_raise/3, assert_in_delta/3, flunk/1, flunk/0)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#44 | Complete | Elixir Fundamentals | 📊 Level: Intermediate
**Topic:** Test exception handling and floating-point deltas using assert_raise/2, assert_raise/3, assert_in_delta/3, flunk/1, and flunk/0.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2" s="52">
        <v>0</v>
      </c>
      <c r="T52" s="102" t="str">
        <f t="shared" si="8"/>
        <v>[ROLE] Tech Lead | [TASK] Provide intentionally messy but functional code for learning debugging and improvement | [TOPIC] Test exception handling and floating-point deltas using assert_raise/2, assert_raise/3, assert_in_delta/3, flunk/1, and flunk/0.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#44 | Stage 4 🧹 Refactor | Elixir Fundamentals | 📊 Level: Intermediate | 🌐 Coding5s.com
**Concept:** Specialized Assertions &amp; Diagnostics (assert_raise/2, assert_raise/3, assert_in_delta/3, flunk/1, flunk/0)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Test exception handling and floating-point deltas using assert_raise/2, assert_raise/3, assert_in_delta/3, flunk/1, and flunk/0.. Topic details: Specialized Assertions &amp; Diagnostics (assert_raise/2, assert_raise/3, assert_in_delta/3, flunk/1, flunk/0)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#44 | Refactor | Elixir Fundamentals | 📊 Level: Intermediate
**Topic:** Test exception handling and floating-point deltas using assert_raise/2, assert_raise/3, assert_in_delta/3, flunk/1, and flunk/0.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2" s="52">
        <v>0</v>
      </c>
      <c r="W52" s="87" t="str">
        <f t="shared" si="10"/>
        <v>[ROLE] Tech Product Manager assigning a Elixir Fundamentals Jira Ticket | [TASK] Provide a guided implementation exercise with full solution for learning purposes | [TOPIC] Test exception handling and floating-point deltas using assert_raise/2, assert_raise/3, assert_in_delta/3, flunk/1, and flunk/0.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#44 | Stage 5 | Elixir Fundamentals | 📊 Level: Intermediate | 🌐 Coding5s.com
**Concept:** Specialized Assertions &amp; Diagnostics (assert_raise/2, assert_raise/3, assert_in_delta/3, flunk/1, flunk/0)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Test exception handling and floating-point deltas using assert_raise/2, assert_raise/3, assert_in_delta/3, flunk/1, and flunk/0.. Goal: Specialized Assertions &amp; Diagnostics (assert_raise/2, assert_raise/3, assert_in_delta/3, flunk/1, flunk/0)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#44 | Extend | Elixir Fundamentals | 📊 Level: Intermediate
**Topic:** Test exception handling and floating-point deltas using assert_raise/2, assert_raise/3, assert_in_delta/3, flunk/1, and flunk/0.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2" s="52">
        <v>0</v>
      </c>
      <c r="Z52" s="56" t="str">
        <f t="shared" si="12"/>
        <v/>
      </c>
      <c r="AA52" s="56" t="str">
        <f t="shared" si="13"/>
        <v/>
      </c>
      <c r="AB52" s="56" t="str">
        <f t="shared" si="14"/>
        <v/>
      </c>
      <c r="AC52" s="56" t="str">
        <f t="shared" si="15"/>
        <v/>
      </c>
      <c r="AD52" s="56" t="str">
        <f t="shared" si="16"/>
        <v/>
      </c>
      <c r="AE52" s="40"/>
      <c r="AF52" s="40"/>
      <c r="AG52" s="40"/>
      <c r="AH52" s="56" t="str">
        <f t="shared" si="17"/>
        <v/>
      </c>
      <c r="AI52" s="54"/>
      <c r="AJ52" s="54"/>
      <c r="AK52" s="54"/>
      <c r="AL52" s="54"/>
      <c r="AM52" s="54"/>
    </row>
    <row r="53" spans="1:39">
      <c r="A53" s="45" t="str" cm="1">
        <f t="array" ref="A53">IF(H53="PROJECT", CHAR(10) &amp; "- " &amp; _xlfn.TEXTJOIN(CHAR(10) &amp; "- ", TRUE, _xlfn._xlws.FILTER($I$9:$I$1000, ($B$9:$B$1000=B53) * ($H$9:$H$1000="Topic"))), "")</f>
        <v/>
      </c>
      <c r="B53" s="45">
        <f t="shared" si="1"/>
        <v>6</v>
      </c>
      <c r="C53" s="95">
        <v>20</v>
      </c>
      <c r="D53" s="46">
        <v>4</v>
      </c>
      <c r="E53" s="58" t="s">
        <v>46</v>
      </c>
      <c r="F53" s="48">
        <v>45</v>
      </c>
      <c r="G53" s="49" t="s">
        <v>159</v>
      </c>
      <c r="H53" s="49" t="s">
        <v>48</v>
      </c>
      <c r="I53" s="50" t="s">
        <v>865</v>
      </c>
      <c r="J53" s="51" t="s">
        <v>866</v>
      </c>
      <c r="K53" s="129" t="str">
        <f t="shared" si="2"/>
        <v xml:space="preserve">[ROLE] Friendly tutor specializing in Elixir Fundamentals | [TOPIC] Manage test context and assert mailbox messaging using setup/1, setup_all/1, @tag, assert_receive/2, and refute_receive/2. | [LEVEL] Advanced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function composition, anonymous functions/closures, captures, higher-order functions, Stream pipelines, and lightweight process messaging.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#45 | Stage 1 📖 Practice | Elixir Fundamentals | 📊 Level: Advanced | 🌐 Coding5s.com
**Concept:** Fixtures, Tagging &amp; Process Testing (setup/1, setup_all/1, @tag, assert_receive/2, refute_receive/2)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3"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test context and assert mailbox messaging using setup/1, setup_all/1, @tag, assert_receive/2, and refute_receive/2.. Topic details: Fixtures, Tagging &amp; Process Testing (setup/1, setup_all/1, @tag, assert_receive/2, refute_receive/2)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#45 | Practice | Elixir Fundamentals | 📊 Level: Advanced
**Topic:** Manage test context and assert mailbox messaging using setup/1, setup_all/1, @tag, assert_receive/2, and refute_receive/2.
---
 | [FOOTER RULE - STRICT] End your response with: '--- ⚡ *Coding5s Mentor System — Eliminating Epistemic Debt*' | </v>
      </c>
      <c r="M53" s="53">
        <v>0</v>
      </c>
      <c r="N53" s="102" t="str">
        <f t="shared" si="4"/>
        <v>[ROLE] Careless Elixir Fundamentals Developer | [TASK] Generate debugging challenges in Elixir Fundamentals | | [TOPIC] Manage test context and assert mailbox messaging using setup/1, setup_all/1, @tag, assert_receive/2, and refute_receive/2. | | [LEVEL] Advanced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#45 | Stage 2 🐛 Debug | Elixir Fundamentals | 📊 Level: Advanced | 🌐 Coding5s.com
Concept: Fixtures, Tagging &amp; Process Testing (setup/1, setup_all/1, @tag, assert_receive/2, refute_receive/2)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- 15–35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3"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test context and assert mailbox messaging using setup/1, setup_all/1, @tag, assert_receive/2, and refute_receive/2.. Topic details: Fixtures, Tagging &amp; Process Testing (setup/1, setup_all/1, @tag, assert_receive/2, refute_receive/2)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#45 | Debug | Elixir Fundamentals | 📊 Level: Advanced
**Topic:** Manage test context and assert mailbox messaging using setup/1, setup_all/1, @tag, assert_receive/2, and refute_receive/2.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3" s="53">
        <v>0</v>
      </c>
      <c r="Q53" s="102" t="str">
        <f t="shared" si="6"/>
        <v>[ROLE] Tech Lead | [TASK] Assign incomplete Elixir Fundamentals script challenges | [TOPIC] Manage test context and assert mailbox messaging using setup/1, setup_all/1, @tag, assert_receive/2, and refute_receive/2. | [LEVEL] Advanced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#45 | Stage 3 🧩 Complete | Elixir Fundamentals | 📊 Level: Advanced | 🌐 Coding5s.com
**Concept:** Fixtures, Tagging &amp; Process Testing (setup/1, setup_all/1, @tag, assert_receive/2, refute_receive/2)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- 15–35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test context and assert mailbox messaging using setup/1, setup_all/1, @tag, assert_receive/2, and refute_receive/2..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3"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test context and assert mailbox messaging using setup/1, setup_all/1, @tag, assert_receive/2, and refute_receive/2.. Topic details: Fixtures, Tagging &amp; Process Testing (setup/1, setup_all/1, @tag, assert_receive/2, refute_receive/2)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#45 | Complete | Elixir Fundamentals | 📊 Level: Advanced
**Topic:** Manage test context and assert mailbox messaging using setup/1, setup_all/1, @tag, assert_receive/2, and refute_receive/2.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3" s="53">
        <v>0</v>
      </c>
      <c r="T53" s="102" t="str">
        <f t="shared" si="8"/>
        <v>[ROLE] Tech Lead | [TASK] Provide intentionally messy but functional code for learning debugging and improvement | [TOPIC] Manage test context and assert mailbox messaging using setup/1, setup_all/1, @tag, assert_receive/2, and refute_receive/2. | [LEVEL] Advanced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#45 | Stage 4 🧹 Refactor | Elixir Fundamentals | 📊 Level: Advanced | 🌐 Coding5s.com
**Concept:** Fixtures, Tagging &amp; Process Testing (setup/1, setup_all/1, @tag, assert_receive/2, refute_receive/2)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Manage test context and assert mailbox messaging using setup/1, setup_all/1, @tag, assert_receive/2, and refute_receive/2.. Topic details: Fixtures, Tagging &amp; Process Testing (setup/1, setup_all/1, @tag, assert_receive/2, refute_receive/2)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#45 | Refactor | Elixir Fundamentals | 📊 Level: Advanced
**Topic:** Manage test context and assert mailbox messaging using setup/1, setup_all/1, @tag, assert_receive/2, and refute_receive/2.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3" s="53">
        <v>0</v>
      </c>
      <c r="W53" s="87" t="str">
        <f t="shared" si="10"/>
        <v>[ROLE] Tech Product Manager assigning a Elixir Fundamentals Jira Ticket | [TASK] Provide a guided implementation exercise with full solution for learning purposes | [TOPIC] Manage test context and assert mailbox messaging using setup/1, setup_all/1, @tag, assert_receive/2, and refute_receive/2. | [LEVEL] Advanced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#45 | Stage 5 | Elixir Fundamentals | 📊 Level: Advanced | 🌐 Coding5s.com
**Concept:** Fixtures, Tagging &amp; Process Testing (setup/1, setup_all/1, @tag, assert_receive/2, refute_receive/2)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test context and assert mailbox messaging using setup/1, setup_all/1, @tag, assert_receive/2, and refute_receive/2.. Goal: Fixtures, Tagging &amp; Process Testing (setup/1, setup_all/1, @tag, assert_receive/2, refute_receive/2)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#45 | Extend | Elixir Fundamentals | 📊 Level: Advanced
**Topic:** Manage test context and assert mailbox messaging using setup/1, setup_all/1, @tag, assert_receive/2, and refute_receive/2.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3" s="53">
        <v>0</v>
      </c>
      <c r="Z53" s="56" t="str">
        <f t="shared" si="12"/>
        <v/>
      </c>
      <c r="AA53" s="56" t="str">
        <f t="shared" si="13"/>
        <v/>
      </c>
      <c r="AB53" s="56" t="str">
        <f t="shared" si="14"/>
        <v/>
      </c>
      <c r="AC53" s="56" t="str">
        <f t="shared" si="15"/>
        <v/>
      </c>
      <c r="AD53" s="56" t="str">
        <f t="shared" si="16"/>
        <v/>
      </c>
      <c r="AE53" s="40"/>
      <c r="AF53" s="40"/>
      <c r="AG53" s="40"/>
      <c r="AH53" s="56" t="str">
        <f t="shared" si="17"/>
        <v/>
      </c>
      <c r="AI53" s="54"/>
      <c r="AJ53" s="54"/>
      <c r="AK53" s="54"/>
      <c r="AL53" s="54"/>
      <c r="AM53" s="54"/>
    </row>
    <row r="54" spans="1:39">
      <c r="A54" s="45" t="str" cm="1">
        <f t="array" ref="A54">IF(H54="PROJECT", CHAR(10) &amp; "- " &amp; _xlfn.TEXTJOIN(CHAR(10) &amp; "- ", TRUE, _xlfn._xlws.FILTER($I$9:$I$1000, ($B$9:$B$1000=B54) * ($H$9:$H$1000="Topic"))), "")</f>
        <v/>
      </c>
      <c r="B54" s="45">
        <f t="shared" si="1"/>
        <v>6</v>
      </c>
      <c r="C54" s="95">
        <v>16</v>
      </c>
      <c r="D54" s="57">
        <v>4</v>
      </c>
      <c r="E54" s="58" t="s">
        <v>46</v>
      </c>
      <c r="F54" s="59">
        <v>46</v>
      </c>
      <c r="G54" s="60" t="s">
        <v>158</v>
      </c>
      <c r="H54" s="60" t="s">
        <v>48</v>
      </c>
      <c r="I54" s="61" t="s">
        <v>867</v>
      </c>
      <c r="J54" s="62" t="s">
        <v>868</v>
      </c>
      <c r="K54" s="129" t="str">
        <f t="shared" si="2"/>
        <v xml:space="preserve">[ROLE] Friendly tutor specializing in Elixir Fundamentals | [TOPIC] Perform structural transformations and folds on lists using List.foldl/3, List.foldr/3, List.flatten/1, List.insert_at/3, and List.delete_at/2.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#46 | Stage 1 📖 Practice | Elixir Fundamentals | 📊 Level: Intermediate | 🌐 Coding5s.com
**Concept:** List Folding &amp; Recursive Manipulation (List.foldl/3, List.foldr/3, List.flatten/1, List.insert_at/3, List.delete_at/2)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4"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structural transformations and folds on lists using List.foldl/3, List.foldr/3, List.flatten/1, List.insert_at/3, and List.delete_at/2.. Topic details: List Folding &amp; Recursive Manipulation (List.foldl/3, List.foldr/3, List.flatten/1, List.insert_at/3, List.delete_at/2)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#46 | Practice | Elixir Fundamentals | 📊 Level: Intermediate
**Topic:** Perform structural transformations and folds on lists using List.foldl/3, List.foldr/3, List.flatten/1, List.insert_at/3, and List.delete_at/2.
---
 | [FOOTER RULE - STRICT] End your response with: '--- ⚡ *Coding5s Mentor System — Eliminating Epistemic Debt*' | </v>
      </c>
      <c r="M54" s="52">
        <v>0</v>
      </c>
      <c r="N54" s="102" t="str">
        <f t="shared" si="4"/>
        <v>[ROLE] Careless Elixir Fundamentals Developer | [TASK] Generate debugging challenges in Elixir Fundamentals | | [TOPIC] Perform structural transformations and folds on lists using List.foldl/3, List.foldr/3, List.flatten/1, List.insert_at/3, and List.delete_at/2.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#46 | Stage 2 🐛 Debug | Elixir Fundamentals | 📊 Level: Intermediate | 🌐 Coding5s.com
Concept: List Folding &amp; Recursive Manipulation (List.foldl/3, List.foldr/3, List.flatten/1, List.insert_at/3, List.delete_at/2)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4"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structural transformations and folds on lists using List.foldl/3, List.foldr/3, List.flatten/1, List.insert_at/3, and List.delete_at/2.. Topic details: List Folding &amp; Recursive Manipulation (List.foldl/3, List.foldr/3, List.flatten/1, List.insert_at/3, List.delete_at/2)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#46 | Debug | Elixir Fundamentals | 📊 Level: Intermediate
**Topic:** Perform structural transformations and folds on lists using List.foldl/3, List.foldr/3, List.flatten/1, List.insert_at/3, and List.delete_at/2.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4" s="52">
        <v>0</v>
      </c>
      <c r="Q54" s="102" t="str">
        <f t="shared" si="6"/>
        <v>[ROLE] Tech Lead | [TASK] Assign incomplete Elixir Fundamentals script challenges | [TOPIC] Perform structural transformations and folds on lists using List.foldl/3, List.foldr/3, List.flatten/1, List.insert_at/3, and List.delete_at/2.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#46 | Stage 3 🧩 Complete | Elixir Fundamentals | 📊 Level: Intermediate | 🌐 Coding5s.com
**Concept:** List Folding &amp; Recursive Manipulation (List.foldl/3, List.foldr/3, List.flatten/1, List.insert_at/3, List.delete_at/2)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structural transformations and folds on lists using List.foldl/3, List.foldr/3, List.flatten/1, List.insert_at/3, and List.delete_at/2..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4"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structural transformations and folds on lists using List.foldl/3, List.foldr/3, List.flatten/1, List.insert_at/3, and List.delete_at/2.. Topic details: List Folding &amp; Recursive Manipulation (List.foldl/3, List.foldr/3, List.flatten/1, List.insert_at/3, List.delete_at/2)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#46 | Complete | Elixir Fundamentals | 📊 Level: Intermediate
**Topic:** Perform structural transformations and folds on lists using List.foldl/3, List.foldr/3, List.flatten/1, List.insert_at/3, and List.delete_at/2.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4" s="52">
        <v>0</v>
      </c>
      <c r="T54" s="102" t="str">
        <f t="shared" si="8"/>
        <v>[ROLE] Tech Lead | [TASK] Provide intentionally messy but functional code for learning debugging and improvement | [TOPIC] Perform structural transformations and folds on lists using List.foldl/3, List.foldr/3, List.flatten/1, List.insert_at/3, and List.delete_at/2.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#46 | Stage 4 🧹 Refactor | Elixir Fundamentals | 📊 Level: Intermediate | 🌐 Coding5s.com
**Concept:** List Folding &amp; Recursive Manipulation (List.foldl/3, List.foldr/3, List.flatten/1, List.insert_at/3, List.delete_at/2)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Perform structural transformations and folds on lists using List.foldl/3, List.foldr/3, List.flatten/1, List.insert_at/3, and List.delete_at/2.. Topic details: List Folding &amp; Recursive Manipulation (List.foldl/3, List.foldr/3, List.flatten/1, List.insert_at/3, List.delete_at/2)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#46 | Refactor | Elixir Fundamentals | 📊 Level: Intermediate
**Topic:** Perform structural transformations and folds on lists using List.foldl/3, List.foldr/3, List.flatten/1, List.insert_at/3, and List.delete_at/2.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4" s="52">
        <v>0</v>
      </c>
      <c r="W54" s="87" t="str">
        <f t="shared" si="10"/>
        <v>[ROLE] Tech Product Manager assigning a Elixir Fundamentals Jira Ticket | [TASK] Provide a guided implementation exercise with full solution for learning purposes | [TOPIC] Perform structural transformations and folds on lists using List.foldl/3, List.foldr/3, List.flatten/1, List.insert_at/3, and List.delete_at/2.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#46 | Stage 5 | Elixir Fundamentals | 📊 Level: Intermediate | 🌐 Coding5s.com
**Concept:** List Folding &amp; Recursive Manipulation (List.foldl/3, List.foldr/3, List.flatten/1, List.insert_at/3, List.delete_at/2)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structural transformations and folds on lists using List.foldl/3, List.foldr/3, List.flatten/1, List.insert_at/3, and List.delete_at/2.. Goal: List Folding &amp; Recursive Manipulation (List.foldl/3, List.foldr/3, List.flatten/1, List.insert_at/3, List.delete_at/2)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#46 | Extend | Elixir Fundamentals | 📊 Level: Intermediate
**Topic:** Perform structural transformations and folds on lists using List.foldl/3, List.foldr/3, List.flatten/1, List.insert_at/3, and List.delete_at/2.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4" s="52">
        <v>0</v>
      </c>
      <c r="Z54" s="56" t="str">
        <f t="shared" si="12"/>
        <v/>
      </c>
      <c r="AA54" s="56" t="str">
        <f t="shared" si="13"/>
        <v/>
      </c>
      <c r="AB54" s="56" t="str">
        <f t="shared" si="14"/>
        <v/>
      </c>
      <c r="AC54" s="56" t="str">
        <f t="shared" si="15"/>
        <v/>
      </c>
      <c r="AD54" s="56" t="str">
        <f t="shared" si="16"/>
        <v/>
      </c>
      <c r="AE54" s="40"/>
      <c r="AF54" s="40"/>
      <c r="AG54" s="40"/>
      <c r="AH54" s="56" t="str">
        <f t="shared" si="17"/>
        <v/>
      </c>
      <c r="AI54" s="54"/>
      <c r="AJ54" s="54"/>
      <c r="AK54" s="54"/>
      <c r="AL54" s="54"/>
      <c r="AM54" s="54"/>
    </row>
    <row r="55" spans="1:39">
      <c r="A55" s="45" t="str" cm="1">
        <f t="array" ref="A55">IF(H55="PROJECT", CHAR(10) &amp; "- " &amp; _xlfn.TEXTJOIN(CHAR(10) &amp; "- ", TRUE, _xlfn._xlws.FILTER($I$9:$I$1000, ($B$9:$B$1000=B55) * ($H$9:$H$1000="Topic"))), "")</f>
        <v/>
      </c>
      <c r="B55" s="45">
        <f t="shared" si="1"/>
        <v>6</v>
      </c>
      <c r="C55" s="95">
        <v>12</v>
      </c>
      <c r="D55" s="46">
        <v>3</v>
      </c>
      <c r="E55" s="58" t="s">
        <v>46</v>
      </c>
      <c r="F55" s="48">
        <v>47</v>
      </c>
      <c r="G55" s="60" t="s">
        <v>158</v>
      </c>
      <c r="H55" s="49" t="s">
        <v>48</v>
      </c>
      <c r="I55" s="50" t="s">
        <v>869</v>
      </c>
      <c r="J55" s="51" t="s">
        <v>870</v>
      </c>
      <c r="K55" s="129" t="str">
        <f t="shared" si="2"/>
        <v xml:space="preserve">[ROLE] Friendly tutor specializing in Elixir Fundamentals | [TOPIC] Inspect and measure collection structures using Enum.to_list/1, Enum.count/1, Enum.empty?/1, Enum.member?/2, and Enum.at/2. | [LEVEL] Intermediate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#47 | Stage 1 📖 Practice | Elixir Fundamentals | 📊 Level: Intermediate | 🌐 Coding5s.com
**Concept:** Enumerable Protocol &amp; Fundamentals (Enum.to_list/1, Enum.count/1, Enum.empty?/1, Enum.member?/2, Enum.at/2)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5"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Inspect and measure collection structures using Enum.to_list/1, Enum.count/1, Enum.empty?/1, Enum.member?/2, and Enum.at/2.. Topic details: Enumerable Protocol &amp; Fundamentals (Enum.to_list/1, Enum.count/1, Enum.empty?/1, Enum.member?/2, Enum.at/2)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#47 | Practice | Elixir Fundamentals | 📊 Level: Intermediate
**Topic:** Inspect and measure collection structures using Enum.to_list/1, Enum.count/1, Enum.empty?/1, Enum.member?/2, and Enum.at/2.
---
 | [FOOTER RULE - STRICT] End your response with: '--- ⚡ *Coding5s Mentor System — Eliminating Epistemic Debt*' | </v>
      </c>
      <c r="M55" s="53">
        <v>0</v>
      </c>
      <c r="N55" s="102" t="str">
        <f t="shared" si="4"/>
        <v>[ROLE] Careless Elixir Fundamentals Developer | [TASK] Generate debugging challenges in Elixir Fundamentals | | [TOPIC] Inspect and measure collection structures using Enum.to_list/1, Enum.count/1, Enum.empty?/1, Enum.member?/2, and Enum.at/2. | | [LEVEL] Intermediate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#47 | Stage 2 🐛 Debug | Elixir Fundamentals | 📊 Level: Intermediate | 🌐 Coding5s.com
Concept: Enumerable Protocol &amp; Fundamentals (Enum.to_list/1, Enum.count/1, Enum.empty?/1, Enum.member?/2, Enum.at/2)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5"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Inspect and measure collection structures using Enum.to_list/1, Enum.count/1, Enum.empty?/1, Enum.member?/2, and Enum.at/2.. Topic details: Enumerable Protocol &amp; Fundamentals (Enum.to_list/1, Enum.count/1, Enum.empty?/1, Enum.member?/2, Enum.at/2)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#47 | Debug | Elixir Fundamentals | 📊 Level: Intermediate
**Topic:** Inspect and measure collection structures using Enum.to_list/1, Enum.count/1, Enum.empty?/1, Enum.member?/2, and Enum.at/2.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5" s="53">
        <v>0</v>
      </c>
      <c r="Q55" s="102" t="str">
        <f t="shared" si="6"/>
        <v>[ROLE] Tech Lead | [TASK] Assign incomplete Elixir Fundamentals script challenges | [TOPIC] Inspect and measure collection structures using Enum.to_list/1, Enum.count/1, Enum.empty?/1, Enum.member?/2, and Enum.at/2. | [LEVEL] Intermediate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#47 | Stage 3 🧩 Complete | Elixir Fundamentals | 📊 Level: Intermediate | 🌐 Coding5s.com
**Concept:** Enumerable Protocol &amp; Fundamentals (Enum.to_list/1, Enum.count/1, Enum.empty?/1, Enum.member?/2, Enum.at/2)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Inspect and measure collection structures using Enum.to_list/1, Enum.count/1, Enum.empty?/1, Enum.member?/2, and Enum.at/2..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5"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Inspect and measure collection structures using Enum.to_list/1, Enum.count/1, Enum.empty?/1, Enum.member?/2, and Enum.at/2.. Topic details: Enumerable Protocol &amp; Fundamentals (Enum.to_list/1, Enum.count/1, Enum.empty?/1, Enum.member?/2, Enum.at/2)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#47 | Complete | Elixir Fundamentals | 📊 Level: Intermediate
**Topic:** Inspect and measure collection structures using Enum.to_list/1, Enum.count/1, Enum.empty?/1, Enum.member?/2, and Enum.at/2.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5" s="53">
        <v>0</v>
      </c>
      <c r="T55" s="102" t="str">
        <f t="shared" si="8"/>
        <v>[ROLE] Tech Lead | [TASK] Provide intentionally messy but functional code for learning debugging and improvement | [TOPIC] Inspect and measure collection structures using Enum.to_list/1, Enum.count/1, Enum.empty?/1, Enum.member?/2, and Enum.at/2. | [LEVEL] Intermediate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#47 | Stage 4 🧹 Refactor | Elixir Fundamentals | 📊 Level: Intermediate | 🌐 Coding5s.com
**Concept:** Enumerable Protocol &amp; Fundamentals (Enum.to_list/1, Enum.count/1, Enum.empty?/1, Enum.member?/2, Enum.at/2)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Inspect and measure collection structures using Enum.to_list/1, Enum.count/1, Enum.empty?/1, Enum.member?/2, and Enum.at/2.. Topic details: Enumerable Protocol &amp; Fundamentals (Enum.to_list/1, Enum.count/1, Enum.empty?/1, Enum.member?/2, Enum.at/2)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#47 | Refactor | Elixir Fundamentals | 📊 Level: Intermediate
**Topic:** Inspect and measure collection structures using Enum.to_list/1, Enum.count/1, Enum.empty?/1, Enum.member?/2, and Enum.at/2.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5" s="53">
        <v>0</v>
      </c>
      <c r="W55" s="87" t="str">
        <f t="shared" si="10"/>
        <v>[ROLE] Tech Product Manager assigning a Elixir Fundamentals Jira Ticket | [TASK] Provide a guided implementation exercise with full solution for learning purposes | [TOPIC] Inspect and measure collection structures using Enum.to_list/1, Enum.count/1, Enum.empty?/1, Enum.member?/2, and Enum.at/2.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#47 | Stage 5 | Elixir Fundamentals | 📊 Level: Intermediate | 🌐 Coding5s.com
**Concept:** Enumerable Protocol &amp; Fundamentals (Enum.to_list/1, Enum.count/1, Enum.empty?/1, Enum.member?/2, Enum.at/2)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Inspect and measure collection structures using Enum.to_list/1, Enum.count/1, Enum.empty?/1, Enum.member?/2, and Enum.at/2.. Goal: Enumerable Protocol &amp; Fundamentals (Enum.to_list/1, Enum.count/1, Enum.empty?/1, Enum.member?/2, Enum.at/2)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#47 | Extend | Elixir Fundamentals | 📊 Level: Intermediate
**Topic:** Inspect and measure collection structures using Enum.to_list/1, Enum.count/1, Enum.empty?/1, Enum.member?/2, and Enum.at/2.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5" s="53">
        <v>0</v>
      </c>
      <c r="Z55" s="56" t="str">
        <f t="shared" si="12"/>
        <v/>
      </c>
      <c r="AA55" s="56" t="str">
        <f t="shared" si="13"/>
        <v/>
      </c>
      <c r="AB55" s="56" t="str">
        <f t="shared" si="14"/>
        <v/>
      </c>
      <c r="AC55" s="56" t="str">
        <f t="shared" si="15"/>
        <v/>
      </c>
      <c r="AD55" s="56" t="str">
        <f t="shared" si="16"/>
        <v/>
      </c>
      <c r="AE55" s="40"/>
      <c r="AF55" s="40"/>
      <c r="AG55" s="40"/>
      <c r="AH55" s="56" t="str">
        <f t="shared" si="17"/>
        <v/>
      </c>
      <c r="AI55" s="54"/>
      <c r="AJ55" s="54"/>
      <c r="AK55" s="54"/>
      <c r="AL55" s="54"/>
      <c r="AM55" s="54"/>
    </row>
    <row r="56" spans="1:39">
      <c r="A56" s="45" t="str" cm="1">
        <f t="array" ref="A56">IF(H56="PROJECT", CHAR(10) &amp; "- " &amp; _xlfn.TEXTJOIN(CHAR(10) &amp; "- ", TRUE, _xlfn._xlws.FILTER($I$9:$I$1000, ($B$9:$B$1000=B56) * ($H$9:$H$1000="Topic"))), "")</f>
        <v/>
      </c>
      <c r="B56" s="45">
        <f t="shared" si="1"/>
        <v>6</v>
      </c>
      <c r="C56" s="95">
        <v>16</v>
      </c>
      <c r="D56" s="57">
        <v>4</v>
      </c>
      <c r="E56" s="58" t="s">
        <v>46</v>
      </c>
      <c r="F56" s="63">
        <v>48</v>
      </c>
      <c r="G56" s="60" t="s">
        <v>158</v>
      </c>
      <c r="H56" s="64" t="s">
        <v>48</v>
      </c>
      <c r="I56" s="61" t="s">
        <v>871</v>
      </c>
      <c r="J56" s="62" t="s">
        <v>872</v>
      </c>
      <c r="K56" s="129" t="str">
        <f t="shared" si="2"/>
        <v xml:space="preserve">[ROLE] Friendly tutor specializing in Elixir Fundamentals | [TOPIC] Map, reduce, and filter collections using Enum.map/2, Enum.flat_map/2, Enum.reduce/3, Enum.filter/2, and Enum.reject/2.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#48 | Stage 1 📖 Practice | Elixir Fundamentals | 📊 Level: Intermediate | 🌐 Coding5s.com
**Concept:** Enum Transformation &amp; Filtering (Enum.map/2, Enum.flat_map/2, Enum.reduce/3, Enum.filter/2, Enum.reject/2)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6"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Map, reduce, and filter collections using Enum.map/2, Enum.flat_map/2, Enum.reduce/3, Enum.filter/2, and Enum.reject/2.. Topic details: Enum Transformation &amp; Filtering (Enum.map/2, Enum.flat_map/2, Enum.reduce/3, Enum.filter/2, Enum.reject/2)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#48 | Practice | Elixir Fundamentals | 📊 Level: Intermediate
**Topic:** Map, reduce, and filter collections using Enum.map/2, Enum.flat_map/2, Enum.reduce/3, Enum.filter/2, and Enum.reject/2.
---
 | [FOOTER RULE - STRICT] End your response with: '--- ⚡ *Coding5s Mentor System — Eliminating Epistemic Debt*' | </v>
      </c>
      <c r="M56" s="52">
        <v>0</v>
      </c>
      <c r="N56" s="102" t="str">
        <f t="shared" si="4"/>
        <v>[ROLE] Careless Elixir Fundamentals Developer | [TASK] Generate debugging challenges in Elixir Fundamentals | | [TOPIC] Map, reduce, and filter collections using Enum.map/2, Enum.flat_map/2, Enum.reduce/3, Enum.filter/2, and Enum.reject/2.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#48 | Stage 2 🐛 Debug | Elixir Fundamentals | 📊 Level: Intermediate | 🌐 Coding5s.com
Concept: Enum Transformation &amp; Filtering (Enum.map/2, Enum.flat_map/2, Enum.reduce/3, Enum.filter/2, Enum.reject/2)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6"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Map, reduce, and filter collections using Enum.map/2, Enum.flat_map/2, Enum.reduce/3, Enum.filter/2, and Enum.reject/2.. Topic details: Enum Transformation &amp; Filtering (Enum.map/2, Enum.flat_map/2, Enum.reduce/3, Enum.filter/2, Enum.reject/2)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#48 | Debug | Elixir Fundamentals | 📊 Level: Intermediate
**Topic:** Map, reduce, and filter collections using Enum.map/2, Enum.flat_map/2, Enum.reduce/3, Enum.filter/2, and Enum.reject/2.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6" s="52">
        <v>0</v>
      </c>
      <c r="Q56" s="102" t="str">
        <f t="shared" si="6"/>
        <v>[ROLE] Tech Lead | [TASK] Assign incomplete Elixir Fundamentals script challenges | [TOPIC] Map, reduce, and filter collections using Enum.map/2, Enum.flat_map/2, Enum.reduce/3, Enum.filter/2, and Enum.reject/2.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#48 | Stage 3 🧩 Complete | Elixir Fundamentals | 📊 Level: Intermediate | 🌐 Coding5s.com
**Concept:** Enum Transformation &amp; Filtering (Enum.map/2, Enum.flat_map/2, Enum.reduce/3, Enum.filter/2, Enum.reject/2)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Map, reduce, and filter collections using Enum.map/2, Enum.flat_map/2, Enum.reduce/3, Enum.filter/2, and Enum.reject/2..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6"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Map, reduce, and filter collections using Enum.map/2, Enum.flat_map/2, Enum.reduce/3, Enum.filter/2, and Enum.reject/2.. Topic details: Enum Transformation &amp; Filtering (Enum.map/2, Enum.flat_map/2, Enum.reduce/3, Enum.filter/2, Enum.reject/2)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#48 | Complete | Elixir Fundamentals | 📊 Level: Intermediate
**Topic:** Map, reduce, and filter collections using Enum.map/2, Enum.flat_map/2, Enum.reduce/3, Enum.filter/2, and Enum.reject/2.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6" s="52">
        <v>0</v>
      </c>
      <c r="T56" s="102" t="str">
        <f t="shared" si="8"/>
        <v>[ROLE] Tech Lead | [TASK] Provide intentionally messy but functional code for learning debugging and improvement | [TOPIC] Map, reduce, and filter collections using Enum.map/2, Enum.flat_map/2, Enum.reduce/3, Enum.filter/2, and Enum.reject/2.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#48 | Stage 4 🧹 Refactor | Elixir Fundamentals | 📊 Level: Intermediate | 🌐 Coding5s.com
**Concept:** Enum Transformation &amp; Filtering (Enum.map/2, Enum.flat_map/2, Enum.reduce/3, Enum.filter/2, Enum.reject/2)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Map, reduce, and filter collections using Enum.map/2, Enum.flat_map/2, Enum.reduce/3, Enum.filter/2, and Enum.reject/2.. Topic details: Enum Transformation &amp; Filtering (Enum.map/2, Enum.flat_map/2, Enum.reduce/3, Enum.filter/2, Enum.reject/2)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#48 | Refactor | Elixir Fundamentals | 📊 Level: Intermediate
**Topic:** Map, reduce, and filter collections using Enum.map/2, Enum.flat_map/2, Enum.reduce/3, Enum.filter/2, and Enum.reject/2.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6" s="52">
        <v>0</v>
      </c>
      <c r="W56" s="87" t="str">
        <f t="shared" si="10"/>
        <v>[ROLE] Tech Product Manager assigning a Elixir Fundamentals Jira Ticket | [TASK] Provide a guided implementation exercise with full solution for learning purposes | [TOPIC] Map, reduce, and filter collections using Enum.map/2, Enum.flat_map/2, Enum.reduce/3, Enum.filter/2, and Enum.reject/2.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#48 | Stage 5 | Elixir Fundamentals | 📊 Level: Intermediate | 🌐 Coding5s.com
**Concept:** Enum Transformation &amp; Filtering (Enum.map/2, Enum.flat_map/2, Enum.reduce/3, Enum.filter/2, Enum.reject/2)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Map, reduce, and filter collections using Enum.map/2, Enum.flat_map/2, Enum.reduce/3, Enum.filter/2, and Enum.reject/2.. Goal: Enum Transformation &amp; Filtering (Enum.map/2, Enum.flat_map/2, Enum.reduce/3, Enum.filter/2, Enum.reject/2)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#48 | Extend | Elixir Fundamentals | 📊 Level: Intermediate
**Topic:** Map, reduce, and filter collections using Enum.map/2, Enum.flat_map/2, Enum.reduce/3, Enum.filter/2, and Enum.reject/2.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6" s="52">
        <v>0</v>
      </c>
      <c r="Z56" s="56" t="str">
        <f t="shared" si="12"/>
        <v/>
      </c>
      <c r="AA56" s="56" t="str">
        <f t="shared" si="13"/>
        <v/>
      </c>
      <c r="AB56" s="56" t="str">
        <f t="shared" si="14"/>
        <v/>
      </c>
      <c r="AC56" s="56" t="str">
        <f t="shared" si="15"/>
        <v/>
      </c>
      <c r="AD56" s="56" t="str">
        <f t="shared" si="16"/>
        <v/>
      </c>
      <c r="AE56" s="40"/>
      <c r="AF56" s="40"/>
      <c r="AG56" s="40"/>
      <c r="AH56" s="56" t="str">
        <f t="shared" si="17"/>
        <v/>
      </c>
      <c r="AI56" s="54"/>
      <c r="AJ56" s="54"/>
      <c r="AK56" s="54"/>
      <c r="AL56" s="54"/>
      <c r="AM56" s="54"/>
    </row>
    <row r="57" spans="1:39">
      <c r="A57" s="45" t="str" cm="1">
        <f t="array" ref="A57">IF(H57="PROJECT", CHAR(10) &amp; "- " &amp; _xlfn.TEXTJOIN(CHAR(10) &amp; "- ", TRUE, _xlfn._xlws.FILTER($I$9:$I$1000, ($B$9:$B$1000=B57) * ($H$9:$H$1000="Topic"))), "")</f>
        <v xml:space="preserve">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v>
      </c>
      <c r="B57" s="45">
        <f t="shared" si="1"/>
        <v>6</v>
      </c>
      <c r="C57" s="95">
        <v>30</v>
      </c>
      <c r="D57" s="46">
        <v>0</v>
      </c>
      <c r="E57" s="58" t="s">
        <v>46</v>
      </c>
      <c r="F57" s="65">
        <v>49</v>
      </c>
      <c r="G57" s="49" t="s">
        <v>158</v>
      </c>
      <c r="H57" s="66" t="s">
        <v>77</v>
      </c>
      <c r="I57" s="50" t="s">
        <v>873</v>
      </c>
      <c r="J57" s="51" t="s">
        <v>874</v>
      </c>
      <c r="K57" s="129" t="str">
        <f t="shared" si="2"/>
        <v>[TASK] Teach through a practical Elixir Fundamentals -  project following the micro-learning methodology, acting as a supportive tutor, creating a project about  Create a comprehensive ExUnit test suite that validates list folding manipulations, basic collection inspection, and data filtering transformations. | [TOPICS USED]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#49 | Stage 1 | Elixir Fundamentals | 📊 Level: Intermediate | 🌐 Coding5s.com
**Project:** Automated Test Suite &amp; Collection Processor (Consolidating ExUnit, Recursive Folds, and Enum Filters)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57"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Create a comprehensive ExUnit test suite that validates list folding manipulations, basic collection inspection, and data filtering transformations.. Topics applied in this project: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Project objective: Automated Test Suite &amp; Collection Processor (Consolidating ExUnit, Recursive Folds, and Enum Filters)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#49 | Practice | Elixir Fundamentals | 📊 Level: Intermediate
**Project:** Create a comprehensive ExUnit test suite that validates list folding manipulations, basic collection inspection, and data filtering transformations.
---
 | [FOOTER RULE - STRICT] End your response with: '--- ⚡ *Coding5s Mentor System — Eliminating Epistemic Debt*' | </v>
      </c>
      <c r="M57" s="53">
        <v>0</v>
      </c>
      <c r="N57" s="102" t="str">
        <f t="shared" si="4"/>
        <v>[ROLE] Careless Elixir Fundamentals Developer | [TASK] Generate debugging project in Elixir Fundamentals | [PROJECT] Create a comprehensive ExUnit test suite that validates list folding manipulations, basic collection inspection, and data filtering transformations. | [TOPICS USED]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 [LEVEL] Intermediate | [OUTPUT] Only header, dataset summary or statement (if any), email intro, objective, expected output, broken code, and footer | [HEADER RULE - STRICT] You MUST start your entire response EXACTLY with this markdown block (do not print anything before it):
### 🚀 Project #49 | Stage 2 | Elixir Fundamentals | 📊 Level: Intermediate | 🌐 Coding5s.com
Project: Automated Test Suite &amp; Collection Processor (Consolidating ExUnit, Recursive Folds, and Enum Filters)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57"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Create a comprehensive ExUnit test suite that validates list folding manipulations, basic collection inspection, and data filtering transformations.. Topics involved: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Project objective: Automated Test Suite &amp; Collection Processor (Consolidating ExUnit, Recursive Folds, and Enum Filters)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#49 | Debug | Elixir Fundamentals | 📊 Level: Intermediate
**Project:** Create a comprehensive ExUnit test suite that validates list folding manipulations, basic collection inspection, and data filtering transformations.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7" s="53">
        <v>0</v>
      </c>
      <c r="Q57" s="102" t="str">
        <f t="shared" si="6"/>
        <v>[ROLE] Tech Lead | [TASK] Assign incomplete project script | [PROJECT] Create a comprehensive ExUnit test suite that validates list folding manipulations, basic collection inspection, and data filtering transformations. | [TOPICS USED]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 [LEVEL] Intermediate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#49 | Stage 3 | Elixir Fundamentals | 📊 Level: Intermediate | 🌐 Coding5s.com
**Project:** Automated Test Suite &amp; Collection Processor (Consolidating ExUnit, Recursive Folds, and Enum Filters)
---
 | [EXTERNAL_PACKAGE_PROTOCOL] Require Mix dependency declarations in mix.exs and mix deps.get for external Hex dependencies when applicable. | [CHALLENGE_CONSTRAINTS_POLICY] MUST contain 25–40 lines of EXECUTABLE base Elixir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57"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Create a comprehensive ExUnit test suite that validates list folding manipulations, basic collection inspection, and data filtering transformations.. Topics involved: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Project objective: Automated Test Suite &amp; Collection Processor (Consolidating ExUnit, Recursive Folds, and Enum Filters)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#49 | Complete | Elixir Fundamentals | 📊 Level: Intermediate
**Project:** Create a comprehensive ExUnit test suite that validates list folding manipulations, basic collection inspection, and data filtering transformations.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7" s="53">
        <v>0</v>
      </c>
      <c r="T57" s="102" t="str">
        <f t="shared" si="8"/>
        <v>[ROLE] Tech Lead | [TASK] Provide a messy but functional project for refactoring | [PROJECT] Create a comprehensive ExUnit test suite that validates list folding manipulations, basic collection inspection, and data filtering transformations. | [TOPICS USED]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 [LEVEL] Intermediate | [PERSONA RULE] Act as a Tech Lead. A junior wrote this working but messy code. Tone: professional but exhausted | [HEADER RULE - STRICT] You MUST start your entire response EXACTLY with this markdown block (do not print anything before it):
### 🚀 Project #49 | Stage 4 | Elixir Fundamentals | 📊 Level: Intermediate | 🌐 Coding5s.com
**Project:** Automated Test Suite &amp; Collection Processor (Consolidating ExUnit, Recursive Folds, and Enum Filters)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5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Create a comprehensive ExUnit test suite that validates list folding manipulations, basic collection inspection, and data filtering transformations.. Topics involved: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Project objective: Automated Test Suite &amp; Collection Processor (Consolidating ExUnit, Recursive Folds, and Enum Filters)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#49 | Refactor | Elixir Fundamentals | 📊 Level: Intermediate
**Project:** Create a comprehensive ExUnit test suite that validates list folding manipulations, basic collection inspection, and data filtering transformations.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7" s="53">
        <v>0</v>
      </c>
      <c r="W57" s="87" t="str">
        <f t="shared" si="10"/>
        <v>[ROLE] Tech Product Manager assigning a Elixir Fundamentals Jira Ticket | [TASK] Provide a guided project implementation with full solution | [PROJECT] Create a comprehensive ExUnit test suite that validates list folding manipulations, basic collection inspection, and data filtering transformations. | [TOPICS USED]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 [LEVEL] Intermediate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#49 | Stage 5 | Elixir Fundamentals | 📊 Level: Intermediate | 🌐 Coding5s.com
**Project:** Automated Test Suite &amp; Collection Processor (Consolidating ExUnit, Recursive Folds, and Enum Filters)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5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Create a comprehensive ExUnit test suite that validates list folding manipulations, basic collection inspection, and data filtering transformations.. Topics integrated: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Business Goal: Automated Test Suite &amp; Collection Processor (Consolidating ExUnit, Recursive Folds, and Enum Filters)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#49 | Extend | Elixir Fundamentals | 📊 Level: Intermediate
**Project:** Create a comprehensive ExUnit test suite that validates list folding manipulations, basic collection inspection, and data filtering transformations.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7" s="53">
        <v>0</v>
      </c>
      <c r="Z57" s="56" t="str">
        <f t="shared" si="12"/>
        <v>[TASK] Teach through a practical Elixir Fundamentals -  project following the micro-learning methodology, acting as a supportive tutor, creating a project about  Create a comprehensive ExUnit test suite that validates list folding manipulations, basic collection inspection, and data filtering transformations. | [TOPICS USED]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#49 | Stage 1 | Elixir Fundamentals | 📊 Level: Intermediate | 🌐 Coding5s.com
**Project:** Automated Test Suite &amp; Collection Processor (Consolidating ExUnit, Recursive Folds, and Enum Filters)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57" s="56" t="str">
        <f t="shared" si="13"/>
        <v>[ROLE] Careless Elixir Fundamentals Developer | [TASK] Generate debugging project in Elixir Fundamentals | [PROJECT] Create a comprehensive ExUnit test suite that validates list folding manipulations, basic collection inspection, and data filtering transformations. | [TOPICS USED]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 [LEVEL] Intermediate | [OUTPUT] Only header, dataset summary or statement (if any), email intro, objective, expected output, broken code, and footer | [HEADER RULE - STRICT] You MUST start your entire response EXACTLY with this markdown block (do not print anything before it):
### 🚀 Project #49 | Stage 2 | Elixir Fundamentals | 📊 Level: Intermediate | 🌐 Coding5s.com
Project: Automated Test Suite &amp; Collection Processor (Consolidating ExUnit, Recursive Folds, and Enum Filters)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57" s="56" t="str">
        <f t="shared" si="14"/>
        <v>[ROLE] Tech Lead | [TASK] Assign incomplete project script | [PROJECT] Create a comprehensive ExUnit test suite that validates list folding manipulations, basic collection inspection, and data filtering transformations. | [TOPICS USED]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 [LEVEL] Intermediate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#49 | Stage 3 | Elixir Fundamentals | 📊 Level: Intermediate | 🌐 Coding5s.com
**Project:** Automated Test Suite &amp; Collection Processor (Consolidating ExUnit, Recursive Folds, and Enum Filters)
---
 | [EXTERNAL_PACKAGE_PROTOCOL] Require Mix dependency declarations in mix.exs and mix deps.get for external Hex dependencies when applicable. | [CHALLENGE_CONSTRAINTS_POLICY] MUST contain 25–40 lines of EXECUTABLE base Elixir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57" s="56" t="str">
        <f t="shared" si="15"/>
        <v>[ROLE] Tech Lead | [TASK] Provide a messy but functional project for refactoring | [PROJECT] Create a comprehensive ExUnit test suite that validates list folding manipulations, basic collection inspection, and data filtering transformations. | [TOPICS USED]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 [LEVEL] Intermediate | [PERSONA RULE] Act as a Tech Lead. A junior wrote this working but messy code. Tone: professional but exhausted | [HEADER RULE - STRICT] You MUST start your entire response EXACTLY with this markdown block (do not print anything before it):
### 🚀 Project #49 | Stage 4 | Elixir Fundamentals | 📊 Level: Intermediate | 🌐 Coding5s.com
**Project:** Automated Test Suite &amp; Collection Processor (Consolidating ExUnit, Recursive Folds, and Enum Filters)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57" s="56" t="str">
        <f t="shared" si="16"/>
        <v>[ROLE] Tech Product Manager assigning a Elixir Fundamentals Jira Ticket | [TASK] Provide a guided project implementation with full solution | [PROJECT] Create a comprehensive ExUnit test suite that validates list folding manipulations, basic collection inspection, and data filtering transformations. | [TOPICS USED]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 [LEVEL] Intermediate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#49 | Stage 5 | Elixir Fundamentals | 📊 Level: Intermediate | 🌐 Coding5s.com
**Project:** Automated Test Suite &amp; Collection Processor (Consolidating ExUnit, Recursive Folds, and Enum Filters)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57" s="40"/>
      <c r="AF57" s="40"/>
      <c r="AG57" s="40"/>
      <c r="AH57" s="56" t="str">
        <f t="shared" si="17"/>
        <v/>
      </c>
      <c r="AI57" s="54"/>
      <c r="AJ57" s="54"/>
      <c r="AK57" s="54"/>
      <c r="AL57" s="54"/>
      <c r="AM57" s="54"/>
    </row>
    <row r="58" spans="1:39">
      <c r="A58" s="45" t="str" cm="1">
        <f t="array" ref="A58">IF(H58="PROJECT", CHAR(10) &amp; "- " &amp; _xlfn.TEXTJOIN(CHAR(10) &amp; "- ", TRUE, _xlfn._xlws.FILTER($I$9:$I$1000, ($B$9:$B$1000=B58) * ($H$9:$H$1000="Topic"))), "")</f>
        <v/>
      </c>
      <c r="B58" s="45">
        <f t="shared" si="1"/>
        <v>7</v>
      </c>
      <c r="C58" s="95">
        <v>16</v>
      </c>
      <c r="D58" s="57">
        <v>4</v>
      </c>
      <c r="E58" s="58" t="s">
        <v>46</v>
      </c>
      <c r="F58" s="63">
        <v>50</v>
      </c>
      <c r="G58" s="60" t="s">
        <v>158</v>
      </c>
      <c r="H58" s="64" t="s">
        <v>48</v>
      </c>
      <c r="I58" s="61" t="s">
        <v>875</v>
      </c>
      <c r="J58" s="62" t="s">
        <v>876</v>
      </c>
      <c r="K58" s="129" t="str">
        <f t="shared" si="2"/>
        <v xml:space="preserve">[ROLE] Friendly tutor specializing in Elixir Fundamentals | [TOPIC] Search, sort, and combine dataset elements using Enum.find/3, Enum.any?/2, Enum.sort_by/3, Enum.frequencies/1, and Enum.zip/2.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#50 | Stage 1 📖 Practice | Elixir Fundamentals | 📊 Level: Intermediate | 🌐 Coding5s.com
**Concept:** Enum Search, Sorting &amp; Combining (Enum.find/3, Enum.any?/2, Enum.sort_by/3, Enum.frequencies/1, Enum.zip/2)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8"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Search, sort, and combine dataset elements using Enum.find/3, Enum.any?/2, Enum.sort_by/3, Enum.frequencies/1, and Enum.zip/2.. Topic details: Enum Search, Sorting &amp; Combining (Enum.find/3, Enum.any?/2, Enum.sort_by/3, Enum.frequencies/1, Enum.zip/2)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#50 | Practice | Elixir Fundamentals | 📊 Level: Intermediate
**Topic:** Search, sort, and combine dataset elements using Enum.find/3, Enum.any?/2, Enum.sort_by/3, Enum.frequencies/1, and Enum.zip/2.
---
 | [FOOTER RULE - STRICT] End your response with: '--- ⚡ *Coding5s Mentor System — Eliminating Epistemic Debt*' | </v>
      </c>
      <c r="M58" s="52">
        <v>0</v>
      </c>
      <c r="N58" s="102" t="str">
        <f t="shared" si="4"/>
        <v>[ROLE] Careless Elixir Fundamentals Developer | [TASK] Generate debugging challenges in Elixir Fundamentals | | [TOPIC] Search, sort, and combine dataset elements using Enum.find/3, Enum.any?/2, Enum.sort_by/3, Enum.frequencies/1, and Enum.zip/2.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#50 | Stage 2 🐛 Debug | Elixir Fundamentals | 📊 Level: Intermediate | 🌐 Coding5s.com
Concept: Enum Search, Sorting &amp; Combining (Enum.find/3, Enum.any?/2, Enum.sort_by/3, Enum.frequencies/1, Enum.zip/2)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8"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Search, sort, and combine dataset elements using Enum.find/3, Enum.any?/2, Enum.sort_by/3, Enum.frequencies/1, and Enum.zip/2.. Topic details: Enum Search, Sorting &amp; Combining (Enum.find/3, Enum.any?/2, Enum.sort_by/3, Enum.frequencies/1, Enum.zip/2)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#50 | Debug | Elixir Fundamentals | 📊 Level: Intermediate
**Topic:** Search, sort, and combine dataset elements using Enum.find/3, Enum.any?/2, Enum.sort_by/3, Enum.frequencies/1, and Enum.zip/2.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8" s="52">
        <v>0</v>
      </c>
      <c r="Q58" s="102" t="str">
        <f t="shared" si="6"/>
        <v>[ROLE] Tech Lead | [TASK] Assign incomplete Elixir Fundamentals script challenges | [TOPIC] Search, sort, and combine dataset elements using Enum.find/3, Enum.any?/2, Enum.sort_by/3, Enum.frequencies/1, and Enum.zip/2.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#50 | Stage 3 🧩 Complete | Elixir Fundamentals | 📊 Level: Intermediate | 🌐 Coding5s.com
**Concept:** Enum Search, Sorting &amp; Combining (Enum.find/3, Enum.any?/2, Enum.sort_by/3, Enum.frequencies/1, Enum.zip/2)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Search, sort, and combine dataset elements using Enum.find/3, Enum.any?/2, Enum.sort_by/3, Enum.frequencies/1, and Enum.zip/2..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8"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Search, sort, and combine dataset elements using Enum.find/3, Enum.any?/2, Enum.sort_by/3, Enum.frequencies/1, and Enum.zip/2.. Topic details: Enum Search, Sorting &amp; Combining (Enum.find/3, Enum.any?/2, Enum.sort_by/3, Enum.frequencies/1, Enum.zip/2)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#50 | Complete | Elixir Fundamentals | 📊 Level: Intermediate
**Topic:** Search, sort, and combine dataset elements using Enum.find/3, Enum.any?/2, Enum.sort_by/3, Enum.frequencies/1, and Enum.zip/2.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8" s="52">
        <v>0</v>
      </c>
      <c r="T58" s="102" t="str">
        <f t="shared" si="8"/>
        <v>[ROLE] Tech Lead | [TASK] Provide intentionally messy but functional code for learning debugging and improvement | [TOPIC] Search, sort, and combine dataset elements using Enum.find/3, Enum.any?/2, Enum.sort_by/3, Enum.frequencies/1, and Enum.zip/2.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#50 | Stage 4 🧹 Refactor | Elixir Fundamentals | 📊 Level: Intermediate | 🌐 Coding5s.com
**Concept:** Enum Search, Sorting &amp; Combining (Enum.find/3, Enum.any?/2, Enum.sort_by/3, Enum.frequencies/1, Enum.zip/2)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Search, sort, and combine dataset elements using Enum.find/3, Enum.any?/2, Enum.sort_by/3, Enum.frequencies/1, and Enum.zip/2.. Topic details: Enum Search, Sorting &amp; Combining (Enum.find/3, Enum.any?/2, Enum.sort_by/3, Enum.frequencies/1, Enum.zip/2)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#50 | Refactor | Elixir Fundamentals | 📊 Level: Intermediate
**Topic:** Search, sort, and combine dataset elements using Enum.find/3, Enum.any?/2, Enum.sort_by/3, Enum.frequencies/1, and Enum.zip/2.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8" s="52">
        <v>0</v>
      </c>
      <c r="W58" s="87" t="str">
        <f t="shared" si="10"/>
        <v>[ROLE] Tech Product Manager assigning a Elixir Fundamentals Jira Ticket | [TASK] Provide a guided implementation exercise with full solution for learning purposes | [TOPIC] Search, sort, and combine dataset elements using Enum.find/3, Enum.any?/2, Enum.sort_by/3, Enum.frequencies/1, and Enum.zip/2.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#50 | Stage 5 | Elixir Fundamentals | 📊 Level: Intermediate | 🌐 Coding5s.com
**Concept:** Enum Search, Sorting &amp; Combining (Enum.find/3, Enum.any?/2, Enum.sort_by/3, Enum.frequencies/1, Enum.zip/2)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Search, sort, and combine dataset elements using Enum.find/3, Enum.any?/2, Enum.sort_by/3, Enum.frequencies/1, and Enum.zip/2.. Goal: Enum Search, Sorting &amp; Combining (Enum.find/3, Enum.any?/2, Enum.sort_by/3, Enum.frequencies/1, Enum.zip/2)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#50 | Extend | Elixir Fundamentals | 📊 Level: Intermediate
**Topic:** Search, sort, and combine dataset elements using Enum.find/3, Enum.any?/2, Enum.sort_by/3, Enum.frequencies/1, and Enum.zip/2.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8" s="52">
        <v>0</v>
      </c>
      <c r="Z58" s="56" t="str">
        <f t="shared" si="12"/>
        <v/>
      </c>
      <c r="AA58" s="56" t="str">
        <f t="shared" si="13"/>
        <v/>
      </c>
      <c r="AB58" s="56" t="str">
        <f t="shared" si="14"/>
        <v/>
      </c>
      <c r="AC58" s="56" t="str">
        <f t="shared" si="15"/>
        <v/>
      </c>
      <c r="AD58" s="56" t="str">
        <f t="shared" si="16"/>
        <v/>
      </c>
      <c r="AE58" s="40"/>
      <c r="AF58" s="40"/>
      <c r="AG58" s="40"/>
      <c r="AH58" s="56" t="str">
        <f t="shared" si="17"/>
        <v/>
      </c>
      <c r="AI58" s="54"/>
      <c r="AJ58" s="54"/>
      <c r="AK58" s="54"/>
      <c r="AL58" s="54"/>
      <c r="AM58" s="54"/>
    </row>
    <row r="59" spans="1:39">
      <c r="A59" s="45" t="str" cm="1">
        <f t="array" ref="A59">IF(H59="PROJECT", CHAR(10) &amp; "- " &amp; _xlfn.TEXTJOIN(CHAR(10) &amp; "- ", TRUE, _xlfn._xlws.FILTER($I$9:$I$1000, ($B$9:$B$1000=B59) * ($H$9:$H$1000="Topic"))), "")</f>
        <v/>
      </c>
      <c r="B59" s="45">
        <f t="shared" si="1"/>
        <v>7</v>
      </c>
      <c r="C59" s="95">
        <v>18</v>
      </c>
      <c r="D59" s="46">
        <v>4</v>
      </c>
      <c r="E59" s="58" t="s">
        <v>46</v>
      </c>
      <c r="F59" s="65">
        <v>51</v>
      </c>
      <c r="G59" s="49" t="s">
        <v>159</v>
      </c>
      <c r="H59" s="66" t="s">
        <v>48</v>
      </c>
      <c r="I59" s="50" t="s">
        <v>877</v>
      </c>
      <c r="J59" s="51" t="s">
        <v>878</v>
      </c>
      <c r="K59" s="129" t="str">
        <f t="shared" si="2"/>
        <v xml:space="preserve">[ROLE] Friendly tutor specializing in Elixir Fundamentals | [TOPIC] Process infinite sequences and lazy transformations using Stream.map/2, Stream.filter/2, Stream.iterate/2, Stream.cycle/1, and Stream.take/2. | [LEVEL] Advanced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 composition, anonymous functions/closures, captures, higher-order functions, Stream pipelines, and lightweight process messaging.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#51 | Stage 1 📖 Practice | Elixir Fundamentals | 📊 Level: Advanced | 🌐 Coding5s.com
**Concept:** Lazy Evaluation &amp; The Stream Module (Stream.map/2, Stream.filter/2, Stream.iterate/2, Stream.cycle/1, Stream.take/2)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9"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Process infinite sequences and lazy transformations using Stream.map/2, Stream.filter/2, Stream.iterate/2, Stream.cycle/1, and Stream.take/2.. Topic details: Lazy Evaluation &amp; The Stream Module (Stream.map/2, Stream.filter/2, Stream.iterate/2, Stream.cycle/1, Stream.take/2)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#51 | Practice | Elixir Fundamentals | 📊 Level: Advanced
**Topic:** Process infinite sequences and lazy transformations using Stream.map/2, Stream.filter/2, Stream.iterate/2, Stream.cycle/1, and Stream.take/2.
---
 | [FOOTER RULE - STRICT] End your response with: '--- ⚡ *Coding5s Mentor System — Eliminating Epistemic Debt*' | </v>
      </c>
      <c r="M59" s="53">
        <v>0</v>
      </c>
      <c r="N59" s="102" t="str">
        <f t="shared" si="4"/>
        <v>[ROLE] Careless Elixir Fundamentals Developer | [TASK] Generate debugging challenges in Elixir Fundamentals | | [TOPIC] Process infinite sequences and lazy transformations using Stream.map/2, Stream.filter/2, Stream.iterate/2, Stream.cycle/1, and Stream.take/2. | | [LEVEL] Advanced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#51 | Stage 2 🐛 Debug | Elixir Fundamentals | 📊 Level: Advanced | 🌐 Coding5s.com
Concept: Lazy Evaluation &amp; The Stream Module (Stream.map/2, Stream.filter/2, Stream.iterate/2, Stream.cycle/1, Stream.take/2)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- 15–35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9"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Process infinite sequences and lazy transformations using Stream.map/2, Stream.filter/2, Stream.iterate/2, Stream.cycle/1, and Stream.take/2.. Topic details: Lazy Evaluation &amp; The Stream Module (Stream.map/2, Stream.filter/2, Stream.iterate/2, Stream.cycle/1, Stream.take/2)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#51 | Debug | Elixir Fundamentals | 📊 Level: Advanced
**Topic:** Process infinite sequences and lazy transformations using Stream.map/2, Stream.filter/2, Stream.iterate/2, Stream.cycle/1, and Stream.take/2.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9" s="53">
        <v>0</v>
      </c>
      <c r="Q59" s="102" t="str">
        <f t="shared" si="6"/>
        <v>[ROLE] Tech Lead | [TASK] Assign incomplete Elixir Fundamentals script challenges | [TOPIC] Process infinite sequences and lazy transformations using Stream.map/2, Stream.filter/2, Stream.iterate/2, Stream.cycle/1, and Stream.take/2. | [LEVEL] Advanced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#51 | Stage 3 🧩 Complete | Elixir Fundamentals | 📊 Level: Advanced | 🌐 Coding5s.com
**Concept:** Lazy Evaluation &amp; The Stream Module (Stream.map/2, Stream.filter/2, Stream.iterate/2, Stream.cycle/1, Stream.take/2)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- 15–35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Process infinite sequences and lazy transformations using Stream.map/2, Stream.filter/2, Stream.iterate/2, Stream.cycle/1, and Stream.take/2..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9"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Process infinite sequences and lazy transformations using Stream.map/2, Stream.filter/2, Stream.iterate/2, Stream.cycle/1, and Stream.take/2.. Topic details: Lazy Evaluation &amp; The Stream Module (Stream.map/2, Stream.filter/2, Stream.iterate/2, Stream.cycle/1, Stream.take/2)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#51 | Complete | Elixir Fundamentals | 📊 Level: Advanced
**Topic:** Process infinite sequences and lazy transformations using Stream.map/2, Stream.filter/2, Stream.iterate/2, Stream.cycle/1, and Stream.take/2.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9" s="53">
        <v>0</v>
      </c>
      <c r="T59" s="102" t="str">
        <f t="shared" si="8"/>
        <v>[ROLE] Tech Lead | [TASK] Provide intentionally messy but functional code for learning debugging and improvement | [TOPIC] Process infinite sequences and lazy transformations using Stream.map/2, Stream.filter/2, Stream.iterate/2, Stream.cycle/1, and Stream.take/2. | [LEVEL] Advanced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#51 | Stage 4 🧹 Refactor | Elixir Fundamentals | 📊 Level: Advanced | 🌐 Coding5s.com
**Concept:** Lazy Evaluation &amp; The Stream Module (Stream.map/2, Stream.filter/2, Stream.iterate/2, Stream.cycle/1, Stream.take/2)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Process infinite sequences and lazy transformations using Stream.map/2, Stream.filter/2, Stream.iterate/2, Stream.cycle/1, and Stream.take/2.. Topic details: Lazy Evaluation &amp; The Stream Module (Stream.map/2, Stream.filter/2, Stream.iterate/2, Stream.cycle/1, Stream.take/2)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#51 | Refactor | Elixir Fundamentals | 📊 Level: Advanced
**Topic:** Process infinite sequences and lazy transformations using Stream.map/2, Stream.filter/2, Stream.iterate/2, Stream.cycle/1, and Stream.take/2.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9" s="53">
        <v>0</v>
      </c>
      <c r="W59" s="87" t="str">
        <f t="shared" si="10"/>
        <v>[ROLE] Tech Product Manager assigning a Elixir Fundamentals Jira Ticket | [TASK] Provide a guided implementation exercise with full solution for learning purposes | [TOPIC] Process infinite sequences and lazy transformations using Stream.map/2, Stream.filter/2, Stream.iterate/2, Stream.cycle/1, and Stream.take/2. | [LEVEL] Advanced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#51 | Stage 5 | Elixir Fundamentals | 📊 Level: Advanced | 🌐 Coding5s.com
**Concept:** Lazy Evaluation &amp; The Stream Module (Stream.map/2, Stream.filter/2, Stream.iterate/2, Stream.cycle/1, Stream.take/2)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Process infinite sequences and lazy transformations using Stream.map/2, Stream.filter/2, Stream.iterate/2, Stream.cycle/1, and Stream.take/2.. Goal: Lazy Evaluation &amp; The Stream Module (Stream.map/2, Stream.filter/2, Stream.iterate/2, Stream.cycle/1, Stream.take/2)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#51 | Extend | Elixir Fundamentals | 📊 Level: Advanced
**Topic:** Process infinite sequences and lazy transformations using Stream.map/2, Stream.filter/2, Stream.iterate/2, Stream.cycle/1, and Stream.take/2.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9" s="53">
        <v>0</v>
      </c>
      <c r="Z59" s="56" t="str">
        <f t="shared" si="12"/>
        <v/>
      </c>
      <c r="AA59" s="56" t="str">
        <f t="shared" si="13"/>
        <v/>
      </c>
      <c r="AB59" s="56" t="str">
        <f t="shared" si="14"/>
        <v/>
      </c>
      <c r="AC59" s="56" t="str">
        <f t="shared" si="15"/>
        <v/>
      </c>
      <c r="AD59" s="56" t="str">
        <f t="shared" si="16"/>
        <v/>
      </c>
      <c r="AE59" s="40"/>
      <c r="AF59" s="40"/>
      <c r="AG59" s="40"/>
      <c r="AH59" s="56" t="str">
        <f t="shared" si="17"/>
        <v/>
      </c>
      <c r="AI59" s="54"/>
      <c r="AJ59" s="54"/>
      <c r="AK59" s="54"/>
      <c r="AL59" s="54"/>
      <c r="AM59" s="54"/>
    </row>
    <row r="60" spans="1:39">
      <c r="A60" s="45" t="str" cm="1">
        <f t="array" ref="A60">IF(H60="PROJECT", CHAR(10) &amp; "- " &amp; _xlfn.TEXTJOIN(CHAR(10) &amp; "- ", TRUE, _xlfn._xlws.FILTER($I$9:$I$1000, ($B$9:$B$1000=B60) * ($H$9:$H$1000="Topic"))), "")</f>
        <v/>
      </c>
      <c r="B60" s="45">
        <f t="shared" si="1"/>
        <v>7</v>
      </c>
      <c r="C60" s="95">
        <v>14</v>
      </c>
      <c r="D60" s="57">
        <v>3</v>
      </c>
      <c r="E60" s="58" t="s">
        <v>46</v>
      </c>
      <c r="F60" s="63">
        <v>52</v>
      </c>
      <c r="G60" s="60" t="s">
        <v>158</v>
      </c>
      <c r="H60" s="64" t="s">
        <v>48</v>
      </c>
      <c r="I60" s="61" t="s">
        <v>879</v>
      </c>
      <c r="J60" s="62" t="s">
        <v>880</v>
      </c>
      <c r="K60" s="129" t="str">
        <f t="shared" si="2"/>
        <v xml:space="preserve">[ROLE] Friendly tutor specializing in Elixir Fundamentals | [TOPIC] Define static type contracts and function signatures using @spec, any(), term(), no_return(), and boolean(). | [LEVEL] Intermediate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#52 | Stage 1 📖 Practice | Elixir Fundamentals | 📊 Level: Intermediate | 🌐 Coding5s.com
**Concept:** Function Specifications (@spec, any(), term(), no_return(), boolean())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0"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static type contracts and function signatures using @spec, any(), term(), no_return(), and boolean().. Topic details: Function Specifications (@spec, any(), term(), no_return(), boolean())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#52 | Practice | Elixir Fundamentals | 📊 Level: Intermediate
**Topic:** Define static type contracts and function signatures using @spec, any(), term(), no_return(), and boolean().
---
 | [FOOTER RULE - STRICT] End your response with: '--- ⚡ *Coding5s Mentor System — Eliminating Epistemic Debt*' | </v>
      </c>
      <c r="M60" s="52">
        <v>0</v>
      </c>
      <c r="N60" s="102" t="str">
        <f t="shared" si="4"/>
        <v>[ROLE] Careless Elixir Fundamentals Developer | [TASK] Generate debugging challenges in Elixir Fundamentals | | [TOPIC] Define static type contracts and function signatures using @spec, any(), term(), no_return(), and boolean(). | | [LEVEL] Intermediate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#52 | Stage 2 🐛 Debug | Elixir Fundamentals | 📊 Level: Intermediate | 🌐 Coding5s.com
Concept: Function Specifications (@spec, any(), term(), no_return(), boolean())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0"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static type contracts and function signatures using @spec, any(), term(), no_return(), and boolean().. Topic details: Function Specifications (@spec, any(), term(), no_return(), boolean())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#52 | Debug | Elixir Fundamentals | 📊 Level: Intermediate
**Topic:** Define static type contracts and function signatures using @spec, any(), term(), no_return(), and boolean().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0" s="52">
        <v>0</v>
      </c>
      <c r="Q60" s="102" t="str">
        <f t="shared" si="6"/>
        <v>[ROLE] Tech Lead | [TASK] Assign incomplete Elixir Fundamentals script challenges | [TOPIC] Define static type contracts and function signatures using @spec, any(), term(), no_return(), and boolean(). | [LEVEL] Intermediate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#52 | Stage 3 🧩 Complete | Elixir Fundamentals | 📊 Level: Intermediate | 🌐 Coding5s.com
**Concept:** Function Specifications (@spec, any(), term(), no_return(), boolean())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static type contracts and function signatures using @spec, any(), term(), no_return(), and boolean()..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0"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static type contracts and function signatures using @spec, any(), term(), no_return(), and boolean().. Topic details: Function Specifications (@spec, any(), term(), no_return(), boolean())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#52 | Complete | Elixir Fundamentals | 📊 Level: Intermediate
**Topic:** Define static type contracts and function signatures using @spec, any(), term(), no_return(), and boolean().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0" s="52">
        <v>0</v>
      </c>
      <c r="T60" s="102" t="str">
        <f t="shared" si="8"/>
        <v>[ROLE] Tech Lead | [TASK] Provide intentionally messy but functional code for learning debugging and improvement | [TOPIC] Define static type contracts and function signatures using @spec, any(), term(), no_return(), and boolean(). | [LEVEL] Intermediate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#52 | Stage 4 🧹 Refactor | Elixir Fundamentals | 📊 Level: Intermediate | 🌐 Coding5s.com
**Concept:** Function Specifications (@spec, any(), term(), no_return(), boolean())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Define static type contracts and function signatures using @spec, any(), term(), no_return(), and boolean().. Topic details: Function Specifications (@spec, any(), term(), no_return(), boolean())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#52 | Refactor | Elixir Fundamentals | 📊 Level: Intermediate
**Topic:** Define static type contracts and function signatures using @spec, any(), term(), no_return(), and boolean().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0" s="52">
        <v>0</v>
      </c>
      <c r="W60" s="87" t="str">
        <f t="shared" si="10"/>
        <v>[ROLE] Tech Product Manager assigning a Elixir Fundamentals Jira Ticket | [TASK] Provide a guided implementation exercise with full solution for learning purposes | [TOPIC] Define static type contracts and function signatures using @spec, any(), term(), no_return(), and boolean().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#52 | Stage 5 | Elixir Fundamentals | 📊 Level: Intermediate | 🌐 Coding5s.com
**Concept:** Function Specifications (@spec, any(), term(), no_return(), boolean())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static type contracts and function signatures using @spec, any(), term(), no_return(), and boolean().. Goal: Function Specifications (@spec, any(), term(), no_return(), boolean())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#52 | Extend | Elixir Fundamentals | 📊 Level: Intermediate
**Topic:** Define static type contracts and function signatures using @spec, any(), term(), no_return(), and boolean().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0" s="52">
        <v>0</v>
      </c>
      <c r="Z60" s="56" t="str">
        <f t="shared" si="12"/>
        <v/>
      </c>
      <c r="AA60" s="56" t="str">
        <f t="shared" si="13"/>
        <v/>
      </c>
      <c r="AB60" s="56" t="str">
        <f t="shared" si="14"/>
        <v/>
      </c>
      <c r="AC60" s="56" t="str">
        <f t="shared" si="15"/>
        <v/>
      </c>
      <c r="AD60" s="56" t="str">
        <f t="shared" si="16"/>
        <v/>
      </c>
      <c r="AE60" s="40"/>
      <c r="AF60" s="40"/>
      <c r="AG60" s="40"/>
      <c r="AH60" s="56" t="str">
        <f t="shared" si="17"/>
        <v/>
      </c>
      <c r="AI60" s="54"/>
      <c r="AJ60" s="54"/>
      <c r="AK60" s="54"/>
      <c r="AL60" s="54"/>
      <c r="AM60" s="54"/>
    </row>
    <row r="61" spans="1:39">
      <c r="A61" s="45" t="str" cm="1">
        <f t="array" ref="A61">IF(H61="PROJECT", CHAR(10) &amp; "- " &amp; _xlfn.TEXTJOIN(CHAR(10) &amp; "- ", TRUE, _xlfn._xlws.FILTER($I$9:$I$1000, ($B$9:$B$1000=B61) * ($H$9:$H$1000="Topic"))), "")</f>
        <v/>
      </c>
      <c r="B61" s="45">
        <f t="shared" si="1"/>
        <v>7</v>
      </c>
      <c r="C61" s="95">
        <v>16</v>
      </c>
      <c r="D61" s="46">
        <v>4</v>
      </c>
      <c r="E61" s="58" t="s">
        <v>46</v>
      </c>
      <c r="F61" s="65">
        <v>53</v>
      </c>
      <c r="G61" s="49" t="s">
        <v>158</v>
      </c>
      <c r="H61" s="66" t="s">
        <v>48</v>
      </c>
      <c r="I61" s="50" t="s">
        <v>881</v>
      </c>
      <c r="J61" s="51" t="s">
        <v>882</v>
      </c>
      <c r="K61" s="129" t="str">
        <f t="shared" si="2"/>
        <v xml:space="preserve">[ROLE] Friendly tutor specializing in Elixir Fundamentals | [TOPIC] Construct custom domain type definitions and encapsulation boundaries using @type, @typep, @opaque, t(), and String.t().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#53 | Stage 1 📖 Practice | Elixir Fundamentals | 📊 Level: Intermediate | 🌐 Coding5s.com
**Concept:** Custom &amp; Opaque Types (@type, @typep, @opaque, t(), String.t())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1"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custom domain type definitions and encapsulation boundaries using @type, @typep, @opaque, t(), and String.t().. Topic details: Custom &amp; Opaque Types (@type, @typep, @opaque, t(), String.t())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#53 | Practice | Elixir Fundamentals | 📊 Level: Intermediate
**Topic:** Construct custom domain type definitions and encapsulation boundaries using @type, @typep, @opaque, t(), and String.t().
---
 | [FOOTER RULE - STRICT] End your response with: '--- ⚡ *Coding5s Mentor System — Eliminating Epistemic Debt*' | </v>
      </c>
      <c r="M61" s="53">
        <v>0</v>
      </c>
      <c r="N61" s="102" t="str">
        <f t="shared" si="4"/>
        <v>[ROLE] Careless Elixir Fundamentals Developer | [TASK] Generate debugging challenges in Elixir Fundamentals | | [TOPIC] Construct custom domain type definitions and encapsulation boundaries using @type, @typep, @opaque, t(), and String.t().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#53 | Stage 2 🐛 Debug | Elixir Fundamentals | 📊 Level: Intermediate | 🌐 Coding5s.com
Concept: Custom &amp; Opaque Types (@type, @typep, @opaque, t(), String.t())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1"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custom domain type definitions and encapsulation boundaries using @type, @typep, @opaque, t(), and String.t().. Topic details: Custom &amp; Opaque Types (@type, @typep, @opaque, t(), String.t())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#53 | Debug | Elixir Fundamentals | 📊 Level: Intermediate
**Topic:** Construct custom domain type definitions and encapsulation boundaries using @type, @typep, @opaque, t(), and String.t().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1" s="53">
        <v>0</v>
      </c>
      <c r="Q61" s="102" t="str">
        <f t="shared" si="6"/>
        <v>[ROLE] Tech Lead | [TASK] Assign incomplete Elixir Fundamentals script challenges | [TOPIC] Construct custom domain type definitions and encapsulation boundaries using @type, @typep, @opaque, t(), and String.t().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#53 | Stage 3 🧩 Complete | Elixir Fundamentals | 📊 Level: Intermediate | 🌐 Coding5s.com
**Concept:** Custom &amp; Opaque Types (@type, @typep, @opaque, t(), String.t())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custom domain type definitions and encapsulation boundaries using @type, @typep, @opaque, t(), and String.t()..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1"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custom domain type definitions and encapsulation boundaries using @type, @typep, @opaque, t(), and String.t().. Topic details: Custom &amp; Opaque Types (@type, @typep, @opaque, t(), String.t())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#53 | Complete | Elixir Fundamentals | 📊 Level: Intermediate
**Topic:** Construct custom domain type definitions and encapsulation boundaries using @type, @typep, @opaque, t(), and String.t().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1" s="53">
        <v>0</v>
      </c>
      <c r="T61" s="102" t="str">
        <f t="shared" si="8"/>
        <v>[ROLE] Tech Lead | [TASK] Provide intentionally messy but functional code for learning debugging and improvement | [TOPIC] Construct custom domain type definitions and encapsulation boundaries using @type, @typep, @opaque, t(), and String.t().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#53 | Stage 4 🧹 Refactor | Elixir Fundamentals | 📊 Level: Intermediate | 🌐 Coding5s.com
**Concept:** Custom &amp; Opaque Types (@type, @typep, @opaque, t(), String.t())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Construct custom domain type definitions and encapsulation boundaries using @type, @typep, @opaque, t(), and String.t().. Topic details: Custom &amp; Opaque Types (@type, @typep, @opaque, t(), String.t())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#53 | Refactor | Elixir Fundamentals | 📊 Level: Intermediate
**Topic:** Construct custom domain type definitions and encapsulation boundaries using @type, @typep, @opaque, t(), and String.t().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1" s="53">
        <v>0</v>
      </c>
      <c r="W61" s="87" t="str">
        <f t="shared" si="10"/>
        <v>[ROLE] Tech Product Manager assigning a Elixir Fundamentals Jira Ticket | [TASK] Provide a guided implementation exercise with full solution for learning purposes | [TOPIC] Construct custom domain type definitions and encapsulation boundaries using @type, @typep, @opaque, t(), and String.t().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#53 | Stage 5 | Elixir Fundamentals | 📊 Level: Intermediate | 🌐 Coding5s.com
**Concept:** Custom &amp; Opaque Types (@type, @typep, @opaque, t(), String.t())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custom domain type definitions and encapsulation boundaries using @type, @typep, @opaque, t(), and String.t().. Goal: Custom &amp; Opaque Types (@type, @typep, @opaque, t(), String.t())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#53 | Extend | Elixir Fundamentals | 📊 Level: Intermediate
**Topic:** Construct custom domain type definitions and encapsulation boundaries using @type, @typep, @opaque, t(), and String.t().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1" s="53">
        <v>0</v>
      </c>
      <c r="Z61" s="56" t="str">
        <f t="shared" si="12"/>
        <v/>
      </c>
      <c r="AA61" s="56" t="str">
        <f t="shared" si="13"/>
        <v/>
      </c>
      <c r="AB61" s="56" t="str">
        <f t="shared" si="14"/>
        <v/>
      </c>
      <c r="AC61" s="56" t="str">
        <f t="shared" si="15"/>
        <v/>
      </c>
      <c r="AD61" s="56" t="str">
        <f t="shared" si="16"/>
        <v/>
      </c>
      <c r="AE61" s="40"/>
      <c r="AF61" s="40"/>
      <c r="AG61" s="40"/>
      <c r="AH61" s="56" t="str">
        <f t="shared" si="17"/>
        <v/>
      </c>
      <c r="AI61" s="54"/>
      <c r="AJ61" s="54"/>
      <c r="AK61" s="54"/>
      <c r="AL61" s="54"/>
      <c r="AM61" s="54"/>
    </row>
    <row r="62" spans="1:39">
      <c r="A62" s="45" t="str" cm="1">
        <f t="array" ref="A62">IF(H62="PROJECT", CHAR(10) &amp; "- " &amp; _xlfn.TEXTJOIN(CHAR(10) &amp; "- ", TRUE, _xlfn._xlws.FILTER($I$9:$I$1000, ($B$9:$B$1000=B62) * ($H$9:$H$1000="Topic"))), "")</f>
        <v/>
      </c>
      <c r="B62" s="45">
        <f t="shared" si="1"/>
        <v>7</v>
      </c>
      <c r="C62" s="95">
        <v>20</v>
      </c>
      <c r="D62" s="57">
        <v>4</v>
      </c>
      <c r="E62" s="58" t="s">
        <v>46</v>
      </c>
      <c r="F62" s="63">
        <v>54</v>
      </c>
      <c r="G62" s="60" t="s">
        <v>159</v>
      </c>
      <c r="H62" s="64" t="s">
        <v>48</v>
      </c>
      <c r="I62" s="61" t="s">
        <v>883</v>
      </c>
      <c r="J62" s="62" t="s">
        <v>884</v>
      </c>
      <c r="K62" s="129" t="str">
        <f t="shared" si="2"/>
        <v xml:space="preserve">[ROLE] Friendly tutor specializing in Elixir Fundamentals | [TOPIC] Implement interface contracts and callback compliance using @callback, @macrocallback, @optional_callbacks, @behaviour, and @impl. | [LEVEL] Advanced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function composition, anonymous functions/closures, captures, higher-order functions, Stream pipelines, and lightweight process messaging.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#54 | Stage 1 📖 Practice | Elixir Fundamentals | 📊 Level: Advanced | 🌐 Coding5s.com
**Concept:** Behaviours &amp; Module Contracts (@callback, @macrocallback, @optional_callbacks, @behaviour, @impl)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2"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interface contracts and callback compliance using @callback, @macrocallback, @optional_callbacks, @behaviour, and @impl.. Topic details: Behaviours &amp; Module Contracts (@callback, @macrocallback, @optional_callbacks, @behaviour, @impl)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#54 | Practice | Elixir Fundamentals | 📊 Level: Advanced
**Topic:** Implement interface contracts and callback compliance using @callback, @macrocallback, @optional_callbacks, @behaviour, and @impl.
---
 | [FOOTER RULE - STRICT] End your response with: '--- ⚡ *Coding5s Mentor System — Eliminating Epistemic Debt*' | </v>
      </c>
      <c r="M62" s="52">
        <v>0</v>
      </c>
      <c r="N62" s="102" t="str">
        <f t="shared" si="4"/>
        <v>[ROLE] Careless Elixir Fundamentals Developer | [TASK] Generate debugging challenges in Elixir Fundamentals | | [TOPIC] Implement interface contracts and callback compliance using @callback, @macrocallback, @optional_callbacks, @behaviour, and @impl. | | [LEVEL] Advanced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#54 | Stage 2 🐛 Debug | Elixir Fundamentals | 📊 Level: Advanced | 🌐 Coding5s.com
Concept: Behaviours &amp; Module Contracts (@callback, @macrocallback, @optional_callbacks, @behaviour, @impl)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- 15–35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2"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interface contracts and callback compliance using @callback, @macrocallback, @optional_callbacks, @behaviour, and @impl.. Topic details: Behaviours &amp; Module Contracts (@callback, @macrocallback, @optional_callbacks, @behaviour, @impl)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#54 | Debug | Elixir Fundamentals | 📊 Level: Advanced
**Topic:** Implement interface contracts and callback compliance using @callback, @macrocallback, @optional_callbacks, @behaviour, and @impl.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2" s="52">
        <v>0</v>
      </c>
      <c r="Q62" s="102" t="str">
        <f t="shared" si="6"/>
        <v>[ROLE] Tech Lead | [TASK] Assign incomplete Elixir Fundamentals script challenges | [TOPIC] Implement interface contracts and callback compliance using @callback, @macrocallback, @optional_callbacks, @behaviour, and @impl. | [LEVEL] Advanced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#54 | Stage 3 🧩 Complete | Elixir Fundamentals | 📊 Level: Advanced | 🌐 Coding5s.com
**Concept:** Behaviours &amp; Module Contracts (@callback, @macrocallback, @optional_callbacks, @behaviour, @impl)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- 15–35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interface contracts and callback compliance using @callback, @macrocallback, @optional_callbacks, @behaviour, and @impl..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2"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interface contracts and callback compliance using @callback, @macrocallback, @optional_callbacks, @behaviour, and @impl.. Topic details: Behaviours &amp; Module Contracts (@callback, @macrocallback, @optional_callbacks, @behaviour, @impl)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#54 | Complete | Elixir Fundamentals | 📊 Level: Advanced
**Topic:** Implement interface contracts and callback compliance using @callback, @macrocallback, @optional_callbacks, @behaviour, and @impl.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2" s="52">
        <v>0</v>
      </c>
      <c r="T62" s="102" t="str">
        <f t="shared" si="8"/>
        <v>[ROLE] Tech Lead | [TASK] Provide intentionally messy but functional code for learning debugging and improvement | [TOPIC] Implement interface contracts and callback compliance using @callback, @macrocallback, @optional_callbacks, @behaviour, and @impl. | [LEVEL] Advanced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#54 | Stage 4 🧹 Refactor | Elixir Fundamentals | 📊 Level: Advanced | 🌐 Coding5s.com
**Concept:** Behaviours &amp; Module Contracts (@callback, @macrocallback, @optional_callbacks, @behaviour, @impl)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Implement interface contracts and callback compliance using @callback, @macrocallback, @optional_callbacks, @behaviour, and @impl.. Topic details: Behaviours &amp; Module Contracts (@callback, @macrocallback, @optional_callbacks, @behaviour, @impl)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#54 | Refactor | Elixir Fundamentals | 📊 Level: Advanced
**Topic:** Implement interface contracts and callback compliance using @callback, @macrocallback, @optional_callbacks, @behaviour, and @impl.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2" s="52">
        <v>0</v>
      </c>
      <c r="W62" s="87" t="str">
        <f t="shared" si="10"/>
        <v>[ROLE] Tech Product Manager assigning a Elixir Fundamentals Jira Ticket | [TASK] Provide a guided implementation exercise with full solution for learning purposes | [TOPIC] Implement interface contracts and callback compliance using @callback, @macrocallback, @optional_callbacks, @behaviour, and @impl. | [LEVEL] Advanced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#54 | Stage 5 | Elixir Fundamentals | 📊 Level: Advanced | 🌐 Coding5s.com
**Concept:** Behaviours &amp; Module Contracts (@callback, @macrocallback, @optional_callbacks, @behaviour, @impl)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interface contracts and callback compliance using @callback, @macrocallback, @optional_callbacks, @behaviour, and @impl.. Goal: Behaviours &amp; Module Contracts (@callback, @macrocallback, @optional_callbacks, @behaviour, @impl)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#54 | Extend | Elixir Fundamentals | 📊 Level: Advanced
**Topic:** Implement interface contracts and callback compliance using @callback, @macrocallback, @optional_callbacks, @behaviour, and @impl.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2" s="52">
        <v>0</v>
      </c>
      <c r="Z62" s="56" t="str">
        <f t="shared" si="12"/>
        <v/>
      </c>
      <c r="AA62" s="56" t="str">
        <f t="shared" si="13"/>
        <v/>
      </c>
      <c r="AB62" s="56" t="str">
        <f t="shared" si="14"/>
        <v/>
      </c>
      <c r="AC62" s="56" t="str">
        <f t="shared" si="15"/>
        <v/>
      </c>
      <c r="AD62" s="56" t="str">
        <f t="shared" si="16"/>
        <v/>
      </c>
      <c r="AE62" s="40"/>
      <c r="AF62" s="40"/>
      <c r="AG62" s="40"/>
      <c r="AH62" s="56" t="str">
        <f t="shared" si="17"/>
        <v/>
      </c>
      <c r="AI62" s="54"/>
      <c r="AJ62" s="54"/>
      <c r="AK62" s="54"/>
      <c r="AL62" s="54"/>
      <c r="AM62" s="54"/>
    </row>
    <row r="63" spans="1:39">
      <c r="A63" s="45" t="str" cm="1">
        <f t="array" ref="A63">IF(H63="PROJECT", CHAR(10) &amp; "- " &amp; _xlfn.TEXTJOIN(CHAR(10) &amp; "- ", TRUE, _xlfn._xlws.FILTER($I$9:$I$1000, ($B$9:$B$1000=B63) * ($H$9:$H$1000="Topic"))), "")</f>
        <v/>
      </c>
      <c r="B63" s="45">
        <f t="shared" si="1"/>
        <v>7</v>
      </c>
      <c r="C63" s="95">
        <v>22</v>
      </c>
      <c r="D63" s="46">
        <v>4</v>
      </c>
      <c r="E63" s="58" t="s">
        <v>46</v>
      </c>
      <c r="F63" s="65">
        <v>55</v>
      </c>
      <c r="G63" s="49" t="s">
        <v>159</v>
      </c>
      <c r="H63" s="66" t="s">
        <v>48</v>
      </c>
      <c r="I63" s="50" t="s">
        <v>885</v>
      </c>
      <c r="J63" s="51" t="s">
        <v>886</v>
      </c>
      <c r="K63" s="129" t="str">
        <f t="shared" si="2"/>
        <v xml:space="preserve">[ROLE] Friendly tutor specializing in Elixir Fundamentals | [TOPIC] Define polymorphic data protocols and concrete implementations using defprotocol, defimpl, @fallback_to_any, Protocol.assert_protocol!/1, and Protocol.derive/3. | [LEVEL] Advanced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function composition, anonymous functions/closures, captures, higher-order functions, Stream pipelines, and lightweight process messaging.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#55 | Stage 1 📖 Practice | Elixir Fundamentals | 📊 Level: Advanced | 🌐 Coding5s.com
**Concept:** Protocol Definition &amp; Implementation (defprotocol, defimpl, @fallback_to_any, Protocol.assert_protocol!/1, Protocol.derive/3)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3"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polymorphic data protocols and concrete implementations using defprotocol, defimpl, @fallback_to_any, Protocol.assert_protocol!/1, and Protocol.derive/3.. Topic details: Protocol Definition &amp; Implementation (defprotocol, defimpl, @fallback_to_any, Protocol.assert_protocol!/1, Protocol.derive/3)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#55 | Practice | Elixir Fundamentals | 📊 Level: Advanced
**Topic:** Define polymorphic data protocols and concrete implementations using defprotocol, defimpl, @fallback_to_any, Protocol.assert_protocol!/1, and Protocol.derive/3.
---
 | [FOOTER RULE - STRICT] End your response with: '--- ⚡ *Coding5s Mentor System — Eliminating Epistemic Debt*' | </v>
      </c>
      <c r="M63" s="53">
        <v>0</v>
      </c>
      <c r="N63" s="102" t="str">
        <f t="shared" si="4"/>
        <v>[ROLE] Careless Elixir Fundamentals Developer | [TASK] Generate debugging challenges in Elixir Fundamentals | | [TOPIC] Define polymorphic data protocols and concrete implementations using defprotocol, defimpl, @fallback_to_any, Protocol.assert_protocol!/1, and Protocol.derive/3. | | [LEVEL] Advanced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#55 | Stage 2 🐛 Debug | Elixir Fundamentals | 📊 Level: Advanced | 🌐 Coding5s.com
Concept: Protocol Definition &amp; Implementation (defprotocol, defimpl, @fallback_to_any, Protocol.assert_protocol!/1, Protocol.derive/3)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- 15–35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3"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polymorphic data protocols and concrete implementations using defprotocol, defimpl, @fallback_to_any, Protocol.assert_protocol!/1, and Protocol.derive/3.. Topic details: Protocol Definition &amp; Implementation (defprotocol, defimpl, @fallback_to_any, Protocol.assert_protocol!/1, Protocol.derive/3)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#55 | Debug | Elixir Fundamentals | 📊 Level: Advanced
**Topic:** Define polymorphic data protocols and concrete implementations using defprotocol, defimpl, @fallback_to_any, Protocol.assert_protocol!/1, and Protocol.derive/3.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3" s="53">
        <v>0</v>
      </c>
      <c r="Q63" s="102" t="str">
        <f t="shared" si="6"/>
        <v>[ROLE] Tech Lead | [TASK] Assign incomplete Elixir Fundamentals script challenges | [TOPIC] Define polymorphic data protocols and concrete implementations using defprotocol, defimpl, @fallback_to_any, Protocol.assert_protocol!/1, and Protocol.derive/3. | [LEVEL] Advanced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#55 | Stage 3 🧩 Complete | Elixir Fundamentals | 📊 Level: Advanced | 🌐 Coding5s.com
**Concept:** Protocol Definition &amp; Implementation (defprotocol, defimpl, @fallback_to_any, Protocol.assert_protocol!/1, Protocol.derive/3)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- 15–35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polymorphic data protocols and concrete implementations using defprotocol, defimpl, @fallback_to_any, Protocol.assert_protocol!/1, and Protocol.derive/3..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3"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polymorphic data protocols and concrete implementations using defprotocol, defimpl, @fallback_to_any, Protocol.assert_protocol!/1, and Protocol.derive/3.. Topic details: Protocol Definition &amp; Implementation (defprotocol, defimpl, @fallback_to_any, Protocol.assert_protocol!/1, Protocol.derive/3)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#55 | Complete | Elixir Fundamentals | 📊 Level: Advanced
**Topic:** Define polymorphic data protocols and concrete implementations using defprotocol, defimpl, @fallback_to_any, Protocol.assert_protocol!/1, and Protocol.derive/3.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3" s="53">
        <v>0</v>
      </c>
      <c r="T63" s="102" t="str">
        <f t="shared" si="8"/>
        <v>[ROLE] Tech Lead | [TASK] Provide intentionally messy but functional code for learning debugging and improvement | [TOPIC] Define polymorphic data protocols and concrete implementations using defprotocol, defimpl, @fallback_to_any, Protocol.assert_protocol!/1, and Protocol.derive/3. | [LEVEL] Advanced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#55 | Stage 4 🧹 Refactor | Elixir Fundamentals | 📊 Level: Advanced | 🌐 Coding5s.com
**Concept:** Protocol Definition &amp; Implementation (defprotocol, defimpl, @fallback_to_any, Protocol.assert_protocol!/1, Protocol.derive/3)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Define polymorphic data protocols and concrete implementations using defprotocol, defimpl, @fallback_to_any, Protocol.assert_protocol!/1, and Protocol.derive/3.. Topic details: Protocol Definition &amp; Implementation (defprotocol, defimpl, @fallback_to_any, Protocol.assert_protocol!/1, Protocol.derive/3)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#55 | Refactor | Elixir Fundamentals | 📊 Level: Advanced
**Topic:** Define polymorphic data protocols and concrete implementations using defprotocol, defimpl, @fallback_to_any, Protocol.assert_protocol!/1, and Protocol.derive/3.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3" s="53">
        <v>0</v>
      </c>
      <c r="W63" s="87" t="str">
        <f t="shared" si="10"/>
        <v>[ROLE] Tech Product Manager assigning a Elixir Fundamentals Jira Ticket | [TASK] Provide a guided implementation exercise with full solution for learning purposes | [TOPIC] Define polymorphic data protocols and concrete implementations using defprotocol, defimpl, @fallback_to_any, Protocol.assert_protocol!/1, and Protocol.derive/3. | [LEVEL] Advanced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#55 | Stage 5 | Elixir Fundamentals | 📊 Level: Advanced | 🌐 Coding5s.com
**Concept:** Protocol Definition &amp; Implementation (defprotocol, defimpl, @fallback_to_any, Protocol.assert_protocol!/1, Protocol.derive/3)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polymorphic data protocols and concrete implementations using defprotocol, defimpl, @fallback_to_any, Protocol.assert_protocol!/1, and Protocol.derive/3.. Goal: Protocol Definition &amp; Implementation (defprotocol, defimpl, @fallback_to_any, Protocol.assert_protocol!/1, Protocol.derive/3)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#55 | Extend | Elixir Fundamentals | 📊 Level: Advanced
**Topic:** Define polymorphic data protocols and concrete implementations using defprotocol, defimpl, @fallback_to_any, Protocol.assert_protocol!/1, and Protocol.derive/3.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3" s="53">
        <v>0</v>
      </c>
      <c r="Z63" s="56" t="str">
        <f t="shared" si="12"/>
        <v/>
      </c>
      <c r="AA63" s="56" t="str">
        <f t="shared" si="13"/>
        <v/>
      </c>
      <c r="AB63" s="56" t="str">
        <f t="shared" si="14"/>
        <v/>
      </c>
      <c r="AC63" s="56" t="str">
        <f t="shared" si="15"/>
        <v/>
      </c>
      <c r="AD63" s="56" t="str">
        <f t="shared" si="16"/>
        <v/>
      </c>
      <c r="AE63" s="40"/>
      <c r="AF63" s="40"/>
      <c r="AG63" s="40"/>
      <c r="AH63" s="56" t="str">
        <f t="shared" si="17"/>
        <v/>
      </c>
      <c r="AI63" s="54"/>
      <c r="AJ63" s="54"/>
      <c r="AK63" s="54"/>
      <c r="AL63" s="54"/>
      <c r="AM63" s="54"/>
    </row>
    <row r="64" spans="1:39">
      <c r="A64" s="45" t="str" cm="1">
        <f t="array" ref="A64">IF(H64="PROJECT", CHAR(10) &amp; "- " &amp; _xlfn.TEXTJOIN(CHAR(10) &amp; "- ", TRUE, _xlfn._xlws.FILTER($I$9:$I$1000, ($B$9:$B$1000=B64) * ($H$9:$H$1000="Topic"))), "")</f>
        <v/>
      </c>
      <c r="B64" s="45">
        <f t="shared" si="1"/>
        <v>7</v>
      </c>
      <c r="C64" s="95">
        <v>20</v>
      </c>
      <c r="D64" s="57">
        <v>4</v>
      </c>
      <c r="E64" s="58" t="s">
        <v>46</v>
      </c>
      <c r="F64" s="63">
        <v>56</v>
      </c>
      <c r="G64" s="60" t="s">
        <v>159</v>
      </c>
      <c r="H64" s="64" t="s">
        <v>48</v>
      </c>
      <c r="I64" s="61" t="s">
        <v>887</v>
      </c>
      <c r="J64" s="62" t="s">
        <v>888</v>
      </c>
      <c r="K64" s="129" t="str">
        <f t="shared" si="2"/>
        <v xml:space="preserve">[ROLE] Friendly tutor specializing in Elixir Fundamentals | [TOPIC] Derive and override core standard library protocols using @derive, String.Chars.to_string/1, Inspect.inspect/2, Enumerable.count/1, and Enumerable.slice/1. | [LEVEL] Advanced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function composition, anonymous functions/closures, captures, higher-order functions, Stream pipelines, and lightweight process messaging.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#56 | Stage 1 📖 Practice | Elixir Fundamentals | 📊 Level: Advanced | 🌐 Coding5s.com
**Concept:** Built-In Protocols &amp; Derivation (@derive, String.Chars.to_string/1, Inspect.inspect/2, Enumerable.count/1, Enumerable.slice/1)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4"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Derive and override core standard library protocols using @derive, String.Chars.to_string/1, Inspect.inspect/2, Enumerable.count/1, and Enumerable.slice/1.. Topic details: Built-In Protocols &amp; Derivation (@derive, String.Chars.to_string/1, Inspect.inspect/2, Enumerable.count/1, Enumerable.slice/1)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#56 | Practice | Elixir Fundamentals | 📊 Level: Advanced
**Topic:** Derive and override core standard library protocols using @derive, String.Chars.to_string/1, Inspect.inspect/2, Enumerable.count/1, and Enumerable.slice/1.
---
 | [FOOTER RULE - STRICT] End your response with: '--- ⚡ *Coding5s Mentor System — Eliminating Epistemic Debt*' | </v>
      </c>
      <c r="M64" s="52">
        <v>0</v>
      </c>
      <c r="N64" s="102" t="str">
        <f t="shared" si="4"/>
        <v>[ROLE] Careless Elixir Fundamentals Developer | [TASK] Generate debugging challenges in Elixir Fundamentals | | [TOPIC] Derive and override core standard library protocols using @derive, String.Chars.to_string/1, Inspect.inspect/2, Enumerable.count/1, and Enumerable.slice/1. | | [LEVEL] Advanced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#56 | Stage 2 🐛 Debug | Elixir Fundamentals | 📊 Level: Advanced | 🌐 Coding5s.com
Concept: Built-In Protocols &amp; Derivation (@derive, String.Chars.to_string/1, Inspect.inspect/2, Enumerable.count/1, Enumerable.slice/1)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- 15–35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4"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Derive and override core standard library protocols using @derive, String.Chars.to_string/1, Inspect.inspect/2, Enumerable.count/1, and Enumerable.slice/1.. Topic details: Built-In Protocols &amp; Derivation (@derive, String.Chars.to_string/1, Inspect.inspect/2, Enumerable.count/1, Enumerable.slice/1)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#56 | Debug | Elixir Fundamentals | 📊 Level: Advanced
**Topic:** Derive and override core standard library protocols using @derive, String.Chars.to_string/1, Inspect.inspect/2, Enumerable.count/1, and Enumerable.slice/1.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4" s="52">
        <v>0</v>
      </c>
      <c r="Q64" s="102" t="str">
        <f t="shared" si="6"/>
        <v>[ROLE] Tech Lead | [TASK] Assign incomplete Elixir Fundamentals script challenges | [TOPIC] Derive and override core standard library protocols using @derive, String.Chars.to_string/1, Inspect.inspect/2, Enumerable.count/1, and Enumerable.slice/1. | [LEVEL] Advanced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#56 | Stage 3 🧩 Complete | Elixir Fundamentals | 📊 Level: Advanced | 🌐 Coding5s.com
**Concept:** Built-In Protocols &amp; Derivation (@derive, String.Chars.to_string/1, Inspect.inspect/2, Enumerable.count/1, Enumerable.slice/1)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- 15–35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Derive and override core standard library protocols using @derive, String.Chars.to_string/1, Inspect.inspect/2, Enumerable.count/1, and Enumerable.slice/1..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4"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Derive and override core standard library protocols using @derive, String.Chars.to_string/1, Inspect.inspect/2, Enumerable.count/1, and Enumerable.slice/1.. Topic details: Built-In Protocols &amp; Derivation (@derive, String.Chars.to_string/1, Inspect.inspect/2, Enumerable.count/1, Enumerable.slice/1)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#56 | Complete | Elixir Fundamentals | 📊 Level: Advanced
**Topic:** Derive and override core standard library protocols using @derive, String.Chars.to_string/1, Inspect.inspect/2, Enumerable.count/1, and Enumerable.slice/1.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4" s="52">
        <v>0</v>
      </c>
      <c r="T64" s="102" t="str">
        <f t="shared" si="8"/>
        <v>[ROLE] Tech Lead | [TASK] Provide intentionally messy but functional code for learning debugging and improvement | [TOPIC] Derive and override core standard library protocols using @derive, String.Chars.to_string/1, Inspect.inspect/2, Enumerable.count/1, and Enumerable.slice/1. | [LEVEL] Advanced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#56 | Stage 4 🧹 Refactor | Elixir Fundamentals | 📊 Level: Advanced | 🌐 Coding5s.com
**Concept:** Built-In Protocols &amp; Derivation (@derive, String.Chars.to_string/1, Inspect.inspect/2, Enumerable.count/1, Enumerable.slice/1)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Derive and override core standard library protocols using @derive, String.Chars.to_string/1, Inspect.inspect/2, Enumerable.count/1, and Enumerable.slice/1.. Topic details: Built-In Protocols &amp; Derivation (@derive, String.Chars.to_string/1, Inspect.inspect/2, Enumerable.count/1, Enumerable.slice/1)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#56 | Refactor | Elixir Fundamentals | 📊 Level: Advanced
**Topic:** Derive and override core standard library protocols using @derive, String.Chars.to_string/1, Inspect.inspect/2, Enumerable.count/1, and Enumerable.slice/1.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4" s="52">
        <v>0</v>
      </c>
      <c r="W64" s="87" t="str">
        <f t="shared" si="10"/>
        <v>[ROLE] Tech Product Manager assigning a Elixir Fundamentals Jira Ticket | [TASK] Provide a guided implementation exercise with full solution for learning purposes | [TOPIC] Derive and override core standard library protocols using @derive, String.Chars.to_string/1, Inspect.inspect/2, Enumerable.count/1, and Enumerable.slice/1. | [LEVEL] Advanced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#56 | Stage 5 | Elixir Fundamentals | 📊 Level: Advanced | 🌐 Coding5s.com
**Concept:** Built-In Protocols &amp; Derivation (@derive, String.Chars.to_string/1, Inspect.inspect/2, Enumerable.count/1, Enumerable.slice/1)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Derive and override core standard library protocols using @derive, String.Chars.to_string/1, Inspect.inspect/2, Enumerable.count/1, and Enumerable.slice/1.. Goal: Built-In Protocols &amp; Derivation (@derive, String.Chars.to_string/1, Inspect.inspect/2, Enumerable.count/1, Enumerable.slice/1)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#56 | Extend | Elixir Fundamentals | 📊 Level: Advanced
**Topic:** Derive and override core standard library protocols using @derive, String.Chars.to_string/1, Inspect.inspect/2, Enumerable.count/1, and Enumerable.slice/1.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4" s="52">
        <v>0</v>
      </c>
      <c r="Z64" s="56" t="str">
        <f t="shared" si="12"/>
        <v/>
      </c>
      <c r="AA64" s="56" t="str">
        <f t="shared" si="13"/>
        <v/>
      </c>
      <c r="AB64" s="56" t="str">
        <f t="shared" si="14"/>
        <v/>
      </c>
      <c r="AC64" s="56" t="str">
        <f t="shared" si="15"/>
        <v/>
      </c>
      <c r="AD64" s="56" t="str">
        <f t="shared" si="16"/>
        <v/>
      </c>
      <c r="AE64" s="40"/>
      <c r="AF64" s="40"/>
      <c r="AG64" s="40"/>
      <c r="AH64" s="56" t="str">
        <f t="shared" si="17"/>
        <v/>
      </c>
      <c r="AI64" s="54"/>
      <c r="AJ64" s="54"/>
      <c r="AK64" s="54"/>
      <c r="AL64" s="54"/>
      <c r="AM64" s="54"/>
    </row>
    <row r="65" spans="1:39">
      <c r="A65" s="45" t="str" cm="1">
        <f t="array" ref="A65">IF(H65="PROJECT", CHAR(10) &amp; "- " &amp; _xlfn.TEXTJOIN(CHAR(10) &amp; "- ", TRUE, _xlfn._xlws.FILTER($I$9:$I$1000, ($B$9:$B$1000=B65) * ($H$9:$H$1000="Topic"))), "")</f>
        <v xml:space="preserve">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v>
      </c>
      <c r="B65" s="45">
        <f t="shared" si="1"/>
        <v>7</v>
      </c>
      <c r="C65" s="95">
        <v>34</v>
      </c>
      <c r="D65" s="46">
        <v>0</v>
      </c>
      <c r="E65" s="58" t="s">
        <v>46</v>
      </c>
      <c r="F65" s="65">
        <v>57</v>
      </c>
      <c r="G65" s="49" t="s">
        <v>159</v>
      </c>
      <c r="H65" s="66" t="s">
        <v>77</v>
      </c>
      <c r="I65" s="50" t="s">
        <v>889</v>
      </c>
      <c r="J65" s="51" t="s">
        <v>890</v>
      </c>
      <c r="K65" s="129" t="str">
        <f t="shared" si="2"/>
        <v>[TASK] Teach through a practical Elixir Fundamentals -  project following the micro-learning methodology, acting as a supportive tutor, creating a project about  Build a typed, lazy data streaming tool that implements formal behaviours and custom protocols for polymorphic output formatting. | [TOPICS USED]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#57 | Stage 1 | Elixir Fundamentals | 📊 Level: Advanced | 🌐 Coding5s.com
**Project:** Stream Processing Engine &amp; Polymorphic Formatter (Consolidating Streams, Typespecs, Behaviours, and Protocols)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65"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typed, lazy data streaming tool that implements formal behaviours and custom protocols for polymorphic output formatting.. Topics applied in this project: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Project objective: Stream Processing Engine &amp; Polymorphic Formatter (Consolidating Streams, Typespecs, Behaviours, and Protocols)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#57 | Practice | Elixir Fundamentals | 📊 Level: Advanced
**Project:** Build a typed, lazy data streaming tool that implements formal behaviours and custom protocols for polymorphic output formatting.
---
 | [FOOTER RULE - STRICT] End your response with: '--- ⚡ *Coding5s Mentor System — Eliminating Epistemic Debt*' | </v>
      </c>
      <c r="M65" s="53">
        <v>0</v>
      </c>
      <c r="N65" s="102" t="str">
        <f t="shared" si="4"/>
        <v>[ROLE] Careless Elixir Fundamentals Developer | [TASK] Generate debugging project in Elixir Fundamentals | [PROJECT] Build a typed, lazy data streaming tool that implements formal behaviours and custom protocols for polymorphic output formatting. | [TOPICS USED]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 [LEVEL] Advanced | [OUTPUT] Only header, dataset summary or statement (if any), email intro, objective, expected output, broken code, and footer | [HEADER RULE - STRICT] You MUST start your entire response EXACTLY with this markdown block (do not print anything before it):
### 🚀 Project #57 | Stage 2 | Elixir Fundamentals | 📊 Level: Advanced | 🌐 Coding5s.com
Project: Stream Processing Engine &amp; Polymorphic Formatter (Consolidating Streams, Typespecs, Behaviours, and Protocols)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65"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typed, lazy data streaming tool that implements formal behaviours and custom protocols for polymorphic output formatting.. Topics involved: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Project objective: Stream Processing Engine &amp; Polymorphic Formatter (Consolidating Streams, Typespecs, Behaviours, and Protocols)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#57 | Debug | Elixir Fundamentals | 📊 Level: Advanced
**Project:** Build a typed, lazy data streaming tool that implements formal behaviours and custom protocols for polymorphic output formatting.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5" s="53">
        <v>0</v>
      </c>
      <c r="Q65" s="102" t="str">
        <f t="shared" si="6"/>
        <v>[ROLE] Tech Lead | [TASK] Assign incomplete project script | [PROJECT] Build a typed, lazy data streaming tool that implements formal behaviours and custom protocols for polymorphic output formatting. | [TOPICS USED]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 [LEVEL] Advanced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#57 | Stage 3 | Elixir Fundamentals | 📊 Level: Advanced | 🌐 Coding5s.com
**Project:** Stream Processing Engine &amp; Polymorphic Formatter (Consolidating Streams, Typespecs, Behaviours, and Protocols)
---
 | [EXTERNAL_PACKAGE_PROTOCOL] Require Mix dependency declarations in mix.exs and mix deps.get for external Hex dependencies when applicable. | [CHALLENGE_CONSTRAINTS_POLICY] MUST contain 25–40 lines of EXECUTABLE base Elixir code; do NOT count comments or # TODO blocks. 40–100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65"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typed, lazy data streaming tool that implements formal behaviours and custom protocols for polymorphic output formatting.. Topics involved: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Project objective: Stream Processing Engine &amp; Polymorphic Formatter (Consolidating Streams, Typespecs, Behaviours, and Protocols)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#57 | Complete | Elixir Fundamentals | 📊 Level: Advanced
**Project:** Build a typed, lazy data streaming tool that implements formal behaviours and custom protocols for polymorphic output formatting.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5" s="53">
        <v>0</v>
      </c>
      <c r="T65" s="102" t="str">
        <f t="shared" si="8"/>
        <v>[ROLE] Tech Lead | [TASK] Provide a messy but functional project for refactoring | [PROJECT] Build a typed, lazy data streaming tool that implements formal behaviours and custom protocols for polymorphic output formatting. | [TOPICS USED]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 [LEVEL] Advanced | [PERSONA RULE] Act as a Tech Lead. A junior wrote this working but messy code. Tone: professional but exhausted | [HEADER RULE - STRICT] You MUST start your entire response EXACTLY with this markdown block (do not print anything before it):
### 🚀 Project #57 | Stage 4 | Elixir Fundamentals | 📊 Level: Advanced | 🌐 Coding5s.com
**Project:** Stream Processing Engine &amp; Polymorphic Formatter (Consolidating Streams, Typespecs, Behaviours, and Protocols)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6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Build a typed, lazy data streaming tool that implements formal behaviours and custom protocols for polymorphic output formatting.. Topics involved: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Project objective: Stream Processing Engine &amp; Polymorphic Formatter (Consolidating Streams, Typespecs, Behaviours, and Protocols)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#57 | Refactor | Elixir Fundamentals | 📊 Level: Advanced
**Project:** Build a typed, lazy data streaming tool that implements formal behaviours and custom protocols for polymorphic output formatting.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5" s="53">
        <v>0</v>
      </c>
      <c r="W65" s="87" t="str">
        <f t="shared" si="10"/>
        <v>[ROLE] Tech Product Manager assigning a Elixir Fundamentals Jira Ticket | [TASK] Provide a guided project implementation with full solution | [PROJECT] Build a typed, lazy data streaming tool that implements formal behaviours and custom protocols for polymorphic output formatting. | [TOPICS USED]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 [LEVEL] Advanced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#57 | Stage 5 | Elixir Fundamentals | 📊 Level: Advanced | 🌐 Coding5s.com
**Project:** Stream Processing Engine &amp; Polymorphic Formatter (Consolidating Streams, Typespecs, Behaviours, and Protocols)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6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typed, lazy data streaming tool that implements formal behaviours and custom protocols for polymorphic output formatting.. Topics integrated: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Business Goal: Stream Processing Engine &amp; Polymorphic Formatter (Consolidating Streams, Typespecs, Behaviours, and Protocols)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#57 | Extend | Elixir Fundamentals | 📊 Level: Advanced
**Project:** Build a typed, lazy data streaming tool that implements formal behaviours and custom protocols for polymorphic output formatting.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5" s="53">
        <v>0</v>
      </c>
      <c r="Z65" s="56" t="str">
        <f t="shared" si="12"/>
        <v>[TASK] Teach through a practical Elixir Fundamentals -  project following the micro-learning methodology, acting as a supportive tutor, creating a project about  Build a typed, lazy data streaming tool that implements formal behaviours and custom protocols for polymorphic output formatting. | [TOPICS USED]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#57 | Stage 1 | Elixir Fundamentals | 📊 Level: Advanced | 🌐 Coding5s.com
**Project:** Stream Processing Engine &amp; Polymorphic Formatter (Consolidating Streams, Typespecs, Behaviours, and Protocols)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65" s="56" t="str">
        <f t="shared" si="13"/>
        <v>[ROLE] Careless Elixir Fundamentals Developer | [TASK] Generate debugging project in Elixir Fundamentals | [PROJECT] Build a typed, lazy data streaming tool that implements formal behaviours and custom protocols for polymorphic output formatting. | [TOPICS USED]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 [LEVEL] Advanced | [OUTPUT] Only header, dataset summary or statement (if any), email intro, objective, expected output, broken code, and footer | [HEADER RULE - STRICT] You MUST start your entire response EXACTLY with this markdown block (do not print anything before it):
### 🚀 Project #57 | Stage 2 | Elixir Fundamentals | 📊 Level: Advanced | 🌐 Coding5s.com
Project: Stream Processing Engine &amp; Polymorphic Formatter (Consolidating Streams, Typespecs, Behaviours, and Protocols)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65" s="56" t="str">
        <f t="shared" si="14"/>
        <v>[ROLE] Tech Lead | [TASK] Assign incomplete project script | [PROJECT] Build a typed, lazy data streaming tool that implements formal behaviours and custom protocols for polymorphic output formatting. | [TOPICS USED]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 [LEVEL] Advanced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#57 | Stage 3 | Elixir Fundamentals | 📊 Level: Advanced | 🌐 Coding5s.com
**Project:** Stream Processing Engine &amp; Polymorphic Formatter (Consolidating Streams, Typespecs, Behaviours, and Protocols)
---
 | [EXTERNAL_PACKAGE_PROTOCOL] Require Mix dependency declarations in mix.exs and mix deps.get for external Hex dependencies when applicable. | [CHALLENGE_CONSTRAINTS_POLICY] MUST contain 25–40 lines of EXECUTABLE base Elixir code; do NOT count comments or # TODO blocks. 40–100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65" s="56" t="str">
        <f t="shared" si="15"/>
        <v>[ROLE] Tech Lead | [TASK] Provide a messy but functional project for refactoring | [PROJECT] Build a typed, lazy data streaming tool that implements formal behaviours and custom protocols for polymorphic output formatting. | [TOPICS USED]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 [LEVEL] Advanced | [PERSONA RULE] Act as a Tech Lead. A junior wrote this working but messy code. Tone: professional but exhausted | [HEADER RULE - STRICT] You MUST start your entire response EXACTLY with this markdown block (do not print anything before it):
### 🚀 Project #57 | Stage 4 | Elixir Fundamentals | 📊 Level: Advanced | 🌐 Coding5s.com
**Project:** Stream Processing Engine &amp; Polymorphic Formatter (Consolidating Streams, Typespecs, Behaviours, and Protocols)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65" s="56" t="str">
        <f t="shared" si="16"/>
        <v>[ROLE] Tech Product Manager assigning a Elixir Fundamentals Jira Ticket | [TASK] Provide a guided project implementation with full solution | [PROJECT] Build a typed, lazy data streaming tool that implements formal behaviours and custom protocols for polymorphic output formatting. | [TOPICS USED]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 [LEVEL] Advanced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#57 | Stage 5 | Elixir Fundamentals | 📊 Level: Advanced | 🌐 Coding5s.com
**Project:** Stream Processing Engine &amp; Polymorphic Formatter (Consolidating Streams, Typespecs, Behaviours, and Protocols)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65" s="40"/>
      <c r="AF65" s="40"/>
      <c r="AG65" s="40"/>
      <c r="AH65" s="56" t="str">
        <f t="shared" si="17"/>
        <v/>
      </c>
      <c r="AI65" s="54"/>
      <c r="AJ65" s="54"/>
      <c r="AK65" s="54"/>
      <c r="AL65" s="54"/>
      <c r="AM65" s="54"/>
    </row>
    <row r="66" spans="1:39">
      <c r="A66" s="45" t="str" cm="1">
        <f t="array" ref="A66">IF(H66="PROJECT", CHAR(10) &amp; "- " &amp; _xlfn.TEXTJOIN(CHAR(10) &amp; "- ", TRUE, _xlfn._xlws.FILTER($I$9:$I$1000, ($B$9:$B$1000=B66) * ($H$9:$H$1000="Topic"))), "")</f>
        <v/>
      </c>
      <c r="B66" s="45">
        <f t="shared" si="1"/>
        <v>8</v>
      </c>
      <c r="C66" s="95">
        <v>16</v>
      </c>
      <c r="D66" s="57">
        <v>4</v>
      </c>
      <c r="E66" s="58" t="s">
        <v>46</v>
      </c>
      <c r="F66" s="63">
        <v>58</v>
      </c>
      <c r="G66" s="60" t="s">
        <v>158</v>
      </c>
      <c r="H66" s="64" t="s">
        <v>48</v>
      </c>
      <c r="I66" s="61" t="s">
        <v>891</v>
      </c>
      <c r="J66" s="62" t="s">
        <v>892</v>
      </c>
      <c r="K66" s="129" t="str">
        <f t="shared" si="2"/>
        <v xml:space="preserve">[ROLE] Friendly tutor specializing in Elixir Fundamentals | [TOPIC] Generate and structure custom runtime exceptions using raise/1, raise/2, defexception, Exception.message/1, and Exception.format/3.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#58 | Stage 1 📖 Practice | Elixir Fundamentals | 📊 Level: Intermediate | 🌐 Coding5s.com
**Concept:** Raising &amp; Exception Anatomy (raise/1, raise/2, defexception, Exception.message/1, Exception.format/3)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6"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Generate and structure custom runtime exceptions using raise/1, raise/2, defexception, Exception.message/1, and Exception.format/3.. Topic details: Raising &amp; Exception Anatomy (raise/1, raise/2, defexception, Exception.message/1, Exception.format/3)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#58 | Practice | Elixir Fundamentals | 📊 Level: Intermediate
**Topic:** Generate and structure custom runtime exceptions using raise/1, raise/2, defexception, Exception.message/1, and Exception.format/3.
---
 | [FOOTER RULE - STRICT] End your response with: '--- ⚡ *Coding5s Mentor System — Eliminating Epistemic Debt*' | </v>
      </c>
      <c r="M66" s="52">
        <v>0</v>
      </c>
      <c r="N66" s="102" t="str">
        <f t="shared" si="4"/>
        <v>[ROLE] Careless Elixir Fundamentals Developer | [TASK] Generate debugging challenges in Elixir Fundamentals | | [TOPIC] Generate and structure custom runtime exceptions using raise/1, raise/2, defexception, Exception.message/1, and Exception.format/3.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#58 | Stage 2 🐛 Debug | Elixir Fundamentals | 📊 Level: Intermediate | 🌐 Coding5s.com
Concept: Raising &amp; Exception Anatomy (raise/1, raise/2, defexception, Exception.message/1, Exception.format/3)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6"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Generate and structure custom runtime exceptions using raise/1, raise/2, defexception, Exception.message/1, and Exception.format/3.. Topic details: Raising &amp; Exception Anatomy (raise/1, raise/2, defexception, Exception.message/1, Exception.format/3)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#58 | Debug | Elixir Fundamentals | 📊 Level: Intermediate
**Topic:** Generate and structure custom runtime exceptions using raise/1, raise/2, defexception, Exception.message/1, and Exception.format/3.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6" s="52">
        <v>0</v>
      </c>
      <c r="Q66" s="102" t="str">
        <f t="shared" si="6"/>
        <v>[ROLE] Tech Lead | [TASK] Assign incomplete Elixir Fundamentals script challenges | [TOPIC] Generate and structure custom runtime exceptions using raise/1, raise/2, defexception, Exception.message/1, and Exception.format/3.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#58 | Stage 3 🧩 Complete | Elixir Fundamentals | 📊 Level: Intermediate | 🌐 Coding5s.com
**Concept:** Raising &amp; Exception Anatomy (raise/1, raise/2, defexception, Exception.message/1, Exception.format/3)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Generate and structure custom runtime exceptions using raise/1, raise/2, defexception, Exception.message/1, and Exception.format/3..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6"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Generate and structure custom runtime exceptions using raise/1, raise/2, defexception, Exception.message/1, and Exception.format/3.. Topic details: Raising &amp; Exception Anatomy (raise/1, raise/2, defexception, Exception.message/1, Exception.format/3)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#58 | Complete | Elixir Fundamentals | 📊 Level: Intermediate
**Topic:** Generate and structure custom runtime exceptions using raise/1, raise/2, defexception, Exception.message/1, and Exception.format/3.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6" s="52">
        <v>0</v>
      </c>
      <c r="T66" s="102" t="str">
        <f t="shared" si="8"/>
        <v>[ROLE] Tech Lead | [TASK] Provide intentionally messy but functional code for learning debugging and improvement | [TOPIC] Generate and structure custom runtime exceptions using raise/1, raise/2, defexception, Exception.message/1, and Exception.format/3.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#58 | Stage 4 🧹 Refactor | Elixir Fundamentals | 📊 Level: Intermediate | 🌐 Coding5s.com
**Concept:** Raising &amp; Exception Anatomy (raise/1, raise/2, defexception, Exception.message/1, Exception.format/3)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Generate and structure custom runtime exceptions using raise/1, raise/2, defexception, Exception.message/1, and Exception.format/3.. Topic details: Raising &amp; Exception Anatomy (raise/1, raise/2, defexception, Exception.message/1, Exception.format/3)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#58 | Refactor | Elixir Fundamentals | 📊 Level: Intermediate
**Topic:** Generate and structure custom runtime exceptions using raise/1, raise/2, defexception, Exception.message/1, and Exception.format/3.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6" s="52">
        <v>0</v>
      </c>
      <c r="W66" s="87" t="str">
        <f t="shared" si="10"/>
        <v>[ROLE] Tech Product Manager assigning a Elixir Fundamentals Jira Ticket | [TASK] Provide a guided implementation exercise with full solution for learning purposes | [TOPIC] Generate and structure custom runtime exceptions using raise/1, raise/2, defexception, Exception.message/1, and Exception.format/3.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#58 | Stage 5 | Elixir Fundamentals | 📊 Level: Intermediate | 🌐 Coding5s.com
**Concept:** Raising &amp; Exception Anatomy (raise/1, raise/2, defexception, Exception.message/1, Exception.format/3)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Generate and structure custom runtime exceptions using raise/1, raise/2, defexception, Exception.message/1, and Exception.format/3.. Goal: Raising &amp; Exception Anatomy (raise/1, raise/2, defexception, Exception.message/1, Exception.format/3)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#58 | Extend | Elixir Fundamentals | 📊 Level: Intermediate
**Topic:** Generate and structure custom runtime exceptions using raise/1, raise/2, defexception, Exception.message/1, and Exception.format/3.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6" s="52">
        <v>0</v>
      </c>
      <c r="Z66" s="56" t="str">
        <f t="shared" si="12"/>
        <v/>
      </c>
      <c r="AA66" s="56" t="str">
        <f t="shared" si="13"/>
        <v/>
      </c>
      <c r="AB66" s="56" t="str">
        <f t="shared" si="14"/>
        <v/>
      </c>
      <c r="AC66" s="56" t="str">
        <f t="shared" si="15"/>
        <v/>
      </c>
      <c r="AD66" s="56" t="str">
        <f t="shared" si="16"/>
        <v/>
      </c>
      <c r="AE66" s="40"/>
      <c r="AF66" s="40"/>
      <c r="AG66" s="40"/>
      <c r="AH66" s="56" t="str">
        <f t="shared" si="17"/>
        <v/>
      </c>
      <c r="AI66" s="54"/>
      <c r="AJ66" s="54"/>
      <c r="AK66" s="54"/>
      <c r="AL66" s="54"/>
      <c r="AM66" s="54"/>
    </row>
    <row r="67" spans="1:39">
      <c r="A67" s="45" t="str" cm="1">
        <f t="array" ref="A67">IF(H67="PROJECT", CHAR(10) &amp; "- " &amp; _xlfn.TEXTJOIN(CHAR(10) &amp; "- ", TRUE, _xlfn._xlws.FILTER($I$9:$I$1000, ($B$9:$B$1000=B67) * ($H$9:$H$1000="Topic"))), "")</f>
        <v/>
      </c>
      <c r="B67" s="45">
        <f t="shared" si="1"/>
        <v>8</v>
      </c>
      <c r="C67" s="95">
        <v>18</v>
      </c>
      <c r="D67" s="46">
        <v>4</v>
      </c>
      <c r="E67" s="58" t="s">
        <v>46</v>
      </c>
      <c r="F67" s="65">
        <v>59</v>
      </c>
      <c r="G67" s="49" t="s">
        <v>158</v>
      </c>
      <c r="H67" s="66" t="s">
        <v>48</v>
      </c>
      <c r="I67" s="50" t="s">
        <v>893</v>
      </c>
      <c r="J67" s="51" t="s">
        <v>894</v>
      </c>
      <c r="K67" s="129" t="str">
        <f t="shared" si="2"/>
        <v xml:space="preserve">[ROLE] Friendly tutor specializing in Elixir Fundamentals | [TOPIC] Capture errors and manage cleanup execution blocks using try/1, rescue, after, reraise/2, and STACKTRACE.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#59 | Stage 1 📖 Practice | Elixir Fundamentals | 📊 Level: Intermediate | 🌐 Coding5s.com
**Concept:** Exception Handling &amp; Stacktraces (try/1, rescue, after, reraise/2, STACKTRACE)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7"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Capture errors and manage cleanup execution blocks using try/1, rescue, after, reraise/2, and STACKTRACE.. Topic details: Exception Handling &amp; Stacktraces (try/1, rescue, after, reraise/2, STACKTRACE)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#59 | Practice | Elixir Fundamentals | 📊 Level: Intermediate
**Topic:** Capture errors and manage cleanup execution blocks using try/1, rescue, after, reraise/2, and STACKTRACE.
---
 | [FOOTER RULE - STRICT] End your response with: '--- ⚡ *Coding5s Mentor System — Eliminating Epistemic Debt*' | </v>
      </c>
      <c r="M67" s="53">
        <v>0</v>
      </c>
      <c r="N67" s="102" t="str">
        <f t="shared" si="4"/>
        <v>[ROLE] Careless Elixir Fundamentals Developer | [TASK] Generate debugging challenges in Elixir Fundamentals | | [TOPIC] Capture errors and manage cleanup execution blocks using try/1, rescue, after, reraise/2, and STACKTRACE.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#59 | Stage 2 🐛 Debug | Elixir Fundamentals | 📊 Level: Intermediate | 🌐 Coding5s.com
Concept: Exception Handling &amp; Stacktraces (try/1, rescue, after, reraise/2, STACKTRACE)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7"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Capture errors and manage cleanup execution blocks using try/1, rescue, after, reraise/2, and STACKTRACE.. Topic details: Exception Handling &amp; Stacktraces (try/1, rescue, after, reraise/2, STACKTRACE)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#59 | Debug | Elixir Fundamentals | 📊 Level: Intermediate
**Topic:** Capture errors and manage cleanup execution blocks using try/1, rescue, after, reraise/2, and STACKTRACE.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7" s="53">
        <v>0</v>
      </c>
      <c r="Q67" s="102" t="str">
        <f t="shared" si="6"/>
        <v>[ROLE] Tech Lead | [TASK] Assign incomplete Elixir Fundamentals script challenges | [TOPIC] Capture errors and manage cleanup execution blocks using try/1, rescue, after, reraise/2, and STACKTRACE.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#59 | Stage 3 🧩 Complete | Elixir Fundamentals | 📊 Level: Intermediate | 🌐 Coding5s.com
**Concept:** Exception Handling &amp; Stacktraces (try/1, rescue, after, reraise/2, STACKTRACE)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Capture errors and manage cleanup execution blocks using try/1, rescue, after, reraise/2, and STACKTRACE..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7"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Capture errors and manage cleanup execution blocks using try/1, rescue, after, reraise/2, and STACKTRACE.. Topic details: Exception Handling &amp; Stacktraces (try/1, rescue, after, reraise/2, STACKTRACE)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#59 | Complete | Elixir Fundamentals | 📊 Level: Intermediate
**Topic:** Capture errors and manage cleanup execution blocks using try/1, rescue, after, reraise/2, and STACKTRACE.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7" s="53">
        <v>0</v>
      </c>
      <c r="T67" s="102" t="str">
        <f t="shared" si="8"/>
        <v>[ROLE] Tech Lead | [TASK] Provide intentionally messy but functional code for learning debugging and improvement | [TOPIC] Capture errors and manage cleanup execution blocks using try/1, rescue, after, reraise/2, and STACKTRACE.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#59 | Stage 4 🧹 Refactor | Elixir Fundamentals | 📊 Level: Intermediate | 🌐 Coding5s.com
**Concept:** Exception Handling &amp; Stacktraces (try/1, rescue, after, reraise/2, STACKTRACE)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Capture errors and manage cleanup execution blocks using try/1, rescue, after, reraise/2, and STACKTRACE.. Topic details: Exception Handling &amp; Stacktraces (try/1, rescue, after, reraise/2, STACKTRACE)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#59 | Refactor | Elixir Fundamentals | 📊 Level: Intermediate
**Topic:** Capture errors and manage cleanup execution blocks using try/1, rescue, after, reraise/2, and STACKTRACE.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7" s="53">
        <v>0</v>
      </c>
      <c r="W67" s="87" t="str">
        <f t="shared" si="10"/>
        <v>[ROLE] Tech Product Manager assigning a Elixir Fundamentals Jira Ticket | [TASK] Provide a guided implementation exercise with full solution for learning purposes | [TOPIC] Capture errors and manage cleanup execution blocks using try/1, rescue, after, reraise/2, and STACKTRACE.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#59 | Stage 5 | Elixir Fundamentals | 📊 Level: Intermediate | 🌐 Coding5s.com
**Concept:** Exception Handling &amp; Stacktraces (try/1, rescue, after, reraise/2, STACKTRACE)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Capture errors and manage cleanup execution blocks using try/1, rescue, after, reraise/2, and STACKTRACE.. Goal: Exception Handling &amp; Stacktraces (try/1, rescue, after, reraise/2, STACKTRACE)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#59 | Extend | Elixir Fundamentals | 📊 Level: Intermediate
**Topic:** Capture errors and manage cleanup execution blocks using try/1, rescue, after, reraise/2, and STACKTRACE.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7" s="53">
        <v>0</v>
      </c>
      <c r="Z67" s="56" t="str">
        <f t="shared" si="12"/>
        <v/>
      </c>
      <c r="AA67" s="56" t="str">
        <f t="shared" si="13"/>
        <v/>
      </c>
      <c r="AB67" s="56" t="str">
        <f t="shared" si="14"/>
        <v/>
      </c>
      <c r="AC67" s="56" t="str">
        <f t="shared" si="15"/>
        <v/>
      </c>
      <c r="AD67" s="56" t="str">
        <f t="shared" si="16"/>
        <v/>
      </c>
      <c r="AE67" s="40"/>
      <c r="AF67" s="40"/>
      <c r="AG67" s="40"/>
      <c r="AH67" s="56" t="str">
        <f t="shared" si="17"/>
        <v/>
      </c>
      <c r="AI67" s="54"/>
      <c r="AJ67" s="54"/>
      <c r="AK67" s="54"/>
      <c r="AL67" s="54"/>
      <c r="AM67" s="54"/>
    </row>
    <row r="68" spans="1:39">
      <c r="A68" s="45" t="str" cm="1">
        <f t="array" ref="A68">IF(H68="PROJECT", CHAR(10) &amp; "- " &amp; _xlfn.TEXTJOIN(CHAR(10) &amp; "- ", TRUE, _xlfn._xlws.FILTER($I$9:$I$1000, ($B$9:$B$1000=B68) * ($H$9:$H$1000="Topic"))), "")</f>
        <v/>
      </c>
      <c r="B68" s="45">
        <f t="shared" si="1"/>
        <v>8</v>
      </c>
      <c r="C68" s="95">
        <v>18</v>
      </c>
      <c r="D68" s="57">
        <v>4</v>
      </c>
      <c r="E68" s="58" t="s">
        <v>46</v>
      </c>
      <c r="F68" s="63">
        <v>60</v>
      </c>
      <c r="G68" s="60" t="s">
        <v>159</v>
      </c>
      <c r="H68" s="60" t="s">
        <v>48</v>
      </c>
      <c r="I68" s="61" t="s">
        <v>895</v>
      </c>
      <c r="J68" s="62" t="s">
        <v>896</v>
      </c>
      <c r="K68" s="129" t="str">
        <f t="shared" si="2"/>
        <v xml:space="preserve">[ROLE] Friendly tutor specializing in Elixir Fundamentals | [TOPIC] Execute non-local control flow jumps and process terminations using throw/1, catch, exit/1, Process.exit/2, and :normal. | [LEVEL] Advanced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 composition, anonymous functions/closures, captures, higher-order functions, Stream pipelines, and lightweight process messaging.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#60 | Stage 1 📖 Practice | Elixir Fundamentals | 📊 Level: Advanced | 🌐 Coding5s.com
**Concept:** Non-Local Jumps &amp; Process Exits (throw/1, catch, exit/1, Process.exit/2, :normal)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8"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non-local control flow jumps and process terminations using throw/1, catch, exit/1, Process.exit/2, and :normal.. Topic details: Non-Local Jumps &amp; Process Exits (throw/1, catch, exit/1, Process.exit/2, :normal)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#60 | Practice | Elixir Fundamentals | 📊 Level: Advanced
**Topic:** Execute non-local control flow jumps and process terminations using throw/1, catch, exit/1, Process.exit/2, and :normal.
---
 | [FOOTER RULE - STRICT] End your response with: '--- ⚡ *Coding5s Mentor System — Eliminating Epistemic Debt*' | </v>
      </c>
      <c r="M68" s="52">
        <v>0</v>
      </c>
      <c r="N68" s="102" t="str">
        <f t="shared" si="4"/>
        <v>[ROLE] Careless Elixir Fundamentals Developer | [TASK] Generate debugging challenges in Elixir Fundamentals | | [TOPIC] Execute non-local control flow jumps and process terminations using throw/1, catch, exit/1, Process.exit/2, and :normal. | | [LEVEL] Advanced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#60 | Stage 2 🐛 Debug | Elixir Fundamentals | 📊 Level: Advanced | 🌐 Coding5s.com
Concept: Non-Local Jumps &amp; Process Exits (throw/1, catch, exit/1, Process.exit/2, :normal)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- 15–35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8"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non-local control flow jumps and process terminations using throw/1, catch, exit/1, Process.exit/2, and :normal.. Topic details: Non-Local Jumps &amp; Process Exits (throw/1, catch, exit/1, Process.exit/2, :normal)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#60 | Debug | Elixir Fundamentals | 📊 Level: Advanced
**Topic:** Execute non-local control flow jumps and process terminations using throw/1, catch, exit/1, Process.exit/2, and :normal.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8" s="52">
        <v>0</v>
      </c>
      <c r="Q68" s="102" t="str">
        <f t="shared" si="6"/>
        <v>[ROLE] Tech Lead | [TASK] Assign incomplete Elixir Fundamentals script challenges | [TOPIC] Execute non-local control flow jumps and process terminations using throw/1, catch, exit/1, Process.exit/2, and :normal. | [LEVEL] Advanced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#60 | Stage 3 🧩 Complete | Elixir Fundamentals | 📊 Level: Advanced | 🌐 Coding5s.com
**Concept:** Non-Local Jumps &amp; Process Exits (throw/1, catch, exit/1, Process.exit/2, :normal)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- 15–35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non-local control flow jumps and process terminations using throw/1, catch, exit/1, Process.exit/2, and :normal..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8"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non-local control flow jumps and process terminations using throw/1, catch, exit/1, Process.exit/2, and :normal.. Topic details: Non-Local Jumps &amp; Process Exits (throw/1, catch, exit/1, Process.exit/2, :normal)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#60 | Complete | Elixir Fundamentals | 📊 Level: Advanced
**Topic:** Execute non-local control flow jumps and process terminations using throw/1, catch, exit/1, Process.exit/2, and :normal.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8" s="52">
        <v>0</v>
      </c>
      <c r="T68" s="102" t="str">
        <f t="shared" si="8"/>
        <v>[ROLE] Tech Lead | [TASK] Provide intentionally messy but functional code for learning debugging and improvement | [TOPIC] Execute non-local control flow jumps and process terminations using throw/1, catch, exit/1, Process.exit/2, and :normal. | [LEVEL] Advanced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#60 | Stage 4 🧹 Refactor | Elixir Fundamentals | 📊 Level: Advanced | 🌐 Coding5s.com
**Concept:** Non-Local Jumps &amp; Process Exits (throw/1, catch, exit/1, Process.exit/2, :normal)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Execute non-local control flow jumps and process terminations using throw/1, catch, exit/1, Process.exit/2, and :normal.. Topic details: Non-Local Jumps &amp; Process Exits (throw/1, catch, exit/1, Process.exit/2, :normal)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#60 | Refactor | Elixir Fundamentals | 📊 Level: Advanced
**Topic:** Execute non-local control flow jumps and process terminations using throw/1, catch, exit/1, Process.exit/2, and :normal.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8" s="52">
        <v>0</v>
      </c>
      <c r="W68" s="87" t="str">
        <f t="shared" si="10"/>
        <v>[ROLE] Tech Product Manager assigning a Elixir Fundamentals Jira Ticket | [TASK] Provide a guided implementation exercise with full solution for learning purposes | [TOPIC] Execute non-local control flow jumps and process terminations using throw/1, catch, exit/1, Process.exit/2, and :normal. | [LEVEL] Advanced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#60 | Stage 5 | Elixir Fundamentals | 📊 Level: Advanced | 🌐 Coding5s.com
**Concept:** Non-Local Jumps &amp; Process Exits (throw/1, catch, exit/1, Process.exit/2, :normal)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non-local control flow jumps and process terminations using throw/1, catch, exit/1, Process.exit/2, and :normal.. Goal: Non-Local Jumps &amp; Process Exits (throw/1, catch, exit/1, Process.exit/2, :normal)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#60 | Extend | Elixir Fundamentals | 📊 Level: Advanced
**Topic:** Execute non-local control flow jumps and process terminations using throw/1, catch, exit/1, Process.exit/2, and :normal.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8" s="52">
        <v>0</v>
      </c>
      <c r="Z68" s="56" t="str">
        <f t="shared" si="12"/>
        <v/>
      </c>
      <c r="AA68" s="56" t="str">
        <f t="shared" si="13"/>
        <v/>
      </c>
      <c r="AB68" s="56" t="str">
        <f t="shared" si="14"/>
        <v/>
      </c>
      <c r="AC68" s="56" t="str">
        <f t="shared" si="15"/>
        <v/>
      </c>
      <c r="AD68" s="56" t="str">
        <f t="shared" si="16"/>
        <v/>
      </c>
      <c r="AE68" s="40"/>
      <c r="AF68" s="40"/>
      <c r="AG68" s="40"/>
      <c r="AH68" s="56" t="str">
        <f t="shared" si="17"/>
        <v/>
      </c>
      <c r="AI68" s="54"/>
      <c r="AJ68" s="54"/>
      <c r="AK68" s="54"/>
      <c r="AL68" s="54"/>
      <c r="AM68" s="54"/>
    </row>
    <row r="69" spans="1:39">
      <c r="A69" s="45" t="str" cm="1">
        <f t="array" ref="A69">IF(H69="PROJECT", CHAR(10) &amp; "- " &amp; _xlfn.TEXTJOIN(CHAR(10) &amp; "- ", TRUE, _xlfn._xlws.FILTER($I$9:$I$1000, ($B$9:$B$1000=B69) * ($H$9:$H$1000="Topic"))), "")</f>
        <v/>
      </c>
      <c r="B69" s="45">
        <f t="shared" si="1"/>
        <v>8</v>
      </c>
      <c r="C69" s="95">
        <v>14</v>
      </c>
      <c r="D69" s="46">
        <v>3</v>
      </c>
      <c r="E69" s="58" t="s">
        <v>710</v>
      </c>
      <c r="F69" s="65">
        <v>61</v>
      </c>
      <c r="G69" s="49" t="s">
        <v>158</v>
      </c>
      <c r="H69" s="66" t="s">
        <v>48</v>
      </c>
      <c r="I69" s="50" t="s">
        <v>897</v>
      </c>
      <c r="J69" s="51" t="s">
        <v>898</v>
      </c>
      <c r="K69" s="129" t="str">
        <f t="shared" si="2"/>
        <v xml:space="preserve">[ROLE] Friendly tutor specializing in Elixir Fundamentals | [TOPIC] Configure and emit system diagnostic logs using Logger.debug/1, Logger.info/1, Logger.warning/1, Logger.error/1, and Logger.metadata/1. | [LEVEL] Intermediate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#61 | Stage 1 📖 Practice | Elixir Fundamentals | 📊 Level: Intermediate | 🌐 Coding5s.com
**Concept:** Logging Fundamentals &amp; Metadata (Logger.debug/1, Logger.info/1, Logger.warning/1, Logger.error/1, Logger.metadata/1)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9"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Configure and emit system diagnostic logs using Logger.debug/1, Logger.info/1, Logger.warning/1, Logger.error/1, and Logger.metadata/1.. Topic details: Logging Fundamentals &amp; Metadata (Logger.debug/1, Logger.info/1, Logger.warning/1, Logger.error/1, Logger.metadata/1)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#61 | Practice | Elixir Fundamentals | 📊 Level: Intermediate
**Topic:** Configure and emit system diagnostic logs using Logger.debug/1, Logger.info/1, Logger.warning/1, Logger.error/1, and Logger.metadata/1.
---
 | [FOOTER RULE - STRICT] End your response with: '--- ⚡ *Coding5s Mentor System — Eliminating Epistemic Debt*' | </v>
      </c>
      <c r="M69" s="53">
        <v>0</v>
      </c>
      <c r="N69" s="102" t="str">
        <f t="shared" si="4"/>
        <v>[ROLE] Careless Elixir Fundamentals Developer | [TASK] Generate debugging challenges in Elixir Fundamentals | | [TOPIC] Configure and emit system diagnostic logs using Logger.debug/1, Logger.info/1, Logger.warning/1, Logger.error/1, and Logger.metadata/1. | | [LEVEL] Intermediate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#61 | Stage 2 🐛 Debug | Elixir Fundamentals | 📊 Level: Intermediate | 🌐 Coding5s.com
Concept: Logging Fundamentals &amp; Metadata (Logger.debug/1, Logger.info/1, Logger.warning/1, Logger.error/1, Logger.metadata/1)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9"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Configure and emit system diagnostic logs using Logger.debug/1, Logger.info/1, Logger.warning/1, Logger.error/1, and Logger.metadata/1.. Topic details: Logging Fundamentals &amp; Metadata (Logger.debug/1, Logger.info/1, Logger.warning/1, Logger.error/1, Logger.metadata/1)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#61 | Debug | Elixir Fundamentals | 📊 Level: Intermediate
**Topic:** Configure and emit system diagnostic logs using Logger.debug/1, Logger.info/1, Logger.warning/1, Logger.error/1, and Logger.metadata/1.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9" s="53">
        <v>0</v>
      </c>
      <c r="Q69" s="102" t="str">
        <f t="shared" si="6"/>
        <v>[ROLE] Tech Lead | [TASK] Assign incomplete Elixir Fundamentals script challenges | [TOPIC] Configure and emit system diagnostic logs using Logger.debug/1, Logger.info/1, Logger.warning/1, Logger.error/1, and Logger.metadata/1. | [LEVEL] Intermediate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#61 | Stage 3 🧩 Complete | Elixir Fundamentals | 📊 Level: Intermediate | 🌐 Coding5s.com
**Concept:** Logging Fundamentals &amp; Metadata (Logger.debug/1, Logger.info/1, Logger.warning/1, Logger.error/1, Logger.metadata/1)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Configure and emit system diagnostic logs using Logger.debug/1, Logger.info/1, Logger.warning/1, Logger.error/1, and Logger.metadata/1..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9"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Configure and emit system diagnostic logs using Logger.debug/1, Logger.info/1, Logger.warning/1, Logger.error/1, and Logger.metadata/1.. Topic details: Logging Fundamentals &amp; Metadata (Logger.debug/1, Logger.info/1, Logger.warning/1, Logger.error/1, Logger.metadata/1)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#61 | Complete | Elixir Fundamentals | 📊 Level: Intermediate
**Topic:** Configure and emit system diagnostic logs using Logger.debug/1, Logger.info/1, Logger.warning/1, Logger.error/1, and Logger.metadata/1.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9" s="53">
        <v>0</v>
      </c>
      <c r="T69" s="102" t="str">
        <f t="shared" si="8"/>
        <v>[ROLE] Tech Lead | [TASK] Provide intentionally messy but functional code for learning debugging and improvement | [TOPIC] Configure and emit system diagnostic logs using Logger.debug/1, Logger.info/1, Logger.warning/1, Logger.error/1, and Logger.metadata/1. | [LEVEL] Intermediate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#61 | Stage 4 🧹 Refactor | Elixir Fundamentals | 📊 Level: Intermediate | 🌐 Coding5s.com
**Concept:** Logging Fundamentals &amp; Metadata (Logger.debug/1, Logger.info/1, Logger.warning/1, Logger.error/1, Logger.metadata/1)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Configure and emit system diagnostic logs using Logger.debug/1, Logger.info/1, Logger.warning/1, Logger.error/1, and Logger.metadata/1.. Topic details: Logging Fundamentals &amp; Metadata (Logger.debug/1, Logger.info/1, Logger.warning/1, Logger.error/1, Logger.metadata/1)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#61 | Refactor | Elixir Fundamentals | 📊 Level: Intermediate
**Topic:** Configure and emit system diagnostic logs using Logger.debug/1, Logger.info/1, Logger.warning/1, Logger.error/1, and Logger.metadata/1.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9" s="53">
        <v>0</v>
      </c>
      <c r="W69" s="87" t="str">
        <f t="shared" si="10"/>
        <v>[ROLE] Tech Product Manager assigning a Elixir Fundamentals Jira Ticket | [TASK] Provide a guided implementation exercise with full solution for learning purposes | [TOPIC] Configure and emit system diagnostic logs using Logger.debug/1, Logger.info/1, Logger.warning/1, Logger.error/1, and Logger.metadata/1.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#61 | Stage 5 | Elixir Fundamentals | 📊 Level: Intermediate | 🌐 Coding5s.com
**Concept:** Logging Fundamentals &amp; Metadata (Logger.debug/1, Logger.info/1, Logger.warning/1, Logger.error/1, Logger.metadata/1)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Configure and emit system diagnostic logs using Logger.debug/1, Logger.info/1, Logger.warning/1, Logger.error/1, and Logger.metadata/1.. Goal: Logging Fundamentals &amp; Metadata (Logger.debug/1, Logger.info/1, Logger.warning/1, Logger.error/1, Logger.metadata/1)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#61 | Extend | Elixir Fundamentals | 📊 Level: Intermediate
**Topic:** Configure and emit system diagnostic logs using Logger.debug/1, Logger.info/1, Logger.warning/1, Logger.error/1, and Logger.metadata/1.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9" s="53">
        <v>0</v>
      </c>
      <c r="Z69" s="56" t="str">
        <f t="shared" si="12"/>
        <v/>
      </c>
      <c r="AA69" s="56" t="str">
        <f t="shared" si="13"/>
        <v/>
      </c>
      <c r="AB69" s="56" t="str">
        <f t="shared" si="14"/>
        <v/>
      </c>
      <c r="AC69" s="56" t="str">
        <f t="shared" si="15"/>
        <v/>
      </c>
      <c r="AD69" s="56" t="str">
        <f t="shared" si="16"/>
        <v/>
      </c>
      <c r="AE69" s="40"/>
      <c r="AF69" s="40"/>
      <c r="AG69" s="40"/>
      <c r="AH69" s="56" t="str">
        <f t="shared" si="17"/>
        <v/>
      </c>
      <c r="AI69" s="54"/>
      <c r="AJ69" s="54"/>
      <c r="AK69" s="54"/>
      <c r="AL69" s="54"/>
      <c r="AM69" s="54"/>
    </row>
    <row r="70" spans="1:39">
      <c r="A70" s="45" t="str" cm="1">
        <f t="array" ref="A70">IF(H70="PROJECT", CHAR(10) &amp; "- " &amp; _xlfn.TEXTJOIN(CHAR(10) &amp; "- ", TRUE, _xlfn._xlws.FILTER($I$9:$I$1000, ($B$9:$B$1000=B70) * ($H$9:$H$1000="Topic"))), "")</f>
        <v xml:space="preserve">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v>
      </c>
      <c r="B70" s="45">
        <f t="shared" si="1"/>
        <v>8</v>
      </c>
      <c r="C70" s="95">
        <v>30</v>
      </c>
      <c r="D70" s="57">
        <v>0</v>
      </c>
      <c r="E70" s="58" t="s">
        <v>710</v>
      </c>
      <c r="F70" s="63">
        <v>62</v>
      </c>
      <c r="G70" s="60" t="s">
        <v>158</v>
      </c>
      <c r="H70" s="64" t="s">
        <v>77</v>
      </c>
      <c r="I70" s="61" t="s">
        <v>899</v>
      </c>
      <c r="J70" s="62" t="s">
        <v>900</v>
      </c>
      <c r="K70" s="129" t="str">
        <f t="shared" si="2"/>
        <v>[TASK] Teach through a practical Elixir Fundamentals -  project following the micro-learning methodology, acting as a supportive tutor, creating a project about  Build a robust error-handling logger utility consolidating exception raising, try/rescue blocks, non-local throws, and runtime diagnostic logging. | [TOPICS USED]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#62 | Stage 1 | Elixir Fundamentals | 📊 Level: Intermediate | 🌐 Coding5s.com
**Project:** Resilient Logger &amp; Error Handler (Consolidating Exceptions, Exits, Jumps, and Logging)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70"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robust error-handling logger utility consolidating exception raising, try/rescue blocks, non-local throws, and runtime diagnostic logging.. Topics applied in this project: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Project objective: Resilient Logger &amp; Error Handler (Consolidating Exceptions, Exits, Jumps, and Logging)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#62 | Practice | Elixir Fundamentals | 📊 Level: Intermediate
**Project:** Build a robust error-handling logger utility consolidating exception raising, try/rescue blocks, non-local throws, and runtime diagnostic logging.
---
 | [FOOTER RULE - STRICT] End your response with: '--- ⚡ *Coding5s Mentor System — Eliminating Epistemic Debt*' | </v>
      </c>
      <c r="M70" s="52">
        <v>0</v>
      </c>
      <c r="N70" s="102" t="str">
        <f t="shared" si="4"/>
        <v>[ROLE] Careless Elixir Fundamentals Developer | [TASK] Generate debugging project in Elixir Fundamentals | [PROJECT] Build a robust error-handling logger utility consolidating exception raising, try/rescue blocks, non-local throws, and runtime diagnostic logging. | [TOPICS USED]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 [LEVEL] Intermediate | [OUTPUT] Only header, dataset summary or statement (if any), email intro, objective, expected output, broken code, and footer | [HEADER RULE - STRICT] You MUST start your entire response EXACTLY with this markdown block (do not print anything before it):
### 🚀 Project #62 | Stage 2 | Elixir Fundamentals | 📊 Level: Intermediate | 🌐 Coding5s.com
Project: Resilient Logger &amp; Error Handler (Consolidating Exceptions, Exits, Jumps, and Logging)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70"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robust error-handling logger utility consolidating exception raising, try/rescue blocks, non-local throws, and runtime diagnostic logging.. Topics involved: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Project objective: Resilient Logger &amp; Error Handler (Consolidating Exceptions, Exits, Jumps, and Logging)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#62 | Debug | Elixir Fundamentals | 📊 Level: Intermediate
**Project:** Build a robust error-handling logger utility consolidating exception raising, try/rescue blocks, non-local throws, and runtime diagnostic logging.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0" s="52">
        <v>0</v>
      </c>
      <c r="Q70" s="102" t="str">
        <f t="shared" si="6"/>
        <v>[ROLE] Tech Lead | [TASK] Assign incomplete project script | [PROJECT] Build a robust error-handling logger utility consolidating exception raising, try/rescue blocks, non-local throws, and runtime diagnostic logging. | [TOPICS USED]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 [LEVEL] Intermediate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#62 | Stage 3 | Elixir Fundamentals | 📊 Level: Intermediate | 🌐 Coding5s.com
**Project:** Resilient Logger &amp; Error Handler (Consolidating Exceptions, Exits, Jumps, and Logging)
---
 | [EXTERNAL_PACKAGE_PROTOCOL] Require Mix dependency declarations in mix.exs and mix deps.get for external Hex dependencies when applicable. | [CHALLENGE_CONSTRAINTS_POLICY] MUST contain 25–40 lines of EXECUTABLE base Elixir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70"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robust error-handling logger utility consolidating exception raising, try/rescue blocks, non-local throws, and runtime diagnostic logging.. Topics involved: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Project objective: Resilient Logger &amp; Error Handler (Consolidating Exceptions, Exits, Jumps, and Logging)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#62 | Complete | Elixir Fundamentals | 📊 Level: Intermediate
**Project:** Build a robust error-handling logger utility consolidating exception raising, try/rescue blocks, non-local throws, and runtime diagnostic logging.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0" s="52">
        <v>0</v>
      </c>
      <c r="T70" s="102" t="str">
        <f t="shared" si="8"/>
        <v>[ROLE] Tech Lead | [TASK] Provide a messy but functional project for refactoring | [PROJECT] Build a robust error-handling logger utility consolidating exception raising, try/rescue blocks, non-local throws, and runtime diagnostic logging. | [TOPICS USED]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 [LEVEL] Intermediate | [PERSONA RULE] Act as a Tech Lead. A junior wrote this working but messy code. Tone: professional but exhausted | [HEADER RULE - STRICT] You MUST start your entire response EXACTLY with this markdown block (do not print anything before it):
### 🚀 Project #62 | Stage 4 | Elixir Fundamentals | 📊 Level: Intermediate | 🌐 Coding5s.com
**Project:** Resilient Logger &amp; Error Handler (Consolidating Exceptions, Exits, Jumps, and Logging)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7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Build a robust error-handling logger utility consolidating exception raising, try/rescue blocks, non-local throws, and runtime diagnostic logging.. Topics involved: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Project objective: Resilient Logger &amp; Error Handler (Consolidating Exceptions, Exits, Jumps, and Logging)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#62 | Refactor | Elixir Fundamentals | 📊 Level: Intermediate
**Project:** Build a robust error-handling logger utility consolidating exception raising, try/rescue blocks, non-local throws, and runtime diagnostic logging.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0" s="52">
        <v>0</v>
      </c>
      <c r="W70" s="87" t="str">
        <f t="shared" si="10"/>
        <v>[ROLE] Tech Product Manager assigning a Elixir Fundamentals Jira Ticket | [TASK] Provide a guided project implementation with full solution | [PROJECT] Build a robust error-handling logger utility consolidating exception raising, try/rescue blocks, non-local throws, and runtime diagnostic logging. | [TOPICS USED]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 [LEVEL] Intermediate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#62 | Stage 5 | Elixir Fundamentals | 📊 Level: Intermediate | 🌐 Coding5s.com
**Project:** Resilient Logger &amp; Error Handler (Consolidating Exceptions, Exits, Jumps, and Logging)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7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robust error-handling logger utility consolidating exception raising, try/rescue blocks, non-local throws, and runtime diagnostic logging.. Topics integrated: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Business Goal: Resilient Logger &amp; Error Handler (Consolidating Exceptions, Exits, Jumps, and Logging)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#62 | Extend | Elixir Fundamentals | 📊 Level: Intermediate
**Project:** Build a robust error-handling logger utility consolidating exception raising, try/rescue blocks, non-local throws, and runtime diagnostic logging.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0" s="52">
        <v>0</v>
      </c>
      <c r="Z70" s="56" t="str">
        <f t="shared" si="12"/>
        <v>[TASK] Teach through a practical Elixir Fundamentals -  project following the micro-learning methodology, acting as a supportive tutor, creating a project about  Build a robust error-handling logger utility consolidating exception raising, try/rescue blocks, non-local throws, and runtime diagnostic logging. | [TOPICS USED]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#62 | Stage 1 | Elixir Fundamentals | 📊 Level: Intermediate | 🌐 Coding5s.com
**Project:** Resilient Logger &amp; Error Handler (Consolidating Exceptions, Exits, Jumps, and Logging)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70" s="56" t="str">
        <f t="shared" si="13"/>
        <v>[ROLE] Careless Elixir Fundamentals Developer | [TASK] Generate debugging project in Elixir Fundamentals | [PROJECT] Build a robust error-handling logger utility consolidating exception raising, try/rescue blocks, non-local throws, and runtime diagnostic logging. | [TOPICS USED]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 [LEVEL] Intermediate | [OUTPUT] Only header, dataset summary or statement (if any), email intro, objective, expected output, broken code, and footer | [HEADER RULE - STRICT] You MUST start your entire response EXACTLY with this markdown block (do not print anything before it):
### 🚀 Project #62 | Stage 2 | Elixir Fundamentals | 📊 Level: Intermediate | 🌐 Coding5s.com
Project: Resilient Logger &amp; Error Handler (Consolidating Exceptions, Exits, Jumps, and Logging)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70" s="56" t="str">
        <f t="shared" si="14"/>
        <v>[ROLE] Tech Lead | [TASK] Assign incomplete project script | [PROJECT] Build a robust error-handling logger utility consolidating exception raising, try/rescue blocks, non-local throws, and runtime diagnostic logging. | [TOPICS USED]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 [LEVEL] Intermediate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#62 | Stage 3 | Elixir Fundamentals | 📊 Level: Intermediate | 🌐 Coding5s.com
**Project:** Resilient Logger &amp; Error Handler (Consolidating Exceptions, Exits, Jumps, and Logging)
---
 | [EXTERNAL_PACKAGE_PROTOCOL] Require Mix dependency declarations in mix.exs and mix deps.get for external Hex dependencies when applicable. | [CHALLENGE_CONSTRAINTS_POLICY] MUST contain 25–40 lines of EXECUTABLE base Elixir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70" s="56" t="str">
        <f t="shared" si="15"/>
        <v>[ROLE] Tech Lead | [TASK] Provide a messy but functional project for refactoring | [PROJECT] Build a robust error-handling logger utility consolidating exception raising, try/rescue blocks, non-local throws, and runtime diagnostic logging. | [TOPICS USED]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 [LEVEL] Intermediate | [PERSONA RULE] Act as a Tech Lead. A junior wrote this working but messy code. Tone: professional but exhausted | [HEADER RULE - STRICT] You MUST start your entire response EXACTLY with this markdown block (do not print anything before it):
### 🚀 Project #62 | Stage 4 | Elixir Fundamentals | 📊 Level: Intermediate | 🌐 Coding5s.com
**Project:** Resilient Logger &amp; Error Handler (Consolidating Exceptions, Exits, Jumps, and Logging)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70" s="56" t="str">
        <f t="shared" si="16"/>
        <v>[ROLE] Tech Product Manager assigning a Elixir Fundamentals Jira Ticket | [TASK] Provide a guided project implementation with full solution | [PROJECT] Build a robust error-handling logger utility consolidating exception raising, try/rescue blocks, non-local throws, and runtime diagnostic logging. | [TOPICS USED]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 [LEVEL] Intermediate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#62 | Stage 5 | Elixir Fundamentals | 📊 Level: Intermediate | 🌐 Coding5s.com
**Project:** Resilient Logger &amp; Error Handler (Consolidating Exceptions, Exits, Jumps, and Logging)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70" s="40"/>
      <c r="AF70" s="40"/>
      <c r="AG70" s="40"/>
      <c r="AH70" s="56" t="str">
        <f t="shared" si="17"/>
        <v/>
      </c>
      <c r="AI70" s="54"/>
      <c r="AJ70" s="54"/>
      <c r="AK70" s="54"/>
      <c r="AL70" s="54"/>
      <c r="AM70" s="54"/>
    </row>
    <row r="71" spans="1:39">
      <c r="A71" s="45" t="str" cm="1">
        <f t="array" ref="A71">IF(H71="PROJECT", CHAR(10) &amp; "- " &amp; _xlfn.TEXTJOIN(CHAR(10) &amp; "- ", TRUE, _xlfn._xlws.FILTER($I$9:$I$1000, ($B$9:$B$1000=B71) * ($H$9:$H$1000="Topic"))), "")</f>
        <v/>
      </c>
      <c r="B71" s="45">
        <f t="shared" si="1"/>
        <v>9</v>
      </c>
      <c r="C71" s="95">
        <v>14</v>
      </c>
      <c r="D71" s="46">
        <v>3</v>
      </c>
      <c r="E71" s="58" t="s">
        <v>710</v>
      </c>
      <c r="F71" s="65">
        <v>63</v>
      </c>
      <c r="G71" s="49" t="s">
        <v>158</v>
      </c>
      <c r="H71" s="66" t="s">
        <v>48</v>
      </c>
      <c r="I71" s="50" t="s">
        <v>901</v>
      </c>
      <c r="J71" s="51" t="s">
        <v>902</v>
      </c>
      <c r="K71" s="129" t="str">
        <f t="shared" si="2"/>
        <v xml:space="preserve">[ROLE] Friendly tutor specializing in Elixir Fundamentals | [TOPIC] Perform standard console input and formatted output operations using IO.puts/1, IO.write/1, IO.gets/1, IO.inspect/2, and IO.read/2. | [LEVEL] Intermediate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#63 | Stage 1 📖 Practice | Elixir Fundamentals | 📊 Level: Intermediate | 🌐 Coding5s.com
**Concept:** Basic Input/Output Operations (IO.puts/1, IO.write/1, IO.gets/1, IO.inspect/2, IO.read/2)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1"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standard console input and formatted output operations using IO.puts/1, IO.write/1, IO.gets/1, IO.inspect/2, and IO.read/2.. Topic details: Basic Input/Output Operations (IO.puts/1, IO.write/1, IO.gets/1, IO.inspect/2, IO.read/2)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#63 | Practice | Elixir Fundamentals | 📊 Level: Intermediate
**Topic:** Perform standard console input and formatted output operations using IO.puts/1, IO.write/1, IO.gets/1, IO.inspect/2, and IO.read/2.
---
 | [FOOTER RULE - STRICT] End your response with: '--- ⚡ *Coding5s Mentor System — Eliminating Epistemic Debt*' | </v>
      </c>
      <c r="M71" s="53">
        <v>0</v>
      </c>
      <c r="N71" s="102" t="str">
        <f t="shared" si="4"/>
        <v>[ROLE] Careless Elixir Fundamentals Developer | [TASK] Generate debugging challenges in Elixir Fundamentals | | [TOPIC] Perform standard console input and formatted output operations using IO.puts/1, IO.write/1, IO.gets/1, IO.inspect/2, and IO.read/2. | | [LEVEL] Intermediate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#63 | Stage 2 🐛 Debug | Elixir Fundamentals | 📊 Level: Intermediate | 🌐 Coding5s.com
Concept: Basic Input/Output Operations (IO.puts/1, IO.write/1, IO.gets/1, IO.inspect/2, IO.read/2)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1"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standard console input and formatted output operations using IO.puts/1, IO.write/1, IO.gets/1, IO.inspect/2, and IO.read/2.. Topic details: Basic Input/Output Operations (IO.puts/1, IO.write/1, IO.gets/1, IO.inspect/2, IO.read/2)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#63 | Debug | Elixir Fundamentals | 📊 Level: Intermediate
**Topic:** Perform standard console input and formatted output operations using IO.puts/1, IO.write/1, IO.gets/1, IO.inspect/2, and IO.read/2.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1" s="53">
        <v>0</v>
      </c>
      <c r="Q71" s="102" t="str">
        <f t="shared" si="6"/>
        <v>[ROLE] Tech Lead | [TASK] Assign incomplete Elixir Fundamentals script challenges | [TOPIC] Perform standard console input and formatted output operations using IO.puts/1, IO.write/1, IO.gets/1, IO.inspect/2, and IO.read/2. | [LEVEL] Intermediate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#63 | Stage 3 🧩 Complete | Elixir Fundamentals | 📊 Level: Intermediate | 🌐 Coding5s.com
**Concept:** Basic Input/Output Operations (IO.puts/1, IO.write/1, IO.gets/1, IO.inspect/2, IO.read/2)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standard console input and formatted output operations using IO.puts/1, IO.write/1, IO.gets/1, IO.inspect/2, and IO.read/2..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1"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standard console input and formatted output operations using IO.puts/1, IO.write/1, IO.gets/1, IO.inspect/2, and IO.read/2.. Topic details: Basic Input/Output Operations (IO.puts/1, IO.write/1, IO.gets/1, IO.inspect/2, IO.read/2)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#63 | Complete | Elixir Fundamentals | 📊 Level: Intermediate
**Topic:** Perform standard console input and formatted output operations using IO.puts/1, IO.write/1, IO.gets/1, IO.inspect/2, and IO.read/2.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1" s="53">
        <v>0</v>
      </c>
      <c r="T71" s="102" t="str">
        <f t="shared" si="8"/>
        <v>[ROLE] Tech Lead | [TASK] Provide intentionally messy but functional code for learning debugging and improvement | [TOPIC] Perform standard console input and formatted output operations using IO.puts/1, IO.write/1, IO.gets/1, IO.inspect/2, and IO.read/2. | [LEVEL] Intermediate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#63 | Stage 4 🧹 Refactor | Elixir Fundamentals | 📊 Level: Intermediate | 🌐 Coding5s.com
**Concept:** Basic Input/Output Operations (IO.puts/1, IO.write/1, IO.gets/1, IO.inspect/2, IO.read/2)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Perform standard console input and formatted output operations using IO.puts/1, IO.write/1, IO.gets/1, IO.inspect/2, and IO.read/2.. Topic details: Basic Input/Output Operations (IO.puts/1, IO.write/1, IO.gets/1, IO.inspect/2, IO.read/2)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#63 | Refactor | Elixir Fundamentals | 📊 Level: Intermediate
**Topic:** Perform standard console input and formatted output operations using IO.puts/1, IO.write/1, IO.gets/1, IO.inspect/2, and IO.read/2.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1" s="53">
        <v>0</v>
      </c>
      <c r="W71" s="87" t="str">
        <f t="shared" si="10"/>
        <v>[ROLE] Tech Product Manager assigning a Elixir Fundamentals Jira Ticket | [TASK] Provide a guided implementation exercise with full solution for learning purposes | [TOPIC] Perform standard console input and formatted output operations using IO.puts/1, IO.write/1, IO.gets/1, IO.inspect/2, and IO.read/2.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#63 | Stage 5 | Elixir Fundamentals | 📊 Level: Intermediate | 🌐 Coding5s.com
**Concept:** Basic Input/Output Operations (IO.puts/1, IO.write/1, IO.gets/1, IO.inspect/2, IO.read/2)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standard console input and formatted output operations using IO.puts/1, IO.write/1, IO.gets/1, IO.inspect/2, and IO.read/2.. Goal: Basic Input/Output Operations (IO.puts/1, IO.write/1, IO.gets/1, IO.inspect/2, IO.read/2)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#63 | Extend | Elixir Fundamentals | 📊 Level: Intermediate
**Topic:** Perform standard console input and formatted output operations using IO.puts/1, IO.write/1, IO.gets/1, IO.inspect/2, and IO.read/2.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1" s="53">
        <v>0</v>
      </c>
      <c r="Z71" s="56" t="str">
        <f t="shared" si="12"/>
        <v/>
      </c>
      <c r="AA71" s="56" t="str">
        <f t="shared" si="13"/>
        <v/>
      </c>
      <c r="AB71" s="56" t="str">
        <f t="shared" si="14"/>
        <v/>
      </c>
      <c r="AC71" s="56" t="str">
        <f t="shared" si="15"/>
        <v/>
      </c>
      <c r="AD71" s="56" t="str">
        <f t="shared" si="16"/>
        <v/>
      </c>
      <c r="AE71" s="40"/>
      <c r="AF71" s="40"/>
      <c r="AG71" s="40"/>
      <c r="AH71" s="56" t="str">
        <f t="shared" si="17"/>
        <v/>
      </c>
      <c r="AI71" s="54"/>
      <c r="AJ71" s="54"/>
      <c r="AK71" s="54"/>
      <c r="AL71" s="54"/>
      <c r="AM71" s="54"/>
    </row>
    <row r="72" spans="1:39">
      <c r="A72" s="45" t="str" cm="1">
        <f t="array" ref="A72">IF(H72="PROJECT", CHAR(10) &amp; "- " &amp; _xlfn.TEXTJOIN(CHAR(10) &amp; "- ", TRUE, _xlfn._xlws.FILTER($I$9:$I$1000, ($B$9:$B$1000=B72) * ($H$9:$H$1000="Topic"))), "")</f>
        <v/>
      </c>
      <c r="B72" s="45">
        <f t="shared" si="1"/>
        <v>9</v>
      </c>
      <c r="C72" s="95">
        <v>16</v>
      </c>
      <c r="D72" s="57">
        <v>4</v>
      </c>
      <c r="E72" s="58" t="s">
        <v>710</v>
      </c>
      <c r="F72" s="63">
        <v>64</v>
      </c>
      <c r="G72" s="60" t="s">
        <v>158</v>
      </c>
      <c r="H72" s="64" t="s">
        <v>48</v>
      </c>
      <c r="I72" s="61" t="s">
        <v>903</v>
      </c>
      <c r="J72" s="62" t="s">
        <v>904</v>
      </c>
      <c r="K72" s="129" t="str">
        <f t="shared" si="2"/>
        <v xml:space="preserve">[ROLE] Friendly tutor specializing in Elixir Fundamentals | [TOPIC] Read, write, and verify persistence files using File.read/1, File.read!/1, File.write/3, File.write!/3, and File.exists?/1. | [LEVEL] Intermediate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#64 | Stage 1 📖 Practice | Elixir Fundamentals | 📊 Level: Intermediate | 🌐 Coding5s.com
**Concept:** File Read/Write Operations (File.read/1, File.read!/1, File.write/3, File.write!/3, File.exists?/1)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2"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Read, write, and verify persistence files using File.read/1, File.read!/1, File.write/3, File.write!/3, and File.exists?/1.. Topic details: File Read/Write Operations (File.read/1, File.read!/1, File.write/3, File.write!/3, File.exists?/1)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#64 | Practice | Elixir Fundamentals | 📊 Level: Intermediate
**Topic:** Read, write, and verify persistence files using File.read/1, File.read!/1, File.write/3, File.write!/3, and File.exists?/1.
---
 | [FOOTER RULE - STRICT] End your response with: '--- ⚡ *Coding5s Mentor System — Eliminating Epistemic Debt*' | </v>
      </c>
      <c r="M72" s="52">
        <v>0</v>
      </c>
      <c r="N72" s="102" t="str">
        <f t="shared" si="4"/>
        <v>[ROLE] Careless Elixir Fundamentals Developer | [TASK] Generate debugging challenges in Elixir Fundamentals | | [TOPIC] Read, write, and verify persistence files using File.read/1, File.read!/1, File.write/3, File.write!/3, and File.exists?/1. | | [LEVEL] Intermediate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#64 | Stage 2 🐛 Debug | Elixir Fundamentals | 📊 Level: Intermediate | 🌐 Coding5s.com
Concept: File Read/Write Operations (File.read/1, File.read!/1, File.write/3, File.write!/3, File.exists?/1)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2"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Read, write, and verify persistence files using File.read/1, File.read!/1, File.write/3, File.write!/3, and File.exists?/1.. Topic details: File Read/Write Operations (File.read/1, File.read!/1, File.write/3, File.write!/3, File.exists?/1)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#64 | Debug | Elixir Fundamentals | 📊 Level: Intermediate
**Topic:** Read, write, and verify persistence files using File.read/1, File.read!/1, File.write/3, File.write!/3, and File.exists?/1.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2" s="52">
        <v>0</v>
      </c>
      <c r="Q72" s="102" t="str">
        <f t="shared" si="6"/>
        <v>[ROLE] Tech Lead | [TASK] Assign incomplete Elixir Fundamentals script challenges | [TOPIC] Read, write, and verify persistence files using File.read/1, File.read!/1, File.write/3, File.write!/3, and File.exists?/1. | [LEVEL] Intermediate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#64 | Stage 3 🧩 Complete | Elixir Fundamentals | 📊 Level: Intermediate | 🌐 Coding5s.com
**Concept:** File Read/Write Operations (File.read/1, File.read!/1, File.write/3, File.write!/3, File.exists?/1)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Read, write, and verify persistence files using File.read/1, File.read!/1, File.write/3, File.write!/3, and File.exists?/1..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2"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Read, write, and verify persistence files using File.read/1, File.read!/1, File.write/3, File.write!/3, and File.exists?/1.. Topic details: File Read/Write Operations (File.read/1, File.read!/1, File.write/3, File.write!/3, File.exists?/1)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#64 | Complete | Elixir Fundamentals | 📊 Level: Intermediate
**Topic:** Read, write, and verify persistence files using File.read/1, File.read!/1, File.write/3, File.write!/3, and File.exists?/1.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2" s="52">
        <v>0</v>
      </c>
      <c r="T72" s="102" t="str">
        <f t="shared" si="8"/>
        <v>[ROLE] Tech Lead | [TASK] Provide intentionally messy but functional code for learning debugging and improvement | [TOPIC] Read, write, and verify persistence files using File.read/1, File.read!/1, File.write/3, File.write!/3, and File.exists?/1. | [LEVEL] Intermediate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#64 | Stage 4 🧹 Refactor | Elixir Fundamentals | 📊 Level: Intermediate | 🌐 Coding5s.com
**Concept:** File Read/Write Operations (File.read/1, File.read!/1, File.write/3, File.write!/3, File.exists?/1)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Read, write, and verify persistence files using File.read/1, File.read!/1, File.write/3, File.write!/3, and File.exists?/1.. Topic details: File Read/Write Operations (File.read/1, File.read!/1, File.write/3, File.write!/3, File.exists?/1)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#64 | Refactor | Elixir Fundamentals | 📊 Level: Intermediate
**Topic:** Read, write, and verify persistence files using File.read/1, File.read!/1, File.write/3, File.write!/3, and File.exists?/1.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2" s="52">
        <v>0</v>
      </c>
      <c r="W72" s="87" t="str">
        <f t="shared" si="10"/>
        <v>[ROLE] Tech Product Manager assigning a Elixir Fundamentals Jira Ticket | [TASK] Provide a guided implementation exercise with full solution for learning purposes | [TOPIC] Read, write, and verify persistence files using File.read/1, File.read!/1, File.write/3, File.write!/3, and File.exists?/1.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#64 | Stage 5 | Elixir Fundamentals | 📊 Level: Intermediate | 🌐 Coding5s.com
**Concept:** File Read/Write Operations (File.read/1, File.read!/1, File.write/3, File.write!/3, File.exists?/1)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Read, write, and verify persistence files using File.read/1, File.read!/1, File.write/3, File.write!/3, and File.exists?/1.. Goal: File Read/Write Operations (File.read/1, File.read!/1, File.write/3, File.write!/3, File.exists?/1)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#64 | Extend | Elixir Fundamentals | 📊 Level: Intermediate
**Topic:** Read, write, and verify persistence files using File.read/1, File.read!/1, File.write/3, File.write!/3, and File.exists?/1.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2" s="52">
        <v>0</v>
      </c>
      <c r="Z72" s="56" t="str">
        <f t="shared" si="12"/>
        <v/>
      </c>
      <c r="AA72" s="56" t="str">
        <f t="shared" si="13"/>
        <v/>
      </c>
      <c r="AB72" s="56" t="str">
        <f t="shared" si="14"/>
        <v/>
      </c>
      <c r="AC72" s="56" t="str">
        <f t="shared" si="15"/>
        <v/>
      </c>
      <c r="AD72" s="56" t="str">
        <f t="shared" si="16"/>
        <v/>
      </c>
      <c r="AE72" s="40"/>
      <c r="AF72" s="40"/>
      <c r="AG72" s="40"/>
      <c r="AH72" s="56" t="str">
        <f t="shared" si="17"/>
        <v/>
      </c>
      <c r="AI72" s="54"/>
      <c r="AJ72" s="54"/>
      <c r="AK72" s="54"/>
      <c r="AL72" s="54"/>
      <c r="AM72" s="54"/>
    </row>
    <row r="73" spans="1:39">
      <c r="A73" s="45" t="str" cm="1">
        <f t="array" ref="A73">IF(H73="PROJECT", CHAR(10) &amp; "- " &amp; _xlfn.TEXTJOIN(CHAR(10) &amp; "- ", TRUE, _xlfn._xlws.FILTER($I$9:$I$1000, ($B$9:$B$1000=B73) * ($H$9:$H$1000="Topic"))), "")</f>
        <v/>
      </c>
      <c r="B73" s="45">
        <f t="shared" si="1"/>
        <v>9</v>
      </c>
      <c r="C73" s="95">
        <v>14</v>
      </c>
      <c r="D73" s="46">
        <v>3</v>
      </c>
      <c r="E73" s="58" t="s">
        <v>46</v>
      </c>
      <c r="F73" s="67">
        <v>65</v>
      </c>
      <c r="G73" s="53" t="s">
        <v>158</v>
      </c>
      <c r="H73" s="49" t="s">
        <v>48</v>
      </c>
      <c r="I73" s="50" t="s">
        <v>905</v>
      </c>
      <c r="J73" s="51" t="s">
        <v>906</v>
      </c>
      <c r="K73" s="129" t="str">
        <f t="shared" si="2"/>
        <v xml:space="preserve">[ROLE] Friendly tutor specializing in Elixir Fundamentals | [TOPIC] Compose and resolve file system paths using Path.join/2, Path.expand/1, Path.dirname/1, Path.basename/1, and Path.extname/1. | [LEVEL] Intermediate | [COUNT] 3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Every example MUST use def inside defmodule, implicit return values, positional arguments, and keyword-list options when relevant.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#65 | Stage 1 📖 Practice | Elixir Fundamentals | 📊 Level: Intermediate | 🌐 Coding5s.com
**Concept:** Path Manipulation &amp; Navigation (Path.join/2, Path.expand/1, Path.dirname/1, Path.basename/1, Path.extname/1)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3"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Compose and resolve file system paths using Path.join/2, Path.expand/1, Path.dirname/1, Path.basename/1, and Path.extname/1.. Topic details: Path Manipulation &amp; Navigation (Path.join/2, Path.expand/1, Path.dirname/1, Path.basename/1, Path.extname/1) | [LIBRARY BEING LEARNED]  | [LANGUAGE CONSISTENCY RULE] ALL output text MUST be written strictly in (English). | [LANGUAGE SEED CONTEXT] Language Seed Not Necessary | [LANGUAGE] English | [MENTOR_SCOPE_EXPECTATIONS] Expect clean pipelines, anonymous/higher-order functions, captures, Stream usage, and @spec typespecs. Enforce zero OOP/class emulation.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#65 | Practice | Elixir Fundamentals | 📊 Level: Intermediate
**Topic:** Compose and resolve file system paths using Path.join/2, Path.expand/1, Path.dirname/1, Path.basename/1, and Path.extname/1.
---
 | [FOOTER RULE - STRICT] End your response with: '--- ⚡ *Coding5s Mentor System — Eliminating Epistemic Debt*' | </v>
      </c>
      <c r="M73" s="53">
        <v>0</v>
      </c>
      <c r="N73" s="102" t="str">
        <f t="shared" si="4"/>
        <v>[ROLE] Careless Elixir Fundamentals Developer | [TASK] Generate debugging challenges in Elixir Fundamentals | | [TOPIC] Compose and resolve file system paths using Path.join/2, Path.expand/1, Path.dirname/1, Path.basename/1, and Path.extname/1. | | [LEVEL] Intermediate |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#65 | Stage 2 🐛 Debug | Elixir Fundamentals | 📊 Level: Intermediate | 🌐 Coding5s.com
Concept: Path Manipulation &amp; Navigation (Path.join/2, Path.expand/1, Path.dirname/1, Path.basename/1, Path.extname/1)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- 10–25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3"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Compose and resolve file system paths using Path.join/2, Path.expand/1, Path.dirname/1, Path.basename/1, and Path.extname/1.. Topic details: Path Manipulation &amp; Navigation (Path.join/2, Path.expand/1, Path.dirname/1, Path.basename/1, Path.extname/1)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#65 | Debug | Elixir Fundamentals | 📊 Level: Intermediate
**Topic:** Compose and resolve file system paths using Path.join/2, Path.expand/1, Path.dirname/1, Path.basename/1, and Path.extname/1.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3" s="53">
        <v>0</v>
      </c>
      <c r="Q73" s="102" t="str">
        <f t="shared" si="6"/>
        <v>[ROLE] Tech Lead | [TASK] Assign incomplete Elixir Fundamentals script challenges | [TOPIC] Compose and resolve file system paths using Path.join/2, Path.expand/1, Path.dirname/1, Path.basename/1, and Path.extname/1. | [LEVEL] Intermediate | [COUNT] 3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#65 | Stage 3 🧩 Complete | Elixir Fundamentals | 📊 Level: Intermediate | 🌐 Coding5s.com
**Concept:** Path Manipulation &amp; Navigation (Path.join/2, Path.expand/1, Path.dirname/1, Path.basename/1, Path.extname/1)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- 10–25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Compose and resolve file system paths using Path.join/2, Path.expand/1, Path.dirname/1, Path.basename/1, and Path.extname/1..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3"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Compose and resolve file system paths using Path.join/2, Path.expand/1, Path.dirname/1, Path.basename/1, and Path.extname/1.. Topic details: Path Manipulation &amp; Navigation (Path.join/2, Path.expand/1, Path.dirname/1, Path.basename/1, Path.extname/1)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#65 | Complete | Elixir Fundamentals | 📊 Level: Intermediate
**Topic:** Compose and resolve file system paths using Path.join/2, Path.expand/1, Path.dirname/1, Path.basename/1, and Path.extname/1.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3" s="53">
        <v>0</v>
      </c>
      <c r="T73" s="102" t="str">
        <f t="shared" si="8"/>
        <v>[ROLE] Tech Lead | [TASK] Provide intentionally messy but functional code for learning debugging and improvement | [TOPIC] Compose and resolve file system paths using Path.join/2, Path.expand/1, Path.dirname/1, Path.basename/1, and Path.extname/1. | [LEVEL] Intermediate | [COUNT] 3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#65 | Stage 4 🧹 Refactor | Elixir Fundamentals | 📊 Level: Intermediate | 🌐 Coding5s.com
**Concept:** Path Manipulation &amp; Navigation (Path.join/2, Path.expand/1, Path.dirname/1, Path.basename/1, Path.extname/1)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Compose and resolve file system paths using Path.join/2, Path.expand/1, Path.dirname/1, Path.basename/1, and Path.extname/1.. Topic details: Path Manipulation &amp; Navigation (Path.join/2, Path.expand/1, Path.dirname/1, Path.basename/1, Path.extname/1)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#65 | Refactor | Elixir Fundamentals | 📊 Level: Intermediate
**Topic:** Compose and resolve file system paths using Path.join/2, Path.expand/1, Path.dirname/1, Path.basename/1, and Path.extname/1.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3" s="53">
        <v>0</v>
      </c>
      <c r="W73" s="87" t="str">
        <f t="shared" si="10"/>
        <v>[ROLE] Tech Product Manager assigning a Elixir Fundamentals Jira Ticket | [TASK] Provide a guided implementation exercise with full solution for learning purposes | [TOPIC] Compose and resolve file system paths using Path.join/2, Path.expand/1, Path.dirname/1, Path.basename/1, and Path.extname/1. | [LEVEL] Intermediate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#65 | Stage 5 | Elixir Fundamentals | 📊 Level: Intermediate | 🌐 Coding5s.com
**Concept:** Path Manipulation &amp; Navigation (Path.join/2, Path.expand/1, Path.dirname/1, Path.basename/1, Path.extname/1)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Compose and resolve file system paths using Path.join/2, Path.expand/1, Path.dirname/1, Path.basename/1, and Path.extname/1.. Goal: Path Manipulation &amp; Navigation (Path.join/2, Path.expand/1, Path.dirname/1, Path.basename/1, Path.extname/1)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#65 | Extend | Elixir Fundamentals | 📊 Level: Intermediate
**Topic:** Compose and resolve file system paths using Path.join/2, Path.expand/1, Path.dirname/1, Path.basename/1, and Path.extname/1.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3" s="53">
        <v>0</v>
      </c>
      <c r="Z73" s="56" t="str">
        <f t="shared" si="12"/>
        <v/>
      </c>
      <c r="AA73" s="56" t="str">
        <f t="shared" si="13"/>
        <v/>
      </c>
      <c r="AB73" s="56" t="str">
        <f t="shared" si="14"/>
        <v/>
      </c>
      <c r="AC73" s="56" t="str">
        <f t="shared" si="15"/>
        <v/>
      </c>
      <c r="AD73" s="56" t="str">
        <f t="shared" si="16"/>
        <v/>
      </c>
      <c r="AE73" s="40"/>
      <c r="AF73" s="40"/>
      <c r="AG73" s="40"/>
      <c r="AH73" s="56" t="str">
        <f t="shared" ref="AH73:AH104" si="18">IF(AE73=$B$6,AG73,"")</f>
        <v/>
      </c>
      <c r="AI73" s="54"/>
      <c r="AJ73" s="54"/>
      <c r="AK73" s="54"/>
      <c r="AL73" s="54"/>
      <c r="AM73" s="54"/>
    </row>
    <row r="74" spans="1:39">
      <c r="A74" s="45" t="str" cm="1">
        <f t="array" ref="A74">IF(H74="PROJECT", CHAR(10) &amp; "- " &amp; _xlfn.TEXTJOIN(CHAR(10) &amp; "- ", TRUE, _xlfn._xlws.FILTER($I$9:$I$1000, ($B$9:$B$1000=B74) * ($H$9:$H$1000="Topic"))), "")</f>
        <v/>
      </c>
      <c r="B74" s="45">
        <f t="shared" ref="B74:B137" si="19">IF(H74="","",IF(AND(H74="Topic",H73="PROJECT"),B73+1,IF(H74="PROJECT",B73,IF(AND(H74="Topic",H73="Topic"),B73,B73+1))))</f>
        <v>9</v>
      </c>
      <c r="C74" s="95">
        <v>18</v>
      </c>
      <c r="D74" s="57">
        <v>4</v>
      </c>
      <c r="E74" s="58" t="s">
        <v>710</v>
      </c>
      <c r="F74" s="54">
        <v>66</v>
      </c>
      <c r="G74" s="52" t="s">
        <v>159</v>
      </c>
      <c r="H74" s="52" t="s">
        <v>48</v>
      </c>
      <c r="I74" s="61" t="s">
        <v>907</v>
      </c>
      <c r="J74" s="62" t="s">
        <v>908</v>
      </c>
      <c r="K74" s="129" t="str">
        <f t="shared" ref="K74:K137" si="20">IF(H74="Topic",
"[ROLE] Friendly tutor specializing in " &amp; $I$2 &amp; " | " &amp;
"[TOPIC] " &amp; I74 &amp; " | " &amp;
"[LEVEL] " &amp; G74 &amp; " | " &amp;
"[COUNT] " &amp; D74 &amp; " examples | " &amp;
"[LIBRARY BEING LEARNED] " &amp; $I$3 &amp; " | " &amp;
"[ECOSYSTEM ORIENTATION RULE] If a data manipulation library, external package, or ecosystem like Pandas or NumPy is specified in " &amp; $I$3 &amp; _xlfn._LONGTEXT(",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$C74 &amp; " lines of EXECUTABLE code (STRICT: Do NOT count comments or blank lines). - NEVER exceed this limit. | " &amp;
"[FUNCTION RULE] Rule: " &amp; IF(G74="Beginner","Focus on flat .exs expressions, variables, IO.puts/IO.inspect, and primitive types. DO NOT use def/defp.", IF(G74="Intermediate", "STRICT REQUIREMENT: Every example MUST use def inside defmodule, implicit return values, positional arguments, and keyword-list options when relevant.", "Advanced function composition, anonymous functions/closures, captures, higher-order functions, Stream pipelines, and lightweight process messaging.")) &amp; " | " &amp;
_xlfn._LONGTEXT("[CODE_CONSTRAINTS_RULE]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 &amp;
"[I_O_PARADIGM] Use Basic integers, floats, binaries/strings, booleans, atoms, or simple lists/maps. and gracefully handle Use IO.puts/1 or IO.inspect/2 to display outputs clearly. when applicable. | " &amp;
"[INLINE_PACKAGE_MANAGER] If using external packages, use Native Kernel functions, core operators, modules, and standard BEAM execution.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F74 &amp; " | Stage 1 📖 Practice | " &amp; IF($I$3="", $I$2, $I$2&amp; " - " &amp;$I$3) &amp; " | 📊 Level: " &amp; G74 &amp; " | 🌐 Coding5s.com" &amp; CHAR(10) &amp; "**Concept:** " &amp; J74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D74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IF(AJ74&lt;&gt;"", AJ74,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IF(H74="PROJECT", Z74, ""))</f>
        <v xml:space="preserve">[ROLE] Friendly tutor specializing in Elixir Fundamentals | [TOPIC] Process large datasets lazily via file channels using File.stream!/1, File.stream!/3, IO.stream/2, IO.binstream/2, and File.close/1. | [LEVEL] Advanced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 composition, anonymous functions/closures, captures, higher-order functions, Stream pipelines, and lightweight process messaging.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#66 | Stage 1 📖 Practice | Elixir Fundamentals | 📊 Level: Advanced | 🌐 Coding5s.com
**Concept:** File Streaming &amp; Chunking (File.stream!/1, File.stream!/3, IO.stream/2, IO.binstream/2, File.close/1)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4" s="103" t="str">
        <f t="shared" ref="L74:L137" si="21">IF(OR(H74="Topic", UPPER(H74)="PROJECT"),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IF(UPPER(H74)="PROJECT", "building a PROJECT: " &amp; I74 &amp; ". Topics applied in this project: " &amp; A74 &amp; ". Project objective: " &amp; J74, "learning: " &amp; I74 &amp; ". Topic details: " &amp; J74)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IF(G74="Beginner", "Evaluate basic IO output, primitive collections, pattern matching, and conditional logic. Do NOT expect named functions, Streams, or advanced higher-order constructs unless demanded.", IF(G74="Intermediate", "Expect clean pipelines, anonymous/higher-order functions, captures, Stream usage, and @spec typespecs. Enforce zero OOP/class emulation.", "Expect modular Mix code with process/message flows, System.cmd or Port I/O, resource-safe File handling, and advanced case/with pattern matching.")) &amp; " | " &amp;
_xlfn._LONGTEXT("[CODE_QUALITY_POLICIES]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&amp; IF(AJ74&lt;&gt;"", "[MENTOR CONTEXT ALERT] Be aware of the following infrastructure limitation for this exercise: " &amp; AJ74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IF(UPPER(H74)="PROJECT",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IF(UPPER(H74)="PROJECT",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IF(UPPER(H74)="PROJECT", "Project #", "Topic #") &amp; F74 &amp; " | Practice | " &amp; IF($I$3="", $I$2, $I$2&amp; " - " &amp;$I$3) &amp; " | 📊 Level: " &amp; G74 &amp; CHAR(10) &amp; "**" &amp; IF(UPPER(H74)="PROJECT", "Project", "Topic") &amp; ":** " &amp; I74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Process large datasets lazily via file channels using File.stream!/1, File.stream!/3, IO.stream/2, IO.binstream/2, and File.close/1.. Topic details: File Streaming &amp; Chunking (File.stream!/1, File.stream!/3, IO.stream/2, IO.binstream/2, File.close/1)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#66 | Practice | Elixir Fundamentals | 📊 Level: Advanced
**Topic:** Process large datasets lazily via file channels using File.stream!/1, File.stream!/3, IO.stream/2, IO.binstream/2, and File.close/1.
---
 | [FOOTER RULE - STRICT] End your response with: '--- ⚡ *Coding5s Mentor System — Eliminating Epistemic Debt*' | </v>
      </c>
      <c r="M74" s="52">
        <v>0</v>
      </c>
      <c r="N74" s="102" t="str">
        <f t="shared" ref="N74:N137" si="22">IF(H74="Topic",
"[ROLE] Careless " &amp; $I$2 &amp; " Developer | " &amp;
"[TASK] Generate debugging challenges in " &amp; $I$2 &amp; " | | " &amp;
"[TOPIC] " &amp; I74 &amp; " | | " &amp;
"[LEVEL] " &amp; G74 &amp; "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
"[HEADER RULE - STRICT] You MUST start your entire response EXACTLY with this markdown block (do not print anything before it):" &amp; CHAR(10) &amp; "### 🔹 Topic #" &amp; F74 &amp; " | Stage 2 🐛 Debug | " &amp; IF($I$3="", $I$2, $I$2&amp; " - " &amp;$I$3) &amp; " | 📊 Level: " &amp; G74 &amp; " | 🌐 Coding5s.com" &amp; CHAR(10) &amp; "Concept: " &amp; J74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 &amp;
"[TESTING_FRAMEWORK_RULE] Validate with IO output or simple ExUnit assert/refute macros. Avoid complex suites, setup chains, or excessive test scaffolding. | " &amp;
"[DEPENDENCY_MANAGEMENT_RULE] Standard Mix/Elixir context. If external packages are needed, declare them only in mix.exs and install with mix deps.get. | " &amp;
"[CODE CONSTRAINTS] Each challenge MUST include internal data/dataset use, at least 1 IO.puts/IO.inspect, iteration via Enum/comprehension/recursion when applicable, EXACTLY 1 named function, and EXACTLY 1 function call. - " &amp; IF(G74="Beginner", "5–15", IF(G74="Intermediate", "10–25", "15–35")) &amp; " lines of EXECUTABLE broken Elixir code per challenge; exclude blank lines. NO OOP/class patterns and NO top-level executable expressions EXCEPT the single function call. | All challenges MUST maintain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D74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IF(H74="PROJECT", AA74, ""))</f>
        <v>[ROLE] Careless Elixir Fundamentals Developer | [TASK] Generate debugging challenges in Elixir Fundamentals | | [TOPIC] Process large datasets lazily via file channels using File.stream!/1, File.stream!/3, IO.stream/2, IO.binstream/2, and File.close/1. | | [LEVEL] Advanced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#66 | Stage 2 🐛 Debug | Elixir Fundamentals | 📊 Level: Advanced | 🌐 Coding5s.com
Concept: File Streaming &amp; Chunking (File.stream!/1, File.stream!/3, IO.stream/2, IO.binstream/2, File.close/1)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- 15–35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4" s="103" t="str">
        <f t="shared" ref="O74:O137" si="23">IF(OR(H74="Topic", UPPER(H74)="PROJECT"),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IF(UPPER(H74)="PROJECT", "PROJECT: " &amp; I74 &amp; ". Topics involved: " &amp; A74 &amp; ". Project objective: " &amp; J74, "TOPIC: " &amp; I74 &amp; ". Topic details: " &amp; J74)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IF(UPPER(H74)="PROJECT", "Project #", "Topic #") &amp; F74 &amp; " | Debug | " &amp; IF($I$3="", $I$2, $I$2&amp; " - " &amp;$I$3) &amp; " | 📊 Level: " &amp; G74 &amp; CHAR(10) &amp; "**" &amp; IF(UPPER(H74)="PROJECT", "Project", "Topic") &amp; ":** " &amp; I74 &amp; CHAR(10) &amp; "---" &amp; CHAR(10) &amp; " | " &amp;
_xlfn._LONGTEXT("[CORE_QUALITY_POLICY]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Process large datasets lazily via file channels using File.stream!/1, File.stream!/3, IO.stream/2, IO.binstream/2, and File.close/1.. Topic details: File Streaming &amp; Chunking (File.stream!/1, File.stream!/3, IO.stream/2, IO.binstream/2, File.close/1)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#66 | Debug | Elixir Fundamentals | 📊 Level: Advanced
**Topic:** Process large datasets lazily via file channels using File.stream!/1, File.stream!/3, IO.stream/2, IO.binstream/2, and File.close/1.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4" s="52">
        <v>0</v>
      </c>
      <c r="Q74" s="102" t="str">
        <f t="shared" ref="Q74:Q137" si="24">IF(H74="Topic",
"[ROLE] Tech Lead | " &amp;
"[TASK] Assign incomplete " &amp; $I$2 &amp; " script challenges | " &amp;
"[TOPIC] " &amp; I74 &amp; " | " &amp;
"[LEVEL] " &amp; G74 &amp;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
"[HEADER RULE - STRICT] You MUST start your entire response EXACTLY with this markdown block (do not print anything before it):" &amp; CHAR(10) &amp; "### 🔹 Topic #" &amp; F74 &amp; " | Stage 3 🧩 Complete | " &amp; IF($I$3="", $I$2, $I$2&amp; " - " &amp;$I$3) &amp; " | 📊 Level: " &amp; G74 &amp; " | 🌐 Coding5s.com" &amp; CHAR(10) &amp; "**Concept:** " &amp; J74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Elixir/OTP modules only. Strictly ZERO external Hex packages for beginner topics. | " &amp;
"[TESTING_FRAMEWORK_PROTOCOL] Simple console-output verification via IO.puts/1 or IO.inspect/2. | " &amp;
"[CHALLENGE_CONSTRAINTS_POLICY] For Beginner level, # TODO MUST be atomic: 1–2 simple lines max, e.g. variable binding, IO.puts, direct comparison, or simple pattern match. NO complex IO capture or parsing. - " &amp; IF(G74="Beginner","5–15", IF(G74="Intermediate","10–25","15–35")) &amp; " 5–15 lines of EXECUTABLE base code. Code outside # TODO MUST be fully valid/readable. If no_def is present in AJ, use flat .exs code without def/defp.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D74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I74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IF(G74="Beginner", "Clear explicit hint (no code) | ", IF(G74="Intermediate",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IF(H74="PROJECT", AB74, ""))</f>
        <v>[ROLE] Tech Lead | [TASK] Assign incomplete Elixir Fundamentals script challenges | [TOPIC] Process large datasets lazily via file channels using File.stream!/1, File.stream!/3, IO.stream/2, IO.binstream/2, and File.close/1. | [LEVEL] Advanced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#66 | Stage 3 🧩 Complete | Elixir Fundamentals | 📊 Level: Advanced | 🌐 Coding5s.com
**Concept:** File Streaming &amp; Chunking (File.stream!/1, File.stream!/3, IO.stream/2, IO.binstream/2, File.close/1)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- 15–35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Process large datasets lazily via file channels using File.stream!/1, File.stream!/3, IO.stream/2, IO.binstream/2, and File.close/1..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4" s="103" t="str">
        <f t="shared" ref="R74:R137" si="25">IF(OR(H74="Topic", UPPER(H74)="PROJECT"),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IF(UPPER(H74)="PROJECT", "PROJECT: " &amp; I74 &amp; ". Topics involved: " &amp; A74 &amp; ". Project objective: " &amp; J74, "TOPIC: " &amp; I74 &amp; ". Topic details: " &amp; J74)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IF(UPPER(H74)="PROJECT", "Project #", "Topic #") &amp; F74 &amp; " | Complete | " &amp; IF($I$3="", $I$2, $I$2&amp; " - " &amp;$I$3) &amp; " | 📊 Level: " &amp; G74 &amp; CHAR(10) &amp; "**" &amp; IF(UPPER(H74)="PROJECT", "Project", "Topic") &amp; ":** " &amp; I74 &amp; CHAR(10) &amp; "---" &amp; CHAR(10) &amp; " | " &amp;
_xlfn._LONGTEXT("[CORE_QUALITY_POLICY]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Process large datasets lazily via file channels using File.stream!/1, File.stream!/3, IO.stream/2, IO.binstream/2, and File.close/1.. Topic details: File Streaming &amp; Chunking (File.stream!/1, File.stream!/3, IO.stream/2, IO.binstream/2, File.close/1)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#66 | Complete | Elixir Fundamentals | 📊 Level: Advanced
**Topic:** Process large datasets lazily via file channels using File.stream!/1, File.stream!/3, IO.stream/2, IO.binstream/2, and File.close/1.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4" s="52">
        <v>0</v>
      </c>
      <c r="T74" s="102" t="str">
        <f t="shared" ref="T74:T137" si="26">IF(H74="Topic",
"[ROLE] Tech Lead | " &amp;
"[TASK] Provide intentionally messy but functional code for learning debugging and improvement | " &amp;
"[TOPIC] " &amp; I74 &amp; " | " &amp;
"[LEVEL] " &amp; G74 &amp; " | " &amp;
"[COUNT] " &amp; D74 &amp; " challenges | " &amp;
"[LIBRARY BEING LEARNED] " &amp; $I$3 &amp; " | " &amp;
_xlfn._LONGTEXT("[ECOSYSTEM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F74 &amp; " | Stage 4 🧹 Refactor | " &amp; IF($I$3="", $I$2, $I$2&amp; " - " &amp;$I$3) &amp; " | 📊 Level: " &amp; G74 &amp; " | 🌐 Coding5s.com" &amp; CHAR(10) &amp; "**Concept:** " &amp; J74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D74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IF(G74="Beginner", "5–15", IF(G74="Intermediate",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IF(H74="PROJECT", AC74, ""))</f>
        <v>[ROLE] Tech Lead | [TASK] Provide intentionally messy but functional code for learning debugging and improvement | [TOPIC] Process large datasets lazily via file channels using File.stream!/1, File.stream!/3, IO.stream/2, IO.binstream/2, and File.close/1. | [LEVEL] Advanced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#66 | Stage 4 🧹 Refactor | Elixir Fundamentals | 📊 Level: Advanced | 🌐 Coding5s.com
**Concept:** File Streaming &amp; Chunking (File.stream!/1, File.stream!/3, IO.stream/2, IO.binstream/2, File.close/1)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4" s="103" t="str">
        <f t="shared" ref="U74:U137" si="27">IF(OR(H74="Topic", UPPER(H74)="PROJECT"),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IF(UPPER(H74)="PROJECT", "PROJECT: " &amp; I74 &amp; ". Topics involved: " &amp; A74 &amp; ". Project objective: " &amp; J74, "TOPIC: " &amp; I74 &amp; ". Topic details: " &amp; J74)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IF(UPPER(H74)="PROJECT", "Project #", "Topic #") &amp; F74 &amp; " | Refactor | " &amp; IF($I$3="", $I$2, $I$2&amp; " - " &amp;$I$3) &amp; " | 📊 Level: " &amp; G74 &amp; CHAR(10) &amp; "**" &amp; IF(UPPER(H74)="PROJECT", "Project", "Topic") &amp; ":** " &amp; I74 &amp; CHAR(10) &amp; "---" &amp; CHAR(10) &amp; " | " &amp;
_xlfn._LONGTEXT("[PYTHON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Process large datasets lazily via file channels using File.stream!/1, File.stream!/3, IO.stream/2, IO.binstream/2, and File.close/1.. Topic details: File Streaming &amp; Chunking (File.stream!/1, File.stream!/3, IO.stream/2, IO.binstream/2, File.close/1)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#66 | Refactor | Elixir Fundamentals | 📊 Level: Advanced
**Topic:** Process large datasets lazily via file channels using File.stream!/1, File.stream!/3, IO.stream/2, IO.binstream/2, and File.close/1.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4" s="52">
        <v>0</v>
      </c>
      <c r="W74" s="87" t="str">
        <f t="shared" ref="W74:W137" si="28">IF(H74="Topic",
"[ROLE] Tech Product Manager assigning a " &amp; $I$2 &amp; " Jira Ticket | " &amp;
"[TASK] Provide a guided implementation exercise with full solution for learning purposes | " &amp;
"[TOPIC] " &amp; I74 &amp; " | " &amp;
"[LEVEL] " &amp; G74 &amp; " | " &amp;
"[LIBRARY BEING LEARNED] " &amp; $I$3 &amp; " | " &amp;
_xlfn._LONGTEXT("[ECOSYSTEM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F74 &amp; " | Stage 5 | " &amp; IF($I$3="", $I$2, $I$2&amp; " - " &amp;$I$3) &amp; " | 📊 Level: " &amp; G74 &amp; " | 🌐 Coding5s.com" &amp; CHAR(10) &amp; "**Concept:** " &amp; J74 &amp; CHAR(10) &amp; "---" &amp; CHAR(10) &amp; " | " &amp;
"[FUNCTIONAL_STRUCTURE_POLICY] Rule: " &amp; IF(G74="Beginner", "Use simple scripts or minimal functions. ", IF(G74="Intermediate",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IF(G74="Beginner", "10–20", IF(G74="Intermediate", "15–30", "25–40")) &amp; " lines of EXECUTABLE code (STRICT) - V1.1 MUST be between " &amp; IF(G74="Beginner", "15–30", IF(G74="Intermediate",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IF(H74="PROJECT", AD74, ""))</f>
        <v>[ROLE] Tech Product Manager assigning a Elixir Fundamentals Jira Ticket | [TASK] Provide a guided implementation exercise with full solution for learning purposes | [TOPIC] Process large datasets lazily via file channels using File.stream!/1, File.stream!/3, IO.stream/2, IO.binstream/2, and File.close/1. | [LEVEL] Advanced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#66 | Stage 5 | Elixir Fundamentals | 📊 Level: Advanced | 🌐 Coding5s.com
**Concept:** File Streaming &amp; Chunking (File.stream!/1, File.stream!/3, IO.stream/2, IO.binstream/2, File.close/1)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4" s="103" t="str">
        <f t="shared" ref="X74:X137" si="29">IF(OR(H74="Topic", UPPER(H74)="PROJECT"),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IF(UPPER(H74)="PROJECT", "PROJECT: " &amp; I74 &amp; ". Topics integrated: " &amp; A74 &amp; ". Business Goal: " &amp; J74, "TOPIC: " &amp; I74 &amp; ". Goal: " &amp; J74)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IF(UPPER(H74)="PROJECT", "Project #", "Topic #") &amp; F74 &amp; " | Extend | " &amp; IF($I$3="", $I$2, $I$2&amp; " - " &amp;$I$3) &amp; " | 📊 Level: " &amp; G74 &amp; CHAR(10) &amp; "**" &amp; IF(UPPER(H74)="PROJECT", "Project", "Topic") &amp; ":** " &amp; I74 &amp; CHAR(10) &amp; "---" &amp; CHAR(10) &amp; " | " &amp;
_xlfn._LONGTEXT("[CODE_QUALITY_PROTOCOL]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Process large datasets lazily via file channels using File.stream!/1, File.stream!/3, IO.stream/2, IO.binstream/2, and File.close/1.. Goal: File Streaming &amp; Chunking (File.stream!/1, File.stream!/3, IO.stream/2, IO.binstream/2, File.close/1)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#66 | Extend | Elixir Fundamentals | 📊 Level: Advanced
**Topic:** Process large datasets lazily via file channels using File.stream!/1, File.stream!/3, IO.stream/2, IO.binstream/2, and File.close/1.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4" s="52">
        <v>0</v>
      </c>
      <c r="Z74" s="56" t="str">
        <f t="shared" ref="Z74:Z137" si="30">IF(H74&lt;&gt;"PROJECT","",
"[TASK] Teach through a practical " &amp; $I$2 &amp; " - " &amp; $I$3 &amp; " project following the micro-learning methodology, acting as a supportive tutor, creating a project about  " &amp; I74 &amp; " | " &amp;
"[TOPICS USED] " &amp; A74 &amp; " | " &amp;
"[LEVEL] " &amp; G74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Kernel functions, core operators, modules, and standard BEAM execution. at the top of the code block. Assume no project configuration file exists. | " &amp;
"[CODE_CONSTRAINTS_RULE] Standard basic logic validation using ExUnit assert/refute macros. | " &amp;
_xlfn._LONGTEXT("[VISUAL_ARCHITECTURE_COMMENTS]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 &amp;
"[DATA ROBUSTNESS RULE] Handle real-world data safely | " &amp;
"[CODE CONSTRAINTS] MUST be between " &amp; IF(G74="Beginner", "25–40", IF(G74="Intermediate",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F74 &amp; " | Stage 1 | " &amp; IF($I$3="", $I$2, $I$2&amp; " - " &amp;$I$3) &amp; " | 📊 Level: " &amp; G74 &amp; " | 🌐 Coding5s.com" &amp; CHAR(10) &amp; "**Project:** " &amp; J74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74" s="56" t="str">
        <f t="shared" ref="AA74:AA137" si="31">IF(H74&lt;&gt;"PROJECT","",
"[ROLE] Careless " &amp; $I$2 &amp; " Developer | " &amp;
"[TASK] Generate debugging project in " &amp; $I$2 &amp; " | " &amp;
"[PROJECT] " &amp; I74 &amp; " | " &amp;
"[TOPICS USED] " &amp; A74 &amp; " | " &amp;
"[LEVEL] " &amp; G74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F74 &amp; " | Stage 2 | " &amp; IF($I$3="", $I$2, $I$2&amp; " - " &amp;$I$3) &amp; " | 📊 Level: " &amp; G74 &amp; " | 🌐 Coding5s.com" &amp; CHAR(10) &amp; "Project: " &amp; J74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AE72 &amp; " | " &amp;
"[LANGUAGE SEED CONTEXT] " &amp; IF($AE$7 = "", "Language Seed Not Necessary", "You MUST strictly follow this seed context to enhance, adapt, and naturalize your tone, vocabulary, and instructional quality in " &amp; $B$6 &amp; ": " &amp; $AE$7) &amp; " | " &amp;
_xlfn._LONGTEXT("[BUG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IF(G74="Beginner", "25–40", IF(G74="Intermediate", "30–60", "40–100")) &amp; " lines of EXECUTABLE code (STRICT: Do NOT count blank lines towards this limit) - Multi-step flow - 2–4 functions ONLY - main() as entry point " &amp; IF(G74&lt;&gt;"Advanced",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74" s="56" t="str">
        <f t="shared" ref="AB74:AB137" si="32">IF(H74&lt;&gt;"PROJECT","",
"[ROLE] Tech Lead | " &amp;
"[TASK] Assign incomplete project script | " &amp;
"[PROJECT] " &amp; I74 &amp; " | " &amp;
"[TOPICS USED] " &amp; A74 &amp; " | " &amp;
"[LEVEL] " &amp; G74 &amp; " | " &amp;
"[LIBRARY BEING LEARNED] " &amp; $I$3 &amp; " | " &amp;
"[ECOSYSTEM ORIENTATION RULE] If a data manipulation library, external package, or ecosystem like Pandas or NumPy is specified in " &amp; $I$3 &amp; _xlfn._LONGTEXT(",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F74 &amp; " | Stage 3 | " &amp; IF($I$3="", $I$2, $I$2&amp; " - " &amp;$I$3) &amp; " | 📊 Level: " &amp; G74 &amp; " | 🌐 Coding5s.com" &amp; CHAR(10) &amp; "**Project:** " &amp; J74 &amp; CHAR(10) &amp; "---" &amp; CHAR(10) &amp; " | " &amp;
"[EXTERNAL_PACKAGE_PROTOCOL] Require Mix dependency declarations in mix.exs and mix deps.get for external Hex dependencies when applicable. | " &amp;
"[CHALLENGE_CONSTRAINTS_POLICY] MUST contain 25–40 lines of EXECUTABLE base Elixir code; do NOT count comments or # TODO blocks. " &amp; IF(G74="Beginner","25–40", IF(G74="Intermediate","30–60","40–100")) &amp; " Multi-step functional pipeline. Max 2 named functions, NO OOP/class patterns. Integration logic exclusively inside # TODO blocks.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74" s="56" t="str">
        <f t="shared" ref="AC74:AC137" si="33">IF(H74&lt;&gt;"PROJECT","",
"[ROLE] Tech Lead | " &amp;
"[TASK] Provide a messy but functional project for refactoring | " &amp;
"[PROJECT] " &amp; I74 &amp; " | " &amp;
"[TOPICS USED] " &amp; A74 &amp; " | " &amp;
"[LEVEL] " &amp; G74 &amp; " | " &amp;
"[PERSONA RULE] Act as a Tech Lead. A junior wrote this working but messy code. Tone: professional but exhausted | " &amp;
"[HEADER RULE - STRICT] You MUST start your entire response EXACTLY with this markdown block (do not print anything before it):" &amp; CHAR(10) &amp; "### 🚀 Project #" &amp; F74 &amp; " | Stage 4 | " &amp; IF($I$3="", $I$2, $I$2&amp; " - " &amp;$I$3) &amp; " | 📊 Level: " &amp; G74 &amp; " | 🌐 Coding5s.com" &amp; CHAR(10) &amp; "**Project:** " &amp; J74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IF(G74="Beginner", "25–40", IF(G74="Intermediate",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74" s="56" t="str">
        <f t="shared" ref="AD74:AD137" si="34">IF(H74&lt;&gt;"PROJECT","",
"[ROLE] Tech Product Manager assigning a " &amp; $I$2 &amp; " Jira Ticket | " &amp;
"[TASK] Provide a guided project implementation with full solution | " &amp;
"[PROJECT] " &amp; I74 &amp; " | " &amp;
"[TOPICS USED] " &amp; A74 &amp; " | " &amp;
"[LEVEL] " &amp; G74 &amp; " | " &amp;
"[PERSONA RULE] Act as a professional Tech Product Manager defining a project ticket | " &amp;
"[LIBRARY BEING LEARNED] " &amp; $I$3 &amp; " | " &amp;
_xlfn._LONGTEXT("[ECOSYSTEM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 &amp;
"[HEADER RULE - STRICT] You MUST start your entire response EXACTLY with this markdown block (do not print anything before it):" &amp; CHAR(10) &amp; "### 🚀 Project #" &amp; F74 &amp; " | Stage 5 | " &amp; IF($I$3="", $I$2, $I$2&amp; " - " &amp;$I$3) &amp; " | 📊 Level: " &amp; G74 &amp; " | 🌐 Coding5s.com" &amp; CHAR(10) &amp; "**Project:** " &amp; J74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IF(G74="Beginner", "20–35", IF(G74="Intermediate", "30–50", "45–70")) &amp; " lines of EXECUTABLE code (STRICT) - V1.1 MUST be between " &amp; IF(G74="Beginner", "30–50", IF(G74="Intermediate",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IF(G74="Beginner", "Avoid complex structure. ", IF(G74="Intermediate",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74" s="40"/>
      <c r="AF74" s="40"/>
      <c r="AG74" s="40"/>
      <c r="AH74" s="56" t="str">
        <f t="shared" si="18"/>
        <v/>
      </c>
      <c r="AI74" s="54"/>
      <c r="AJ74" s="54"/>
      <c r="AK74" s="54"/>
      <c r="AL74" s="54"/>
      <c r="AM74" s="54"/>
    </row>
    <row r="75" spans="1:39">
      <c r="A75" s="45" t="str" cm="1">
        <f t="array" ref="A75">IF(H75="PROJECT", CHAR(10) &amp; "- " &amp; _xlfn.TEXTJOIN(CHAR(10) &amp; "- ", TRUE, _xlfn._xlws.FILTER($I$9:$I$1000, ($B$9:$B$1000=B75) * ($H$9:$H$1000="Topic"))), "")</f>
        <v/>
      </c>
      <c r="B75" s="45">
        <f t="shared" si="19"/>
        <v>9</v>
      </c>
      <c r="C75" s="95">
        <v>16</v>
      </c>
      <c r="D75" s="46">
        <v>4</v>
      </c>
      <c r="E75" s="58" t="s">
        <v>710</v>
      </c>
      <c r="F75" s="67">
        <v>67</v>
      </c>
      <c r="G75" s="53" t="s">
        <v>159</v>
      </c>
      <c r="H75" s="53" t="s">
        <v>48</v>
      </c>
      <c r="I75" s="50" t="s">
        <v>909</v>
      </c>
      <c r="J75" s="51" t="s">
        <v>910</v>
      </c>
      <c r="K75" s="129" t="str">
        <f t="shared" si="20"/>
        <v xml:space="preserve">[ROLE] Friendly tutor specializing in Elixir Fundamentals | [TOPIC] Invoke native Erlang subsystem libraries using :erlang.system_info/1, :crypto.strong_rand_bytes/1, :math.pi/0, :math.sqrt/1, and :os.type/0. | [LEVEL] Advanced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Advanced function composition, anonymous functions/closures, captures, higher-order functions, Stream pipelines, and lightweight process messaging.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#67 | Stage 1 📖 Practice | Elixir Fundamentals | 📊 Level: Advanced | 🌐 Coding5s.com
**Concept:** Calling Erlang Modules (:erlang.system_info/1, :crypto.strong_rand_bytes/1, :math.pi/0, :math.sqrt/1, :os.type/0)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5" s="103" t="str">
        <f t="shared" si="21"/>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Invoke native Erlang subsystem libraries using :erlang.system_info/1, :crypto.strong_rand_bytes/1, :math.pi/0, :math.sqrt/1, and :os.type/0.. Topic details: Calling Erlang Modules (:erlang.system_info/1, :crypto.strong_rand_bytes/1, :math.pi/0, :math.sqrt/1, :os.type/0)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#67 | Practice | Elixir Fundamentals | 📊 Level: Advanced
**Topic:** Invoke native Erlang subsystem libraries using :erlang.system_info/1, :crypto.strong_rand_bytes/1, :math.pi/0, :math.sqrt/1, and :os.type/0.
---
 | [FOOTER RULE - STRICT] End your response with: '--- ⚡ *Coding5s Mentor System — Eliminating Epistemic Debt*' | </v>
      </c>
      <c r="M75" s="53">
        <v>0</v>
      </c>
      <c r="N75" s="102" t="str">
        <f t="shared" si="22"/>
        <v>[ROLE] Careless Elixir Fundamentals Developer | [TASK] Generate debugging challenges in Elixir Fundamentals | | [TOPIC] Invoke native Erlang subsystem libraries using :erlang.system_info/1, :crypto.strong_rand_bytes/1, :math.pi/0, :math.sqrt/1, and :os.type/0. | | [LEVEL] Advanced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#67 | Stage 2 🐛 Debug | Elixir Fundamentals | 📊 Level: Advanced | 🌐 Coding5s.com
Concept: Calling Erlang Modules (:erlang.system_info/1, :crypto.strong_rand_bytes/1, :math.pi/0, :math.sqrt/1, :os.type/0)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- 15–35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5" s="103" t="str">
        <f t="shared" si="23"/>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Invoke native Erlang subsystem libraries using :erlang.system_info/1, :crypto.strong_rand_bytes/1, :math.pi/0, :math.sqrt/1, and :os.type/0.. Topic details: Calling Erlang Modules (:erlang.system_info/1, :crypto.strong_rand_bytes/1, :math.pi/0, :math.sqrt/1, :os.type/0)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#67 | Debug | Elixir Fundamentals | 📊 Level: Advanced
**Topic:** Invoke native Erlang subsystem libraries using :erlang.system_info/1, :crypto.strong_rand_bytes/1, :math.pi/0, :math.sqrt/1, and :os.type/0.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5" s="53">
        <v>0</v>
      </c>
      <c r="Q75" s="102" t="str">
        <f t="shared" si="24"/>
        <v>[ROLE] Tech Lead | [TASK] Assign incomplete Elixir Fundamentals script challenges | [TOPIC] Invoke native Erlang subsystem libraries using :erlang.system_info/1, :crypto.strong_rand_bytes/1, :math.pi/0, :math.sqrt/1, and :os.type/0. | [LEVEL] Advanced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#67 | Stage 3 🧩 Complete | Elixir Fundamentals | 📊 Level: Advanced | 🌐 Coding5s.com
**Concept:** Calling Erlang Modules (:erlang.system_info/1, :crypto.strong_rand_bytes/1, :math.pi/0, :math.sqrt/1, :os.type/0)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- 15–35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Invoke native Erlang subsystem libraries using :erlang.system_info/1, :crypto.strong_rand_bytes/1, :math.pi/0, :math.sqrt/1, and :os.type/0..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5" s="103" t="str">
        <f t="shared" si="25"/>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Invoke native Erlang subsystem libraries using :erlang.system_info/1, :crypto.strong_rand_bytes/1, :math.pi/0, :math.sqrt/1, and :os.type/0.. Topic details: Calling Erlang Modules (:erlang.system_info/1, :crypto.strong_rand_bytes/1, :math.pi/0, :math.sqrt/1, :os.type/0)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#67 | Complete | Elixir Fundamentals | 📊 Level: Advanced
**Topic:** Invoke native Erlang subsystem libraries using :erlang.system_info/1, :crypto.strong_rand_bytes/1, :math.pi/0, :math.sqrt/1, and :os.type/0.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5" s="53">
        <v>0</v>
      </c>
      <c r="T75" s="102" t="str">
        <f t="shared" si="26"/>
        <v>[ROLE] Tech Lead | [TASK] Provide intentionally messy but functional code for learning debugging and improvement | [TOPIC] Invoke native Erlang subsystem libraries using :erlang.system_info/1, :crypto.strong_rand_bytes/1, :math.pi/0, :math.sqrt/1, and :os.type/0. | [LEVEL] Advanced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#67 | Stage 4 🧹 Refactor | Elixir Fundamentals | 📊 Level: Advanced | 🌐 Coding5s.com
**Concept:** Calling Erlang Modules (:erlang.system_info/1, :crypto.strong_rand_bytes/1, :math.pi/0, :math.sqrt/1, :os.type/0)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5"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Invoke native Erlang subsystem libraries using :erlang.system_info/1, :crypto.strong_rand_bytes/1, :math.pi/0, :math.sqrt/1, and :os.type/0.. Topic details: Calling Erlang Modules (:erlang.system_info/1, :crypto.strong_rand_bytes/1, :math.pi/0, :math.sqrt/1, :os.type/0)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#67 | Refactor | Elixir Fundamentals | 📊 Level: Advanced
**Topic:** Invoke native Erlang subsystem libraries using :erlang.system_info/1, :crypto.strong_rand_bytes/1, :math.pi/0, :math.sqrt/1, and :os.type/0.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5" s="53">
        <v>0</v>
      </c>
      <c r="W75" s="87" t="str">
        <f t="shared" si="28"/>
        <v>[ROLE] Tech Product Manager assigning a Elixir Fundamentals Jira Ticket | [TASK] Provide a guided implementation exercise with full solution for learning purposes | [TOPIC] Invoke native Erlang subsystem libraries using :erlang.system_info/1, :crypto.strong_rand_bytes/1, :math.pi/0, :math.sqrt/1, and :os.type/0. | [LEVEL] Advanced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#67 | Stage 5 | Elixir Fundamentals | 📊 Level: Advanced | 🌐 Coding5s.com
**Concept:** Calling Erlang Modules (:erlang.system_info/1, :crypto.strong_rand_bytes/1, :math.pi/0, :math.sqrt/1, :os.type/0)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5"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Invoke native Erlang subsystem libraries using :erlang.system_info/1, :crypto.strong_rand_bytes/1, :math.pi/0, :math.sqrt/1, and :os.type/0.. Goal: Calling Erlang Modules (:erlang.system_info/1, :crypto.strong_rand_bytes/1, :math.pi/0, :math.sqrt/1, :os.type/0)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#67 | Extend | Elixir Fundamentals | 📊 Level: Advanced
**Topic:** Invoke native Erlang subsystem libraries using :erlang.system_info/1, :crypto.strong_rand_bytes/1, :math.pi/0, :math.sqrt/1, and :os.type/0.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5" s="53">
        <v>0</v>
      </c>
      <c r="Z75" s="56" t="str">
        <f t="shared" si="30"/>
        <v/>
      </c>
      <c r="AA75" s="56" t="str">
        <f t="shared" si="31"/>
        <v/>
      </c>
      <c r="AB75" s="56" t="str">
        <f t="shared" si="32"/>
        <v/>
      </c>
      <c r="AC75" s="56" t="str">
        <f t="shared" si="33"/>
        <v/>
      </c>
      <c r="AD75" s="56" t="str">
        <f t="shared" si="34"/>
        <v/>
      </c>
      <c r="AE75" s="40"/>
      <c r="AF75" s="40"/>
      <c r="AG75" s="40"/>
      <c r="AH75" s="56" t="str">
        <f t="shared" si="18"/>
        <v/>
      </c>
      <c r="AI75" s="54"/>
      <c r="AJ75" s="54"/>
      <c r="AK75" s="54"/>
      <c r="AL75" s="54"/>
      <c r="AM75" s="54"/>
    </row>
    <row r="76" spans="1:39">
      <c r="A76" s="45" t="str" cm="1">
        <f t="array" ref="A76">IF(H76="PROJECT", CHAR(10) &amp; "- " &amp; _xlfn.TEXTJOIN(CHAR(10) &amp; "- ", TRUE, _xlfn._xlws.FILTER($I$9:$I$1000, ($B$9:$B$1000=B76) * ($H$9:$H$1000="Topic"))), "")</f>
        <v/>
      </c>
      <c r="B76" s="45">
        <f t="shared" si="19"/>
        <v>9</v>
      </c>
      <c r="C76" s="95">
        <v>16</v>
      </c>
      <c r="D76" s="57">
        <v>4</v>
      </c>
      <c r="E76" s="58" t="s">
        <v>46</v>
      </c>
      <c r="F76" s="54">
        <v>68</v>
      </c>
      <c r="G76" s="52" t="s">
        <v>159</v>
      </c>
      <c r="H76" s="52" t="s">
        <v>48</v>
      </c>
      <c r="I76" s="61" t="s">
        <v>911</v>
      </c>
      <c r="J76" s="62" t="s">
        <v>912</v>
      </c>
      <c r="K76" s="129" t="str">
        <f t="shared" si="20"/>
        <v xml:space="preserve">[ROLE] Friendly tutor specializing in Elixir Fundamentals | [TOPIC] Convert data representations across language boundaries using List.to_string/1, String.to_charlist/1, :erlang.list_to_binary/1, :erlang.binary_to_list/1, and Record.defrecord/2. | [LEVEL] Advanced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Advanced function composition, anonymous functions/closures, captures, higher-order functions, Stream pipelines, and lightweight process messaging.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#68 | Stage 1 📖 Practice | Elixir Fundamentals | 📊 Level: Advanced | 🌐 Coding5s.com
**Concept:** Data Type Interoperability (List.to_string/1, String.to_charlist/1, :erlang.list_to_binary/1, :erlang.binary_to_list/1, Record.defrecord/2)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6" s="103" t="str">
        <f t="shared" si="21"/>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Convert data representations across language boundaries using List.to_string/1, String.to_charlist/1, :erlang.list_to_binary/1, :erlang.binary_to_list/1, and Record.defrecord/2.. Topic details: Data Type Interoperability (List.to_string/1, String.to_charlist/1, :erlang.list_to_binary/1, :erlang.binary_to_list/1, Record.defrecord/2)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#68 | Practice | Elixir Fundamentals | 📊 Level: Advanced
**Topic:** Convert data representations across language boundaries using List.to_string/1, String.to_charlist/1, :erlang.list_to_binary/1, :erlang.binary_to_list/1, and Record.defrecord/2.
---
 | [FOOTER RULE - STRICT] End your response with: '--- ⚡ *Coding5s Mentor System — Eliminating Epistemic Debt*' | </v>
      </c>
      <c r="M76" s="52">
        <v>0</v>
      </c>
      <c r="N76" s="102" t="str">
        <f t="shared" si="22"/>
        <v>[ROLE] Careless Elixir Fundamentals Developer | [TASK] Generate debugging challenges in Elixir Fundamentals | | [TOPIC] Convert data representations across language boundaries using List.to_string/1, String.to_charlist/1, :erlang.list_to_binary/1, :erlang.binary_to_list/1, and Record.defrecord/2. | | [LEVEL] Advanced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#68 | Stage 2 🐛 Debug | Elixir Fundamentals | 📊 Level: Advanced | 🌐 Coding5s.com
Concept: Data Type Interoperability (List.to_string/1, String.to_charlist/1, :erlang.list_to_binary/1, :erlang.binary_to_list/1, Record.defrecord/2)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- 15–35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6" s="103" t="str">
        <f t="shared" si="23"/>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Convert data representations across language boundaries using List.to_string/1, String.to_charlist/1, :erlang.list_to_binary/1, :erlang.binary_to_list/1, and Record.defrecord/2.. Topic details: Data Type Interoperability (List.to_string/1, String.to_charlist/1, :erlang.list_to_binary/1, :erlang.binary_to_list/1, Record.defrecord/2)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#68 | Debug | Elixir Fundamentals | 📊 Level: Advanced
**Topic:** Convert data representations across language boundaries using List.to_string/1, String.to_charlist/1, :erlang.list_to_binary/1, :erlang.binary_to_list/1, and Record.defrecord/2.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6" s="52">
        <v>0</v>
      </c>
      <c r="Q76" s="102" t="str">
        <f t="shared" si="24"/>
        <v>[ROLE] Tech Lead | [TASK] Assign incomplete Elixir Fundamentals script challenges | [TOPIC] Convert data representations across language boundaries using List.to_string/1, String.to_charlist/1, :erlang.list_to_binary/1, :erlang.binary_to_list/1, and Record.defrecord/2. | [LEVEL] Advanced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#68 | Stage 3 🧩 Complete | Elixir Fundamentals | 📊 Level: Advanced | 🌐 Coding5s.com
**Concept:** Data Type Interoperability (List.to_string/1, String.to_charlist/1, :erlang.list_to_binary/1, :erlang.binary_to_list/1, Record.defrecord/2)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- 15–35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Convert data representations across language boundaries using List.to_string/1, String.to_charlist/1, :erlang.list_to_binary/1, :erlang.binary_to_list/1, and Record.defrecord/2..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6" s="103" t="str">
        <f t="shared" si="25"/>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Convert data representations across language boundaries using List.to_string/1, String.to_charlist/1, :erlang.list_to_binary/1, :erlang.binary_to_list/1, and Record.defrecord/2.. Topic details: Data Type Interoperability (List.to_string/1, String.to_charlist/1, :erlang.list_to_binary/1, :erlang.binary_to_list/1, Record.defrecord/2)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#68 | Complete | Elixir Fundamentals | 📊 Level: Advanced
**Topic:** Convert data representations across language boundaries using List.to_string/1, String.to_charlist/1, :erlang.list_to_binary/1, :erlang.binary_to_list/1, and Record.defrecord/2.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6" s="52">
        <v>0</v>
      </c>
      <c r="T76" s="102" t="str">
        <f t="shared" si="26"/>
        <v>[ROLE] Tech Lead | [TASK] Provide intentionally messy but functional code for learning debugging and improvement | [TOPIC] Convert data representations across language boundaries using List.to_string/1, String.to_charlist/1, :erlang.list_to_binary/1, :erlang.binary_to_list/1, and Record.defrecord/2. | [LEVEL] Advanced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#68 | Stage 4 🧹 Refactor | Elixir Fundamentals | 📊 Level: Advanced | 🌐 Coding5s.com
**Concept:** Data Type Interoperability (List.to_string/1, String.to_charlist/1, :erlang.list_to_binary/1, :erlang.binary_to_list/1, Record.defrecord/2)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6"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Convert data representations across language boundaries using List.to_string/1, String.to_charlist/1, :erlang.list_to_binary/1, :erlang.binary_to_list/1, and Record.defrecord/2.. Topic details: Data Type Interoperability (List.to_string/1, String.to_charlist/1, :erlang.list_to_binary/1, :erlang.binary_to_list/1, Record.defrecord/2)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#68 | Refactor | Elixir Fundamentals | 📊 Level: Advanced
**Topic:** Convert data representations across language boundaries using List.to_string/1, String.to_charlist/1, :erlang.list_to_binary/1, :erlang.binary_to_list/1, and Record.defrecord/2.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6" s="52">
        <v>0</v>
      </c>
      <c r="W76" s="87" t="str">
        <f t="shared" si="28"/>
        <v>[ROLE] Tech Product Manager assigning a Elixir Fundamentals Jira Ticket | [TASK] Provide a guided implementation exercise with full solution for learning purposes | [TOPIC] Convert data representations across language boundaries using List.to_string/1, String.to_charlist/1, :erlang.list_to_binary/1, :erlang.binary_to_list/1, and Record.defrecord/2. | [LEVEL] Advanced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#68 | Stage 5 | Elixir Fundamentals | 📊 Level: Advanced | 🌐 Coding5s.com
**Concept:** Data Type Interoperability (List.to_string/1, String.to_charlist/1, :erlang.list_to_binary/1, :erlang.binary_to_list/1, Record.defrecord/2)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6"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Convert data representations across language boundaries using List.to_string/1, String.to_charlist/1, :erlang.list_to_binary/1, :erlang.binary_to_list/1, and Record.defrecord/2.. Goal: Data Type Interoperability (List.to_string/1, String.to_charlist/1, :erlang.list_to_binary/1, :erlang.binary_to_list/1, Record.defrecord/2)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#68 | Extend | Elixir Fundamentals | 📊 Level: Advanced
**Topic:** Convert data representations across language boundaries using List.to_string/1, String.to_charlist/1, :erlang.list_to_binary/1, :erlang.binary_to_list/1, and Record.defrecord/2.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6" s="52">
        <v>0</v>
      </c>
      <c r="Z76" s="56" t="str">
        <f t="shared" si="30"/>
        <v/>
      </c>
      <c r="AA76" s="56" t="str">
        <f t="shared" si="31"/>
        <v/>
      </c>
      <c r="AB76" s="56" t="str">
        <f t="shared" si="32"/>
        <v/>
      </c>
      <c r="AC76" s="56" t="str">
        <f t="shared" si="33"/>
        <v/>
      </c>
      <c r="AD76" s="56" t="str">
        <f t="shared" si="34"/>
        <v/>
      </c>
      <c r="AE76" s="40"/>
      <c r="AF76" s="40"/>
      <c r="AG76" s="40"/>
      <c r="AH76" s="56" t="str">
        <f t="shared" si="18"/>
        <v/>
      </c>
      <c r="AI76" s="54"/>
      <c r="AJ76" s="54"/>
      <c r="AK76" s="54"/>
      <c r="AL76" s="54"/>
      <c r="AM76" s="54"/>
    </row>
    <row r="77" spans="1:39">
      <c r="A77" s="45" t="str" cm="1">
        <f t="array" ref="A77">IF(H77="PROJECT", CHAR(10) &amp; "- " &amp; _xlfn.TEXTJOIN(CHAR(10) &amp; "- ", TRUE, _xlfn._xlws.FILTER($I$9:$I$1000, ($B$9:$B$1000=B77) * ($H$9:$H$1000="Topic"))), "")</f>
        <v xml:space="preserve">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v>
      </c>
      <c r="B77" s="45">
        <f t="shared" si="19"/>
        <v>9</v>
      </c>
      <c r="C77" s="95">
        <v>32</v>
      </c>
      <c r="D77" s="46">
        <v>0</v>
      </c>
      <c r="E77" s="58" t="s">
        <v>710</v>
      </c>
      <c r="F77" s="67">
        <v>69</v>
      </c>
      <c r="G77" s="53" t="s">
        <v>159</v>
      </c>
      <c r="H77" s="53" t="s">
        <v>77</v>
      </c>
      <c r="I77" s="50" t="s">
        <v>913</v>
      </c>
      <c r="J77" s="51" t="s">
        <v>914</v>
      </c>
      <c r="K77" s="129" t="str">
        <f t="shared" si="20"/>
        <v>[TASK] Teach through a practical Elixir Fundamentals -  project following the micro-learning methodology, acting as a supportive tutor, creating a project about  Develop a high-performance log file analyzer consolidating file streaming IO, path utilities, Erlang crypto modules, and cross-boundary data conversions. | [TOPICS USED]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#69 | Stage 1 | Elixir Fundamentals | 📊 Level: Advanced | 🌐 Coding5s.com
**Project:** File Stream Analyzer &amp; Interop Utility (Consolidating File I/O, Paths, Streaming, and Erlang Interop)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77" s="103" t="str">
        <f t="shared" si="21"/>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high-performance log file analyzer consolidating file streaming IO, path utilities, Erlang crypto modules, and cross-boundary data conversions.. Topics applied in this project: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Project objective: File Stream Analyzer &amp; Interop Utility (Consolidating File I/O, Paths, Streaming, and Erlang Interop)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#69 | Practice | Elixir Fundamentals | 📊 Level: Advanced
**Project:** Develop a high-performance log file analyzer consolidating file streaming IO, path utilities, Erlang crypto modules, and cross-boundary data conversions.
---
 | [FOOTER RULE - STRICT] End your response with: '--- ⚡ *Coding5s Mentor System — Eliminating Epistemic Debt*' | </v>
      </c>
      <c r="M77" s="53">
        <v>0</v>
      </c>
      <c r="N77" s="102" t="str">
        <f t="shared" si="22"/>
        <v>[ROLE] Careless Elixir Fundamentals Developer | [TASK] Generate debugging project in Elixir Fundamentals | [PROJECT] Develop a high-performance log file analyzer consolidating file streaming IO, path utilities, Erlang crypto modules, and cross-boundary data conversions. | [TOPICS USED]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 [LEVEL] Advanced | [OUTPUT] Only header, dataset summary or statement (if any), email intro, objective, expected output, broken code, and footer | [HEADER RULE - STRICT] You MUST start your entire response EXACTLY with this markdown block (do not print anything before it):
### 🚀 Project #69 | Stage 2 | Elixir Fundamentals | 📊 Level: Advanced | 🌐 Coding5s.com
Project: File Stream Analyzer &amp; Interop Utility (Consolidating File I/O, Paths, Streaming, and Erlang Interop)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77" s="103" t="str">
        <f t="shared" si="23"/>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high-performance log file analyzer consolidating file streaming IO, path utilities, Erlang crypto modules, and cross-boundary data conversions.. Topics involved: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Project objective: File Stream Analyzer &amp; Interop Utility (Consolidating File I/O, Paths, Streaming, and Erlang Interop)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#69 | Debug | Elixir Fundamentals | 📊 Level: Advanced
**Project:** Develop a high-performance log file analyzer consolidating file streaming IO, path utilities, Erlang crypto modules, and cross-boundary data conversions.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7" s="53">
        <v>0</v>
      </c>
      <c r="Q77" s="102" t="str">
        <f t="shared" si="24"/>
        <v>[ROLE] Tech Lead | [TASK] Assign incomplete project script | [PROJECT] Develop a high-performance log file analyzer consolidating file streaming IO, path utilities, Erlang crypto modules, and cross-boundary data conversions. | [TOPICS USED]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 [LEVEL] Advanced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#69 | Stage 3 | Elixir Fundamentals | 📊 Level: Advanced | 🌐 Coding5s.com
**Project:** File Stream Analyzer &amp; Interop Utility (Consolidating File I/O, Paths, Streaming, and Erlang Interop)
---
 | [EXTERNAL_PACKAGE_PROTOCOL] Require Mix dependency declarations in mix.exs and mix deps.get for external Hex dependencies when applicable. | [CHALLENGE_CONSTRAINTS_POLICY] MUST contain 25–40 lines of EXECUTABLE base Elixir code; do NOT count comments or # TODO blocks. 40–100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77" s="103" t="str">
        <f t="shared" si="25"/>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high-performance log file analyzer consolidating file streaming IO, path utilities, Erlang crypto modules, and cross-boundary data conversions.. Topics involved: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Project objective: File Stream Analyzer &amp; Interop Utility (Consolidating File I/O, Paths, Streaming, and Erlang Interop)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#69 | Complete | Elixir Fundamentals | 📊 Level: Advanced
**Project:** Develop a high-performance log file analyzer consolidating file streaming IO, path utilities, Erlang crypto modules, and cross-boundary data conversions.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7" s="53">
        <v>0</v>
      </c>
      <c r="T77" s="102" t="str">
        <f t="shared" si="26"/>
        <v>[ROLE] Tech Lead | [TASK] Provide a messy but functional project for refactoring | [PROJECT] Develop a high-performance log file analyzer consolidating file streaming IO, path utilities, Erlang crypto modules, and cross-boundary data conversions. | [TOPICS USED]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 [LEVEL] Advanced | [PERSONA RULE] Act as a Tech Lead. A junior wrote this working but messy code. Tone: professional but exhausted | [HEADER RULE - STRICT] You MUST start your entire response EXACTLY with this markdown block (do not print anything before it):
### 🚀 Project #69 | Stage 4 | Elixir Fundamentals | 📊 Level: Advanced | 🌐 Coding5s.com
**Project:** File Stream Analyzer &amp; Interop Utility (Consolidating File I/O, Paths, Streaming, and Erlang Interop)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77"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Develop a high-performance log file analyzer consolidating file streaming IO, path utilities, Erlang crypto modules, and cross-boundary data conversions.. Topics involved: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Project objective: File Stream Analyzer &amp; Interop Utility (Consolidating File I/O, Paths, Streaming, and Erlang Interop)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#69 | Refactor | Elixir Fundamentals | 📊 Level: Advanced
**Project:** Develop a high-performance log file analyzer consolidating file streaming IO, path utilities, Erlang crypto modules, and cross-boundary data conversions.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7" s="53">
        <v>0</v>
      </c>
      <c r="W77" s="87" t="str">
        <f t="shared" si="28"/>
        <v>[ROLE] Tech Product Manager assigning a Elixir Fundamentals Jira Ticket | [TASK] Provide a guided project implementation with full solution | [PROJECT] Develop a high-performance log file analyzer consolidating file streaming IO, path utilities, Erlang crypto modules, and cross-boundary data conversions. | [TOPICS USED]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 [LEVEL] Advanced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#69 | Stage 5 | Elixir Fundamentals | 📊 Level: Advanced | 🌐 Coding5s.com
**Project:** File Stream Analyzer &amp; Interop Utility (Consolidating File I/O, Paths, Streaming, and Erlang Interop)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77"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high-performance log file analyzer consolidating file streaming IO, path utilities, Erlang crypto modules, and cross-boundary data conversions.. Topics integrated: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Business Goal: File Stream Analyzer &amp; Interop Utility (Consolidating File I/O, Paths, Streaming, and Erlang Interop)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#69 | Extend | Elixir Fundamentals | 📊 Level: Advanced
**Project:** Develop a high-performance log file analyzer consolidating file streaming IO, path utilities, Erlang crypto modules, and cross-boundary data conversions.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7" s="53">
        <v>0</v>
      </c>
      <c r="Z77" s="56" t="str">
        <f t="shared" si="30"/>
        <v>[TASK] Teach through a practical Elixir Fundamentals -  project following the micro-learning methodology, acting as a supportive tutor, creating a project about  Develop a high-performance log file analyzer consolidating file streaming IO, path utilities, Erlang crypto modules, and cross-boundary data conversions. | [TOPICS USED]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#69 | Stage 1 | Elixir Fundamentals | 📊 Level: Advanced | 🌐 Coding5s.com
**Project:** File Stream Analyzer &amp; Interop Utility (Consolidating File I/O, Paths, Streaming, and Erlang Interop)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77" s="56" t="str">
        <f t="shared" si="31"/>
        <v>[ROLE] Careless Elixir Fundamentals Developer | [TASK] Generate debugging project in Elixir Fundamentals | [PROJECT] Develop a high-performance log file analyzer consolidating file streaming IO, path utilities, Erlang crypto modules, and cross-boundary data conversions. | [TOPICS USED]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 [LEVEL] Advanced | [OUTPUT] Only header, dataset summary or statement (if any), email intro, objective, expected output, broken code, and footer | [HEADER RULE - STRICT] You MUST start your entire response EXACTLY with this markdown block (do not print anything before it):
### 🚀 Project #69 | Stage 2 | Elixir Fundamentals | 📊 Level: Advanced | 🌐 Coding5s.com
Project: File Stream Analyzer &amp; Interop Utility (Consolidating File I/O, Paths, Streaming, and Erlang Interop)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77" s="56" t="str">
        <f t="shared" si="32"/>
        <v>[ROLE] Tech Lead | [TASK] Assign incomplete project script | [PROJECT] Develop a high-performance log file analyzer consolidating file streaming IO, path utilities, Erlang crypto modules, and cross-boundary data conversions. | [TOPICS USED]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 [LEVEL] Advanced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#69 | Stage 3 | Elixir Fundamentals | 📊 Level: Advanced | 🌐 Coding5s.com
**Project:** File Stream Analyzer &amp; Interop Utility (Consolidating File I/O, Paths, Streaming, and Erlang Interop)
---
 | [EXTERNAL_PACKAGE_PROTOCOL] Require Mix dependency declarations in mix.exs and mix deps.get for external Hex dependencies when applicable. | [CHALLENGE_CONSTRAINTS_POLICY] MUST contain 25–40 lines of EXECUTABLE base Elixir code; do NOT count comments or # TODO blocks. 40–100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77" s="56" t="str">
        <f t="shared" si="33"/>
        <v>[ROLE] Tech Lead | [TASK] Provide a messy but functional project for refactoring | [PROJECT] Develop a high-performance log file analyzer consolidating file streaming IO, path utilities, Erlang crypto modules, and cross-boundary data conversions. | [TOPICS USED]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 [LEVEL] Advanced | [PERSONA RULE] Act as a Tech Lead. A junior wrote this working but messy code. Tone: professional but exhausted | [HEADER RULE - STRICT] You MUST start your entire response EXACTLY with this markdown block (do not print anything before it):
### 🚀 Project #69 | Stage 4 | Elixir Fundamentals | 📊 Level: Advanced | 🌐 Coding5s.com
**Project:** File Stream Analyzer &amp; Interop Utility (Consolidating File I/O, Paths, Streaming, and Erlang Interop)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77" s="56" t="str">
        <f t="shared" si="34"/>
        <v>[ROLE] Tech Product Manager assigning a Elixir Fundamentals Jira Ticket | [TASK] Provide a guided project implementation with full solution | [PROJECT] Develop a high-performance log file analyzer consolidating file streaming IO, path utilities, Erlang crypto modules, and cross-boundary data conversions. | [TOPICS USED]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 [LEVEL] Advanced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#69 | Stage 5 | Elixir Fundamentals | 📊 Level: Advanced | 🌐 Coding5s.com
**Project:** File Stream Analyzer &amp; Interop Utility (Consolidating File I/O, Paths, Streaming, and Erlang Interop)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77" s="40"/>
      <c r="AF77" s="40"/>
      <c r="AG77" s="40"/>
      <c r="AH77" s="56" t="str">
        <f t="shared" si="18"/>
        <v/>
      </c>
      <c r="AI77" s="54"/>
      <c r="AJ77" s="54"/>
      <c r="AK77" s="54"/>
      <c r="AL77" s="54"/>
      <c r="AM77" s="54"/>
    </row>
    <row r="78" spans="1:39">
      <c r="A78" s="45" t="str" cm="1">
        <f t="array" ref="A78">IF(H78="PROJECT", CHAR(10) &amp; "- " &amp; _xlfn.TEXTJOIN(CHAR(10) &amp; "- ", TRUE, _xlfn._xlws.FILTER($I$9:$I$1000, ($B$9:$B$1000=B78) * ($H$9:$H$1000="Topic"))), "")</f>
        <v/>
      </c>
      <c r="B78" s="45">
        <f t="shared" si="19"/>
        <v>10</v>
      </c>
      <c r="C78" s="95">
        <v>16</v>
      </c>
      <c r="D78" s="57">
        <v>4</v>
      </c>
      <c r="E78" s="58" t="s">
        <v>46</v>
      </c>
      <c r="F78" s="54">
        <v>70</v>
      </c>
      <c r="G78" s="52" t="s">
        <v>159</v>
      </c>
      <c r="H78" s="52" t="s">
        <v>48</v>
      </c>
      <c r="I78" s="61" t="s">
        <v>915</v>
      </c>
      <c r="J78" s="62" t="s">
        <v>916</v>
      </c>
      <c r="K78" s="129" t="str">
        <f t="shared" si="20"/>
        <v xml:space="preserve">[ROLE] Friendly tutor specializing in Elixir Fundamentals | [TOPIC] Spawn lightweight BEAM processes and check lifecycle status using spawn/1, spawn/3, self/0, Process.alive?/1, and Process.sleep/1. | [LEVEL] Advanced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Advanced function composition, anonymous functions/closures, captures, higher-order functions, Stream pipelines, and lightweight process messaging.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#70 | Stage 1 📖 Practice | Elixir Fundamentals | 📊 Level: Advanced | 🌐 Coding5s.com
**Concept:** Process Creation &amp; Lifecycle (spawn/1, spawn/3, self/0, Process.alive?/1, Process.sleep/1)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8" s="103" t="str">
        <f t="shared" si="21"/>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Spawn lightweight BEAM processes and check lifecycle status using spawn/1, spawn/3, self/0, Process.alive?/1, and Process.sleep/1.. Topic details: Process Creation &amp; Lifecycle (spawn/1, spawn/3, self/0, Process.alive?/1, Process.sleep/1)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#70 | Practice | Elixir Fundamentals | 📊 Level: Advanced
**Topic:** Spawn lightweight BEAM processes and check lifecycle status using spawn/1, spawn/3, self/0, Process.alive?/1, and Process.sleep/1.
---
 | [FOOTER RULE - STRICT] End your response with: '--- ⚡ *Coding5s Mentor System — Eliminating Epistemic Debt*' | </v>
      </c>
      <c r="M78" s="52">
        <v>0</v>
      </c>
      <c r="N78" s="102" t="str">
        <f t="shared" si="22"/>
        <v>[ROLE] Careless Elixir Fundamentals Developer | [TASK] Generate debugging challenges in Elixir Fundamentals | | [TOPIC] Spawn lightweight BEAM processes and check lifecycle status using spawn/1, spawn/3, self/0, Process.alive?/1, and Process.sleep/1. | | [LEVEL] Advanced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#70 | Stage 2 🐛 Debug | Elixir Fundamentals | 📊 Level: Advanced | 🌐 Coding5s.com
Concept: Process Creation &amp; Lifecycle (spawn/1, spawn/3, self/0, Process.alive?/1, Process.sleep/1)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- 15–35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8" s="103" t="str">
        <f t="shared" si="23"/>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Spawn lightweight BEAM processes and check lifecycle status using spawn/1, spawn/3, self/0, Process.alive?/1, and Process.sleep/1.. Topic details: Process Creation &amp; Lifecycle (spawn/1, spawn/3, self/0, Process.alive?/1, Process.sleep/1)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#70 | Debug | Elixir Fundamentals | 📊 Level: Advanced
**Topic:** Spawn lightweight BEAM processes and check lifecycle status using spawn/1, spawn/3, self/0, Process.alive?/1, and Process.sleep/1.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8" s="52">
        <v>0</v>
      </c>
      <c r="Q78" s="102" t="str">
        <f t="shared" si="24"/>
        <v>[ROLE] Tech Lead | [TASK] Assign incomplete Elixir Fundamentals script challenges | [TOPIC] Spawn lightweight BEAM processes and check lifecycle status using spawn/1, spawn/3, self/0, Process.alive?/1, and Process.sleep/1. | [LEVEL] Advanced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#70 | Stage 3 🧩 Complete | Elixir Fundamentals | 📊 Level: Advanced | 🌐 Coding5s.com
**Concept:** Process Creation &amp; Lifecycle (spawn/1, spawn/3, self/0, Process.alive?/1, Process.sleep/1)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- 15–35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Spawn lightweight BEAM processes and check lifecycle status using spawn/1, spawn/3, self/0, Process.alive?/1, and Process.sleep/1..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8" s="103" t="str">
        <f t="shared" si="25"/>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Spawn lightweight BEAM processes and check lifecycle status using spawn/1, spawn/3, self/0, Process.alive?/1, and Process.sleep/1.. Topic details: Process Creation &amp; Lifecycle (spawn/1, spawn/3, self/0, Process.alive?/1, Process.sleep/1)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#70 | Complete | Elixir Fundamentals | 📊 Level: Advanced
**Topic:** Spawn lightweight BEAM processes and check lifecycle status using spawn/1, spawn/3, self/0, Process.alive?/1, and Process.sleep/1.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8" s="52">
        <v>0</v>
      </c>
      <c r="T78" s="102" t="str">
        <f t="shared" si="26"/>
        <v>[ROLE] Tech Lead | [TASK] Provide intentionally messy but functional code for learning debugging and improvement | [TOPIC] Spawn lightweight BEAM processes and check lifecycle status using spawn/1, spawn/3, self/0, Process.alive?/1, and Process.sleep/1. | [LEVEL] Advanced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#70 | Stage 4 🧹 Refactor | Elixir Fundamentals | 📊 Level: Advanced | 🌐 Coding5s.com
**Concept:** Process Creation &amp; Lifecycle (spawn/1, spawn/3, self/0, Process.alive?/1, Process.sleep/1)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8"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Spawn lightweight BEAM processes and check lifecycle status using spawn/1, spawn/3, self/0, Process.alive?/1, and Process.sleep/1.. Topic details: Process Creation &amp; Lifecycle (spawn/1, spawn/3, self/0, Process.alive?/1, Process.sleep/1)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#70 | Refactor | Elixir Fundamentals | 📊 Level: Advanced
**Topic:** Spawn lightweight BEAM processes and check lifecycle status using spawn/1, spawn/3, self/0, Process.alive?/1, and Process.sleep/1.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8" s="52">
        <v>0</v>
      </c>
      <c r="W78" s="87" t="str">
        <f t="shared" si="28"/>
        <v>[ROLE] Tech Product Manager assigning a Elixir Fundamentals Jira Ticket | [TASK] Provide a guided implementation exercise with full solution for learning purposes | [TOPIC] Spawn lightweight BEAM processes and check lifecycle status using spawn/1, spawn/3, self/0, Process.alive?/1, and Process.sleep/1. | [LEVEL] Advanced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#70 | Stage 5 | Elixir Fundamentals | 📊 Level: Advanced | 🌐 Coding5s.com
**Concept:** Process Creation &amp; Lifecycle (spawn/1, spawn/3, self/0, Process.alive?/1, Process.sleep/1)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8"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Spawn lightweight BEAM processes and check lifecycle status using spawn/1, spawn/3, self/0, Process.alive?/1, and Process.sleep/1.. Goal: Process Creation &amp; Lifecycle (spawn/1, spawn/3, self/0, Process.alive?/1, Process.sleep/1)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#70 | Extend | Elixir Fundamentals | 📊 Level: Advanced
**Topic:** Spawn lightweight BEAM processes and check lifecycle status using spawn/1, spawn/3, self/0, Process.alive?/1, and Process.sleep/1.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8" s="52">
        <v>0</v>
      </c>
      <c r="Z78" s="56" t="str">
        <f t="shared" si="30"/>
        <v/>
      </c>
      <c r="AA78" s="56" t="str">
        <f t="shared" si="31"/>
        <v/>
      </c>
      <c r="AB78" s="56" t="str">
        <f t="shared" si="32"/>
        <v/>
      </c>
      <c r="AC78" s="56" t="str">
        <f t="shared" si="33"/>
        <v/>
      </c>
      <c r="AD78" s="56" t="str">
        <f t="shared" si="34"/>
        <v/>
      </c>
      <c r="AE78" s="40"/>
      <c r="AF78" s="40"/>
      <c r="AG78" s="40"/>
      <c r="AH78" s="56" t="str">
        <f t="shared" si="18"/>
        <v/>
      </c>
      <c r="AI78" s="54"/>
      <c r="AJ78" s="54"/>
      <c r="AK78" s="54"/>
      <c r="AL78" s="54"/>
      <c r="AM78" s="54"/>
    </row>
    <row r="79" spans="1:39">
      <c r="A79" s="45" t="str" cm="1">
        <f t="array" ref="A79">IF(H79="PROJECT", CHAR(10) &amp; "- " &amp; _xlfn.TEXTJOIN(CHAR(10) &amp; "- ", TRUE, _xlfn._xlws.FILTER($I$9:$I$1000, ($B$9:$B$1000=B79) * ($H$9:$H$1000="Topic"))), "")</f>
        <v/>
      </c>
      <c r="B79" s="45">
        <f t="shared" si="19"/>
        <v>10</v>
      </c>
      <c r="C79" s="95">
        <v>18</v>
      </c>
      <c r="D79" s="46">
        <v>4</v>
      </c>
      <c r="E79" s="58" t="s">
        <v>46</v>
      </c>
      <c r="F79" s="67">
        <v>71</v>
      </c>
      <c r="G79" s="53" t="s">
        <v>159</v>
      </c>
      <c r="H79" s="53" t="s">
        <v>48</v>
      </c>
      <c r="I79" s="50" t="s">
        <v>917</v>
      </c>
      <c r="J79" s="51" t="s">
        <v>918</v>
      </c>
      <c r="K79" s="129" t="str">
        <f t="shared" si="20"/>
        <v xml:space="preserve">[ROLE] Friendly tutor specializing in Elixir Fundamentals | [TOPIC] Exchange asynchronous messages and manage process mailboxes using send/2, receive/1, after, Process.send_after/3, and Process.read_timer/1. | [LEVEL] Advanced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 composition, anonymous functions/closures, captures, higher-order functions, Stream pipelines, and lightweight process messaging.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#71 | Stage 1 📖 Practice | Elixir Fundamentals | 📊 Level: Advanced | 🌐 Coding5s.com
**Concept:** Message Passing &amp; Mailbox Reception (send/2, receive/1, after, Process.send_after/3, Process.read_timer/1)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9" s="103" t="str">
        <f t="shared" si="21"/>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Exchange asynchronous messages and manage process mailboxes using send/2, receive/1, after, Process.send_after/3, and Process.read_timer/1.. Topic details: Message Passing &amp; Mailbox Reception (send/2, receive/1, after, Process.send_after/3, Process.read_timer/1)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#71 | Practice | Elixir Fundamentals | 📊 Level: Advanced
**Topic:** Exchange asynchronous messages and manage process mailboxes using send/2, receive/1, after, Process.send_after/3, and Process.read_timer/1.
---
 | [FOOTER RULE - STRICT] End your response with: '--- ⚡ *Coding5s Mentor System — Eliminating Epistemic Debt*' | </v>
      </c>
      <c r="M79" s="53">
        <v>0</v>
      </c>
      <c r="N79" s="102" t="str">
        <f t="shared" si="22"/>
        <v>[ROLE] Careless Elixir Fundamentals Developer | [TASK] Generate debugging challenges in Elixir Fundamentals | | [TOPIC] Exchange asynchronous messages and manage process mailboxes using send/2, receive/1, after, Process.send_after/3, and Process.read_timer/1. | | [LEVEL] Advanced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#71 | Stage 2 🐛 Debug | Elixir Fundamentals | 📊 Level: Advanced | 🌐 Coding5s.com
Concept: Message Passing &amp; Mailbox Reception (send/2, receive/1, after, Process.send_after/3, Process.read_timer/1)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- 15–35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9" s="103" t="str">
        <f t="shared" si="23"/>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Exchange asynchronous messages and manage process mailboxes using send/2, receive/1, after, Process.send_after/3, and Process.read_timer/1.. Topic details: Message Passing &amp; Mailbox Reception (send/2, receive/1, after, Process.send_after/3, Process.read_timer/1)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#71 | Debug | Elixir Fundamentals | 📊 Level: Advanced
**Topic:** Exchange asynchronous messages and manage process mailboxes using send/2, receive/1, after, Process.send_after/3, and Process.read_timer/1.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9" s="53">
        <v>0</v>
      </c>
      <c r="Q79" s="102" t="str">
        <f t="shared" si="24"/>
        <v>[ROLE] Tech Lead | [TASK] Assign incomplete Elixir Fundamentals script challenges | [TOPIC] Exchange asynchronous messages and manage process mailboxes using send/2, receive/1, after, Process.send_after/3, and Process.read_timer/1. | [LEVEL] Advanced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#71 | Stage 3 🧩 Complete | Elixir Fundamentals | 📊 Level: Advanced | 🌐 Coding5s.com
**Concept:** Message Passing &amp; Mailbox Reception (send/2, receive/1, after, Process.send_after/3, Process.read_timer/1)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- 15–35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Exchange asynchronous messages and manage process mailboxes using send/2, receive/1, after, Process.send_after/3, and Process.read_timer/1..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9" s="103" t="str">
        <f t="shared" si="25"/>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Exchange asynchronous messages and manage process mailboxes using send/2, receive/1, after, Process.send_after/3, and Process.read_timer/1.. Topic details: Message Passing &amp; Mailbox Reception (send/2, receive/1, after, Process.send_after/3, Process.read_timer/1)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#71 | Complete | Elixir Fundamentals | 📊 Level: Advanced
**Topic:** Exchange asynchronous messages and manage process mailboxes using send/2, receive/1, after, Process.send_after/3, and Process.read_timer/1.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9" s="53">
        <v>0</v>
      </c>
      <c r="T79" s="102" t="str">
        <f t="shared" si="26"/>
        <v>[ROLE] Tech Lead | [TASK] Provide intentionally messy but functional code for learning debugging and improvement | [TOPIC] Exchange asynchronous messages and manage process mailboxes using send/2, receive/1, after, Process.send_after/3, and Process.read_timer/1. | [LEVEL] Advanced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#71 | Stage 4 🧹 Refactor | Elixir Fundamentals | 📊 Level: Advanced | 🌐 Coding5s.com
**Concept:** Message Passing &amp; Mailbox Reception (send/2, receive/1, after, Process.send_after/3, Process.read_timer/1)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9"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Exchange asynchronous messages and manage process mailboxes using send/2, receive/1, after, Process.send_after/3, and Process.read_timer/1.. Topic details: Message Passing &amp; Mailbox Reception (send/2, receive/1, after, Process.send_after/3, Process.read_timer/1)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#71 | Refactor | Elixir Fundamentals | 📊 Level: Advanced
**Topic:** Exchange asynchronous messages and manage process mailboxes using send/2, receive/1, after, Process.send_after/3, and Process.read_timer/1.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9" s="53">
        <v>0</v>
      </c>
      <c r="W79" s="87" t="str">
        <f t="shared" si="28"/>
        <v>[ROLE] Tech Product Manager assigning a Elixir Fundamentals Jira Ticket | [TASK] Provide a guided implementation exercise with full solution for learning purposes | [TOPIC] Exchange asynchronous messages and manage process mailboxes using send/2, receive/1, after, Process.send_after/3, and Process.read_timer/1. | [LEVEL] Advanced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#71 | Stage 5 | Elixir Fundamentals | 📊 Level: Advanced | 🌐 Coding5s.com
**Concept:** Message Passing &amp; Mailbox Reception (send/2, receive/1, after, Process.send_after/3, Process.read_timer/1)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9"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Exchange asynchronous messages and manage process mailboxes using send/2, receive/1, after, Process.send_after/3, and Process.read_timer/1.. Goal: Message Passing &amp; Mailbox Reception (send/2, receive/1, after, Process.send_after/3, Process.read_timer/1)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#71 | Extend | Elixir Fundamentals | 📊 Level: Advanced
**Topic:** Exchange asynchronous messages and manage process mailboxes using send/2, receive/1, after, Process.send_after/3, and Process.read_timer/1.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9" s="53">
        <v>0</v>
      </c>
      <c r="Z79" s="56" t="str">
        <f t="shared" si="30"/>
        <v/>
      </c>
      <c r="AA79" s="56" t="str">
        <f t="shared" si="31"/>
        <v/>
      </c>
      <c r="AB79" s="56" t="str">
        <f t="shared" si="32"/>
        <v/>
      </c>
      <c r="AC79" s="56" t="str">
        <f t="shared" si="33"/>
        <v/>
      </c>
      <c r="AD79" s="56" t="str">
        <f t="shared" si="34"/>
        <v/>
      </c>
      <c r="AE79" s="40"/>
      <c r="AF79" s="40"/>
      <c r="AG79" s="40"/>
      <c r="AH79" s="56" t="str">
        <f t="shared" si="18"/>
        <v/>
      </c>
      <c r="AI79" s="54"/>
      <c r="AJ79" s="54"/>
      <c r="AK79" s="54"/>
      <c r="AL79" s="54"/>
      <c r="AM79" s="54"/>
    </row>
    <row r="80" spans="1:39">
      <c r="A80" s="45" t="str" cm="1">
        <f t="array" ref="A80">IF(H80="PROJECT", CHAR(10) &amp; "- " &amp; _xlfn.TEXTJOIN(CHAR(10) &amp; "- ", TRUE, _xlfn._xlws.FILTER($I$9:$I$1000, ($B$9:$B$1000=B80) * ($H$9:$H$1000="Topic"))), "")</f>
        <v/>
      </c>
      <c r="B80" s="45">
        <f t="shared" si="19"/>
        <v>10</v>
      </c>
      <c r="C80" s="95">
        <v>18</v>
      </c>
      <c r="D80" s="57">
        <v>4</v>
      </c>
      <c r="E80" s="58" t="s">
        <v>46</v>
      </c>
      <c r="F80" s="54">
        <v>72</v>
      </c>
      <c r="G80" s="52" t="s">
        <v>159</v>
      </c>
      <c r="H80" s="60" t="s">
        <v>48</v>
      </c>
      <c r="I80" s="61" t="s">
        <v>919</v>
      </c>
      <c r="J80" s="62" t="s">
        <v>920</v>
      </c>
      <c r="K80" s="129" t="str">
        <f t="shared" si="20"/>
        <v xml:space="preserve">[ROLE] Friendly tutor specializing in Elixir Fundamentals | [TOPIC] Link concurrent processes and handle exit signal propagation using spawn_link/1, spawn_link/3, Process.link/1, Process.unlink/1, and Process.flag/2. | [LEVEL] Advanced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 composition, anonymous functions/closures, captures, higher-order functions, Stream pipelines, and lightweight process messaging.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#72 | Stage 1 📖 Practice | Elixir Fundamentals | 📊 Level: Advanced | 🌐 Coding5s.com
**Concept:** Process Links &amp; Exit Trapping (spawn_link/1, spawn_link/3, Process.link/1, Process.unlink/1, Process.flag/2)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0" s="103" t="str">
        <f t="shared" si="21"/>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Link concurrent processes and handle exit signal propagation using spawn_link/1, spawn_link/3, Process.link/1, Process.unlink/1, and Process.flag/2.. Topic details: Process Links &amp; Exit Trapping (spawn_link/1, spawn_link/3, Process.link/1, Process.unlink/1, Process.flag/2)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#72 | Practice | Elixir Fundamentals | 📊 Level: Advanced
**Topic:** Link concurrent processes and handle exit signal propagation using spawn_link/1, spawn_link/3, Process.link/1, Process.unlink/1, and Process.flag/2.
---
 | [FOOTER RULE - STRICT] End your response with: '--- ⚡ *Coding5s Mentor System — Eliminating Epistemic Debt*' | </v>
      </c>
      <c r="M80" s="52">
        <v>0</v>
      </c>
      <c r="N80" s="102" t="str">
        <f t="shared" si="22"/>
        <v>[ROLE] Careless Elixir Fundamentals Developer | [TASK] Generate debugging challenges in Elixir Fundamentals | | [TOPIC] Link concurrent processes and handle exit signal propagation using spawn_link/1, spawn_link/3, Process.link/1, Process.unlink/1, and Process.flag/2. | | [LEVEL] Advanced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#72 | Stage 2 🐛 Debug | Elixir Fundamentals | 📊 Level: Advanced | 🌐 Coding5s.com
Concept: Process Links &amp; Exit Trapping (spawn_link/1, spawn_link/3, Process.link/1, Process.unlink/1, Process.flag/2)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- 15–35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0" s="103" t="str">
        <f t="shared" si="23"/>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Link concurrent processes and handle exit signal propagation using spawn_link/1, spawn_link/3, Process.link/1, Process.unlink/1, and Process.flag/2.. Topic details: Process Links &amp; Exit Trapping (spawn_link/1, spawn_link/3, Process.link/1, Process.unlink/1, Process.flag/2)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#72 | Debug | Elixir Fundamentals | 📊 Level: Advanced
**Topic:** Link concurrent processes and handle exit signal propagation using spawn_link/1, spawn_link/3, Process.link/1, Process.unlink/1, and Process.flag/2.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0" s="52">
        <v>0</v>
      </c>
      <c r="Q80" s="102" t="str">
        <f t="shared" si="24"/>
        <v>[ROLE] Tech Lead | [TASK] Assign incomplete Elixir Fundamentals script challenges | [TOPIC] Link concurrent processes and handle exit signal propagation using spawn_link/1, spawn_link/3, Process.link/1, Process.unlink/1, and Process.flag/2. | [LEVEL] Advanced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#72 | Stage 3 🧩 Complete | Elixir Fundamentals | 📊 Level: Advanced | 🌐 Coding5s.com
**Concept:** Process Links &amp; Exit Trapping (spawn_link/1, spawn_link/3, Process.link/1, Process.unlink/1, Process.flag/2)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- 15–35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Link concurrent processes and handle exit signal propagation using spawn_link/1, spawn_link/3, Process.link/1, Process.unlink/1, and Process.flag/2..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0" s="103" t="str">
        <f t="shared" si="25"/>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Link concurrent processes and handle exit signal propagation using spawn_link/1, spawn_link/3, Process.link/1, Process.unlink/1, and Process.flag/2.. Topic details: Process Links &amp; Exit Trapping (spawn_link/1, spawn_link/3, Process.link/1, Process.unlink/1, Process.flag/2)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#72 | Complete | Elixir Fundamentals | 📊 Level: Advanced
**Topic:** Link concurrent processes and handle exit signal propagation using spawn_link/1, spawn_link/3, Process.link/1, Process.unlink/1, and Process.flag/2.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0" s="52">
        <v>0</v>
      </c>
      <c r="T80" s="102" t="str">
        <f t="shared" si="26"/>
        <v>[ROLE] Tech Lead | [TASK] Provide intentionally messy but functional code for learning debugging and improvement | [TOPIC] Link concurrent processes and handle exit signal propagation using spawn_link/1, spawn_link/3, Process.link/1, Process.unlink/1, and Process.flag/2. | [LEVEL] Advanced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#72 | Stage 4 🧹 Refactor | Elixir Fundamentals | 📊 Level: Advanced | 🌐 Coding5s.com
**Concept:** Process Links &amp; Exit Trapping (spawn_link/1, spawn_link/3, Process.link/1, Process.unlink/1, Process.flag/2)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0"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Link concurrent processes and handle exit signal propagation using spawn_link/1, spawn_link/3, Process.link/1, Process.unlink/1, and Process.flag/2.. Topic details: Process Links &amp; Exit Trapping (spawn_link/1, spawn_link/3, Process.link/1, Process.unlink/1, Process.flag/2)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#72 | Refactor | Elixir Fundamentals | 📊 Level: Advanced
**Topic:** Link concurrent processes and handle exit signal propagation using spawn_link/1, spawn_link/3, Process.link/1, Process.unlink/1, and Process.flag/2.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0" s="52">
        <v>0</v>
      </c>
      <c r="W80" s="87" t="str">
        <f t="shared" si="28"/>
        <v>[ROLE] Tech Product Manager assigning a Elixir Fundamentals Jira Ticket | [TASK] Provide a guided implementation exercise with full solution for learning purposes | [TOPIC] Link concurrent processes and handle exit signal propagation using spawn_link/1, spawn_link/3, Process.link/1, Process.unlink/1, and Process.flag/2. | [LEVEL] Advanced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#72 | Stage 5 | Elixir Fundamentals | 📊 Level: Advanced | 🌐 Coding5s.com
**Concept:** Process Links &amp; Exit Trapping (spawn_link/1, spawn_link/3, Process.link/1, Process.unlink/1, Process.flag/2)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0"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Link concurrent processes and handle exit signal propagation using spawn_link/1, spawn_link/3, Process.link/1, Process.unlink/1, and Process.flag/2.. Goal: Process Links &amp; Exit Trapping (spawn_link/1, spawn_link/3, Process.link/1, Process.unlink/1, Process.flag/2)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#72 | Extend | Elixir Fundamentals | 📊 Level: Advanced
**Topic:** Link concurrent processes and handle exit signal propagation using spawn_link/1, spawn_link/3, Process.link/1, Process.unlink/1, and Process.flag/2.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0" s="52">
        <v>0</v>
      </c>
      <c r="Z80" s="56" t="str">
        <f t="shared" si="30"/>
        <v/>
      </c>
      <c r="AA80" s="56" t="str">
        <f t="shared" si="31"/>
        <v/>
      </c>
      <c r="AB80" s="56" t="str">
        <f t="shared" si="32"/>
        <v/>
      </c>
      <c r="AC80" s="56" t="str">
        <f t="shared" si="33"/>
        <v/>
      </c>
      <c r="AD80" s="56" t="str">
        <f t="shared" si="34"/>
        <v/>
      </c>
      <c r="AE80" s="40"/>
      <c r="AF80" s="40"/>
      <c r="AG80" s="40"/>
      <c r="AH80" s="56" t="str">
        <f t="shared" si="18"/>
        <v/>
      </c>
      <c r="AI80" s="54"/>
      <c r="AJ80" s="54"/>
      <c r="AK80" s="54"/>
      <c r="AL80" s="54"/>
      <c r="AM80" s="54"/>
    </row>
    <row r="81" spans="1:39">
      <c r="A81" s="45" t="str" cm="1">
        <f t="array" ref="A81">IF(H81="PROJECT", CHAR(10) &amp; "- " &amp; _xlfn.TEXTJOIN(CHAR(10) &amp; "- ", TRUE, _xlfn._xlws.FILTER($I$9:$I$1000, ($B$9:$B$1000=B81) * ($H$9:$H$1000="Topic"))), "")</f>
        <v/>
      </c>
      <c r="B81" s="45">
        <f t="shared" si="19"/>
        <v>10</v>
      </c>
      <c r="C81" s="95">
        <v>16</v>
      </c>
      <c r="D81" s="46">
        <v>4</v>
      </c>
      <c r="E81" s="58" t="s">
        <v>46</v>
      </c>
      <c r="F81" s="67">
        <v>73</v>
      </c>
      <c r="G81" s="53" t="s">
        <v>159</v>
      </c>
      <c r="H81" s="53" t="s">
        <v>48</v>
      </c>
      <c r="I81" s="50" t="s">
        <v>921</v>
      </c>
      <c r="J81" s="51" t="s">
        <v>922</v>
      </c>
      <c r="K81" s="129" t="str">
        <f t="shared" si="20"/>
        <v xml:space="preserve">[ROLE] Friendly tutor specializing in Elixir Fundamentals | [TOPIC] Monitor worker processes and handle termination notifications using Process.monitor/1, Process.demonitor/2, :DOWN, :process, and :noproc. | [LEVEL] Advanced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Advanced function composition, anonymous functions/closures, captures, higher-order functions, Stream pipelines, and lightweight process messaging.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#73 | Stage 1 📖 Practice | Elixir Fundamentals | 📊 Level: Advanced | 🌐 Coding5s.com
**Concept:** Process Monitors &amp; Observation (Process.monitor/1, Process.demonitor/2, :DOWN, :process, :noproc)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1" s="103" t="str">
        <f t="shared" si="21"/>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Monitor worker processes and handle termination notifications using Process.monitor/1, Process.demonitor/2, :DOWN, :process, and :noproc.. Topic details: Process Monitors &amp; Observation (Process.monitor/1, Process.demonitor/2, :DOWN, :process, :noproc)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#73 | Practice | Elixir Fundamentals | 📊 Level: Advanced
**Topic:** Monitor worker processes and handle termination notifications using Process.monitor/1, Process.demonitor/2, :DOWN, :process, and :noproc.
---
 | [FOOTER RULE - STRICT] End your response with: '--- ⚡ *Coding5s Mentor System — Eliminating Epistemic Debt*' | </v>
      </c>
      <c r="M81" s="53">
        <v>0</v>
      </c>
      <c r="N81" s="102" t="str">
        <f t="shared" si="22"/>
        <v>[ROLE] Careless Elixir Fundamentals Developer | [TASK] Generate debugging challenges in Elixir Fundamentals | | [TOPIC] Monitor worker processes and handle termination notifications using Process.monitor/1, Process.demonitor/2, :DOWN, :process, and :noproc. | | [LEVEL] Advanced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#73 | Stage 2 🐛 Debug | Elixir Fundamentals | 📊 Level: Advanced | 🌐 Coding5s.com
Concept: Process Monitors &amp; Observation (Process.monitor/1, Process.demonitor/2, :DOWN, :process, :noproc)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- 15–35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1" s="103" t="str">
        <f t="shared" si="23"/>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Monitor worker processes and handle termination notifications using Process.monitor/1, Process.demonitor/2, :DOWN, :process, and :noproc.. Topic details: Process Monitors &amp; Observation (Process.monitor/1, Process.demonitor/2, :DOWN, :process, :noproc)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#73 | Debug | Elixir Fundamentals | 📊 Level: Advanced
**Topic:** Monitor worker processes and handle termination notifications using Process.monitor/1, Process.demonitor/2, :DOWN, :process, and :noproc.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1" s="53">
        <v>0</v>
      </c>
      <c r="Q81" s="102" t="str">
        <f t="shared" si="24"/>
        <v>[ROLE] Tech Lead | [TASK] Assign incomplete Elixir Fundamentals script challenges | [TOPIC] Monitor worker processes and handle termination notifications using Process.monitor/1, Process.demonitor/2, :DOWN, :process, and :noproc. | [LEVEL] Advanced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#73 | Stage 3 🧩 Complete | Elixir Fundamentals | 📊 Level: Advanced | 🌐 Coding5s.com
**Concept:** Process Monitors &amp; Observation (Process.monitor/1, Process.demonitor/2, :DOWN, :process, :noproc)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- 15–35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Monitor worker processes and handle termination notifications using Process.monitor/1, Process.demonitor/2, :DOWN, :process, and :noproc..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1" s="103" t="str">
        <f t="shared" si="25"/>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Monitor worker processes and handle termination notifications using Process.monitor/1, Process.demonitor/2, :DOWN, :process, and :noproc.. Topic details: Process Monitors &amp; Observation (Process.monitor/1, Process.demonitor/2, :DOWN, :process, :noproc)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#73 | Complete | Elixir Fundamentals | 📊 Level: Advanced
**Topic:** Monitor worker processes and handle termination notifications using Process.monitor/1, Process.demonitor/2, :DOWN, :process, and :noproc.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1" s="53">
        <v>0</v>
      </c>
      <c r="T81" s="102" t="str">
        <f t="shared" si="26"/>
        <v>[ROLE] Tech Lead | [TASK] Provide intentionally messy but functional code for learning debugging and improvement | [TOPIC] Monitor worker processes and handle termination notifications using Process.monitor/1, Process.demonitor/2, :DOWN, :process, and :noproc. | [LEVEL] Advanced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#73 | Stage 4 🧹 Refactor | Elixir Fundamentals | 📊 Level: Advanced | 🌐 Coding5s.com
**Concept:** Process Monitors &amp; Observation (Process.monitor/1, Process.demonitor/2, :DOWN, :process, :noproc)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1"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Monitor worker processes and handle termination notifications using Process.monitor/1, Process.demonitor/2, :DOWN, :process, and :noproc.. Topic details: Process Monitors &amp; Observation (Process.monitor/1, Process.demonitor/2, :DOWN, :process, :noproc)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#73 | Refactor | Elixir Fundamentals | 📊 Level: Advanced
**Topic:** Monitor worker processes and handle termination notifications using Process.monitor/1, Process.demonitor/2, :DOWN, :process, and :noproc.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1" s="53">
        <v>0</v>
      </c>
      <c r="W81" s="87" t="str">
        <f t="shared" si="28"/>
        <v>[ROLE] Tech Product Manager assigning a Elixir Fundamentals Jira Ticket | [TASK] Provide a guided implementation exercise with full solution for learning purposes | [TOPIC] Monitor worker processes and handle termination notifications using Process.monitor/1, Process.demonitor/2, :DOWN, :process, and :noproc. | [LEVEL] Advanced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#73 | Stage 5 | Elixir Fundamentals | 📊 Level: Advanced | 🌐 Coding5s.com
**Concept:** Process Monitors &amp; Observation (Process.monitor/1, Process.demonitor/2, :DOWN, :process, :noproc)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1"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Monitor worker processes and handle termination notifications using Process.monitor/1, Process.demonitor/2, :DOWN, :process, and :noproc.. Goal: Process Monitors &amp; Observation (Process.monitor/1, Process.demonitor/2, :DOWN, :process, :noproc)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#73 | Extend | Elixir Fundamentals | 📊 Level: Advanced
**Topic:** Monitor worker processes and handle termination notifications using Process.monitor/1, Process.demonitor/2, :DOWN, :process, and :noproc.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1" s="53">
        <v>0</v>
      </c>
      <c r="Z81" s="56" t="str">
        <f t="shared" si="30"/>
        <v/>
      </c>
      <c r="AA81" s="56" t="str">
        <f t="shared" si="31"/>
        <v/>
      </c>
      <c r="AB81" s="56" t="str">
        <f t="shared" si="32"/>
        <v/>
      </c>
      <c r="AC81" s="56" t="str">
        <f t="shared" si="33"/>
        <v/>
      </c>
      <c r="AD81" s="56" t="str">
        <f t="shared" si="34"/>
        <v/>
      </c>
      <c r="AE81" s="40"/>
      <c r="AF81" s="40"/>
      <c r="AG81" s="40"/>
      <c r="AH81" s="56" t="str">
        <f t="shared" si="18"/>
        <v/>
      </c>
      <c r="AI81" s="54"/>
      <c r="AJ81" s="54"/>
      <c r="AK81" s="54"/>
      <c r="AL81" s="54"/>
      <c r="AM81" s="54"/>
    </row>
    <row r="82" spans="1:39">
      <c r="A82" s="45" t="str" cm="1">
        <f t="array" ref="A82">IF(H82="PROJECT", CHAR(10) &amp; "- " &amp; _xlfn.TEXTJOIN(CHAR(10) &amp; "- ", TRUE, _xlfn._xlws.FILTER($I$9:$I$1000, ($B$9:$B$1000=B82) * ($H$9:$H$1000="Topic"))), "")</f>
        <v/>
      </c>
      <c r="B82" s="45">
        <f t="shared" si="19"/>
        <v>10</v>
      </c>
      <c r="C82" s="95">
        <v>16</v>
      </c>
      <c r="D82" s="57">
        <v>4</v>
      </c>
      <c r="E82" s="58" t="s">
        <v>46</v>
      </c>
      <c r="F82" s="54">
        <v>74</v>
      </c>
      <c r="G82" s="52" t="s">
        <v>159</v>
      </c>
      <c r="H82" s="52" t="s">
        <v>48</v>
      </c>
      <c r="I82" s="61" t="s">
        <v>923</v>
      </c>
      <c r="J82" s="62" t="s">
        <v>924</v>
      </c>
      <c r="K82" s="129" t="str">
        <f t="shared" si="20"/>
        <v xml:space="preserve">[ROLE] Friendly tutor specializing in Elixir Fundamentals | [TOPIC] Evaluate and translate raw source code into AST trees using quote/2, Code.string_to_quoted/1, Code.eval_quoted/2, Macro.to_string/1, and Macro.to_string/2. | [LEVEL] Advanced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Advanced function composition, anonymous functions/closures, captures, higher-order functions, Stream pipelines, and lightweight process messaging.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#74 | Stage 1 📖 Practice | Elixir Fundamentals | 📊 Level: Advanced | 🌐 Coding5s.com
**Concept:** Abstract Syntax Tree (AST) Basics (quote/2, Code.string_to_quoted/1, Code.eval_quoted/2, Macro.to_string/1, Macro.to_string/2)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2" s="103" t="str">
        <f t="shared" si="21"/>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and translate raw source code into AST trees using quote/2, Code.string_to_quoted/1, Code.eval_quoted/2, Macro.to_string/1, and Macro.to_string/2.. Topic details: Abstract Syntax Tree (AST) Basics (quote/2, Code.string_to_quoted/1, Code.eval_quoted/2, Macro.to_string/1, Macro.to_string/2)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#74 | Practice | Elixir Fundamentals | 📊 Level: Advanced
**Topic:** Evaluate and translate raw source code into AST trees using quote/2, Code.string_to_quoted/1, Code.eval_quoted/2, Macro.to_string/1, and Macro.to_string/2.
---
 | [FOOTER RULE - STRICT] End your response with: '--- ⚡ *Coding5s Mentor System — Eliminating Epistemic Debt*' | </v>
      </c>
      <c r="M82" s="52">
        <v>0</v>
      </c>
      <c r="N82" s="102" t="str">
        <f t="shared" si="22"/>
        <v>[ROLE] Careless Elixir Fundamentals Developer | [TASK] Generate debugging challenges in Elixir Fundamentals | | [TOPIC] Evaluate and translate raw source code into AST trees using quote/2, Code.string_to_quoted/1, Code.eval_quoted/2, Macro.to_string/1, and Macro.to_string/2. | | [LEVEL] Advanced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#74 | Stage 2 🐛 Debug | Elixir Fundamentals | 📊 Level: Advanced | 🌐 Coding5s.com
Concept: Abstract Syntax Tree (AST) Basics (quote/2, Code.string_to_quoted/1, Code.eval_quoted/2, Macro.to_string/1, Macro.to_string/2)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- 15–35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2" s="103" t="str">
        <f t="shared" si="23"/>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and translate raw source code into AST trees using quote/2, Code.string_to_quoted/1, Code.eval_quoted/2, Macro.to_string/1, and Macro.to_string/2.. Topic details: Abstract Syntax Tree (AST) Basics (quote/2, Code.string_to_quoted/1, Code.eval_quoted/2, Macro.to_string/1, Macro.to_string/2)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#74 | Debug | Elixir Fundamentals | 📊 Level: Advanced
**Topic:** Evaluate and translate raw source code into AST trees using quote/2, Code.string_to_quoted/1, Code.eval_quoted/2, Macro.to_string/1, and Macro.to_string/2.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2" s="52">
        <v>0</v>
      </c>
      <c r="Q82" s="102" t="str">
        <f t="shared" si="24"/>
        <v>[ROLE] Tech Lead | [TASK] Assign incomplete Elixir Fundamentals script challenges | [TOPIC] Evaluate and translate raw source code into AST trees using quote/2, Code.string_to_quoted/1, Code.eval_quoted/2, Macro.to_string/1, and Macro.to_string/2. | [LEVEL] Advanced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#74 | Stage 3 🧩 Complete | Elixir Fundamentals | 📊 Level: Advanced | 🌐 Coding5s.com
**Concept:** Abstract Syntax Tree (AST) Basics (quote/2, Code.string_to_quoted/1, Code.eval_quoted/2, Macro.to_string/1, Macro.to_string/2)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- 15–35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and translate raw source code into AST trees using quote/2, Code.string_to_quoted/1, Code.eval_quoted/2, Macro.to_string/1, and Macro.to_string/2..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2" s="103" t="str">
        <f t="shared" si="25"/>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and translate raw source code into AST trees using quote/2, Code.string_to_quoted/1, Code.eval_quoted/2, Macro.to_string/1, and Macro.to_string/2.. Topic details: Abstract Syntax Tree (AST) Basics (quote/2, Code.string_to_quoted/1, Code.eval_quoted/2, Macro.to_string/1, Macro.to_string/2)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#74 | Complete | Elixir Fundamentals | 📊 Level: Advanced
**Topic:** Evaluate and translate raw source code into AST trees using quote/2, Code.string_to_quoted/1, Code.eval_quoted/2, Macro.to_string/1, and Macro.to_string/2.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2" s="52">
        <v>0</v>
      </c>
      <c r="T82" s="102" t="str">
        <f t="shared" si="26"/>
        <v>[ROLE] Tech Lead | [TASK] Provide intentionally messy but functional code for learning debugging and improvement | [TOPIC] Evaluate and translate raw source code into AST trees using quote/2, Code.string_to_quoted/1, Code.eval_quoted/2, Macro.to_string/1, and Macro.to_string/2. | [LEVEL] Advanced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#74 | Stage 4 🧹 Refactor | Elixir Fundamentals | 📊 Level: Advanced | 🌐 Coding5s.com
**Concept:** Abstract Syntax Tree (AST) Basics (quote/2, Code.string_to_quoted/1, Code.eval_quoted/2, Macro.to_string/1, Macro.to_string/2)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2"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Evaluate and translate raw source code into AST trees using quote/2, Code.string_to_quoted/1, Code.eval_quoted/2, Macro.to_string/1, and Macro.to_string/2.. Topic details: Abstract Syntax Tree (AST) Basics (quote/2, Code.string_to_quoted/1, Code.eval_quoted/2, Macro.to_string/1, Macro.to_string/2)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#74 | Refactor | Elixir Fundamentals | 📊 Level: Advanced
**Topic:** Evaluate and translate raw source code into AST trees using quote/2, Code.string_to_quoted/1, Code.eval_quoted/2, Macro.to_string/1, and Macro.to_string/2.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2" s="52">
        <v>0</v>
      </c>
      <c r="W82" s="87" t="str">
        <f t="shared" si="28"/>
        <v>[ROLE] Tech Product Manager assigning a Elixir Fundamentals Jira Ticket | [TASK] Provide a guided implementation exercise with full solution for learning purposes | [TOPIC] Evaluate and translate raw source code into AST trees using quote/2, Code.string_to_quoted/1, Code.eval_quoted/2, Macro.to_string/1, and Macro.to_string/2. | [LEVEL] Advanced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#74 | Stage 5 | Elixir Fundamentals | 📊 Level: Advanced | 🌐 Coding5s.com
**Concept:** Abstract Syntax Tree (AST) Basics (quote/2, Code.string_to_quoted/1, Code.eval_quoted/2, Macro.to_string/1, Macro.to_string/2)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2"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and translate raw source code into AST trees using quote/2, Code.string_to_quoted/1, Code.eval_quoted/2, Macro.to_string/1, and Macro.to_string/2.. Goal: Abstract Syntax Tree (AST) Basics (quote/2, Code.string_to_quoted/1, Code.eval_quoted/2, Macro.to_string/1, Macro.to_string/2)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#74 | Extend | Elixir Fundamentals | 📊 Level: Advanced
**Topic:** Evaluate and translate raw source code into AST trees using quote/2, Code.string_to_quoted/1, Code.eval_quoted/2, Macro.to_string/1, and Macro.to_string/2.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2" s="52">
        <v>0</v>
      </c>
      <c r="Z82" s="56" t="str">
        <f t="shared" si="30"/>
        <v/>
      </c>
      <c r="AA82" s="56" t="str">
        <f t="shared" si="31"/>
        <v/>
      </c>
      <c r="AB82" s="56" t="str">
        <f t="shared" si="32"/>
        <v/>
      </c>
      <c r="AC82" s="56" t="str">
        <f t="shared" si="33"/>
        <v/>
      </c>
      <c r="AD82" s="56" t="str">
        <f t="shared" si="34"/>
        <v/>
      </c>
      <c r="AE82" s="40"/>
      <c r="AF82" s="40"/>
      <c r="AG82" s="40"/>
      <c r="AH82" s="56" t="str">
        <f t="shared" si="18"/>
        <v/>
      </c>
      <c r="AI82" s="54"/>
      <c r="AJ82" s="54"/>
      <c r="AK82" s="54"/>
      <c r="AL82" s="54"/>
      <c r="AM82" s="54"/>
    </row>
    <row r="83" spans="1:39">
      <c r="A83" s="45" t="str" cm="1">
        <f t="array" ref="A83">IF(H83="PROJECT", CHAR(10) &amp; "- " &amp; _xlfn.TEXTJOIN(CHAR(10) &amp; "- ", TRUE, _xlfn._xlws.FILTER($I$9:$I$1000, ($B$9:$B$1000=B83) * ($H$9:$H$1000="Topic"))), "")</f>
        <v/>
      </c>
      <c r="B83" s="45">
        <f t="shared" si="19"/>
        <v>10</v>
      </c>
      <c r="C83" s="95">
        <v>18</v>
      </c>
      <c r="D83" s="46">
        <v>4</v>
      </c>
      <c r="E83" s="58" t="s">
        <v>46</v>
      </c>
      <c r="F83" s="67">
        <v>75</v>
      </c>
      <c r="G83" s="53" t="s">
        <v>159</v>
      </c>
      <c r="H83" s="53" t="s">
        <v>48</v>
      </c>
      <c r="I83" s="50" t="s">
        <v>925</v>
      </c>
      <c r="J83" s="51" t="s">
        <v>926</v>
      </c>
      <c r="K83" s="129" t="str">
        <f t="shared" si="20"/>
        <v xml:space="preserve">[ROLE] Friendly tutor specializing in Elixir Fundamentals | [TOPIC] Inject runtime values and expressions into code blocks using quote do, unquote/1, unquote_splicing/1, Macro.escape/1, and Macro.validate/1. | [LEVEL] Advanced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 composition, anonymous functions/closures, captures, higher-order functions, Stream pipelines, and lightweight process messaging.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#75 | Stage 1 📖 Practice | Elixir Fundamentals | 📊 Level: Advanced | 🌐 Coding5s.com
**Concept:** Quotation &amp; Unquotation (quote do, unquote/1, unquote_splicing/1, Macro.escape/1, Macro.validate/1)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3" s="103" t="str">
        <f t="shared" si="21"/>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Inject runtime values and expressions into code blocks using quote do, unquote/1, unquote_splicing/1, Macro.escape/1, and Macro.validate/1.. Topic details: Quotation &amp; Unquotation (quote do, unquote/1, unquote_splicing/1, Macro.escape/1, Macro.validate/1)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#75 | Practice | Elixir Fundamentals | 📊 Level: Advanced
**Topic:** Inject runtime values and expressions into code blocks using quote do, unquote/1, unquote_splicing/1, Macro.escape/1, and Macro.validate/1.
---
 | [FOOTER RULE - STRICT] End your response with: '--- ⚡ *Coding5s Mentor System — Eliminating Epistemic Debt*' | </v>
      </c>
      <c r="M83" s="53">
        <v>0</v>
      </c>
      <c r="N83" s="102" t="str">
        <f t="shared" si="22"/>
        <v>[ROLE] Careless Elixir Fundamentals Developer | [TASK] Generate debugging challenges in Elixir Fundamentals | | [TOPIC] Inject runtime values and expressions into code blocks using quote do, unquote/1, unquote_splicing/1, Macro.escape/1, and Macro.validate/1. | | [LEVEL] Advanced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#75 | Stage 2 🐛 Debug | Elixir Fundamentals | 📊 Level: Advanced | 🌐 Coding5s.com
Concept: Quotation &amp; Unquotation (quote do, unquote/1, unquote_splicing/1, Macro.escape/1, Macro.validate/1)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- 15–35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3" s="103" t="str">
        <f t="shared" si="23"/>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Inject runtime values and expressions into code blocks using quote do, unquote/1, unquote_splicing/1, Macro.escape/1, and Macro.validate/1.. Topic details: Quotation &amp; Unquotation (quote do, unquote/1, unquote_splicing/1, Macro.escape/1, Macro.validate/1)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#75 | Debug | Elixir Fundamentals | 📊 Level: Advanced
**Topic:** Inject runtime values and expressions into code blocks using quote do, unquote/1, unquote_splicing/1, Macro.escape/1, and Macro.validate/1.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3" s="53">
        <v>0</v>
      </c>
      <c r="Q83" s="102" t="str">
        <f t="shared" si="24"/>
        <v>[ROLE] Tech Lead | [TASK] Assign incomplete Elixir Fundamentals script challenges | [TOPIC] Inject runtime values and expressions into code blocks using quote do, unquote/1, unquote_splicing/1, Macro.escape/1, and Macro.validate/1. | [LEVEL] Advanced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#75 | Stage 3 🧩 Complete | Elixir Fundamentals | 📊 Level: Advanced | 🌐 Coding5s.com
**Concept:** Quotation &amp; Unquotation (quote do, unquote/1, unquote_splicing/1, Macro.escape/1, Macro.validate/1)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- 15–35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Inject runtime values and expressions into code blocks using quote do, unquote/1, unquote_splicing/1, Macro.escape/1, and Macro.validate/1..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3" s="103" t="str">
        <f t="shared" si="25"/>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Inject runtime values and expressions into code blocks using quote do, unquote/1, unquote_splicing/1, Macro.escape/1, and Macro.validate/1.. Topic details: Quotation &amp; Unquotation (quote do, unquote/1, unquote_splicing/1, Macro.escape/1, Macro.validate/1)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#75 | Complete | Elixir Fundamentals | 📊 Level: Advanced
**Topic:** Inject runtime values and expressions into code blocks using quote do, unquote/1, unquote_splicing/1, Macro.escape/1, and Macro.validate/1.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3" s="53">
        <v>0</v>
      </c>
      <c r="T83" s="102" t="str">
        <f t="shared" si="26"/>
        <v>[ROLE] Tech Lead | [TASK] Provide intentionally messy but functional code for learning debugging and improvement | [TOPIC] Inject runtime values and expressions into code blocks using quote do, unquote/1, unquote_splicing/1, Macro.escape/1, and Macro.validate/1. | [LEVEL] Advanced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#75 | Stage 4 🧹 Refactor | Elixir Fundamentals | 📊 Level: Advanced | 🌐 Coding5s.com
**Concept:** Quotation &amp; Unquotation (quote do, unquote/1, unquote_splicing/1, Macro.escape/1, Macro.validate/1)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3"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Inject runtime values and expressions into code blocks using quote do, unquote/1, unquote_splicing/1, Macro.escape/1, and Macro.validate/1.. Topic details: Quotation &amp; Unquotation (quote do, unquote/1, unquote_splicing/1, Macro.escape/1, Macro.validate/1)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#75 | Refactor | Elixir Fundamentals | 📊 Level: Advanced
**Topic:** Inject runtime values and expressions into code blocks using quote do, unquote/1, unquote_splicing/1, Macro.escape/1, and Macro.validate/1.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3" s="53">
        <v>0</v>
      </c>
      <c r="W83" s="87" t="str">
        <f t="shared" si="28"/>
        <v>[ROLE] Tech Product Manager assigning a Elixir Fundamentals Jira Ticket | [TASK] Provide a guided implementation exercise with full solution for learning purposes | [TOPIC] Inject runtime values and expressions into code blocks using quote do, unquote/1, unquote_splicing/1, Macro.escape/1, and Macro.validate/1. | [LEVEL] Advanced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#75 | Stage 5 | Elixir Fundamentals | 📊 Level: Advanced | 🌐 Coding5s.com
**Concept:** Quotation &amp; Unquotation (quote do, unquote/1, unquote_splicing/1, Macro.escape/1, Macro.validate/1)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3"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Inject runtime values and expressions into code blocks using quote do, unquote/1, unquote_splicing/1, Macro.escape/1, and Macro.validate/1.. Goal: Quotation &amp; Unquotation (quote do, unquote/1, unquote_splicing/1, Macro.escape/1, Macro.validate/1)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#75 | Extend | Elixir Fundamentals | 📊 Level: Advanced
**Topic:** Inject runtime values and expressions into code blocks using quote do, unquote/1, unquote_splicing/1, Macro.escape/1, and Macro.validate/1.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3" s="53">
        <v>0</v>
      </c>
      <c r="Z83" s="56" t="str">
        <f t="shared" si="30"/>
        <v/>
      </c>
      <c r="AA83" s="56" t="str">
        <f t="shared" si="31"/>
        <v/>
      </c>
      <c r="AB83" s="56" t="str">
        <f t="shared" si="32"/>
        <v/>
      </c>
      <c r="AC83" s="56" t="str">
        <f t="shared" si="33"/>
        <v/>
      </c>
      <c r="AD83" s="56" t="str">
        <f t="shared" si="34"/>
        <v/>
      </c>
      <c r="AE83" s="40"/>
      <c r="AF83" s="40"/>
      <c r="AG83" s="40"/>
      <c r="AH83" s="56" t="str">
        <f t="shared" si="18"/>
        <v/>
      </c>
      <c r="AI83" s="54"/>
      <c r="AJ83" s="54"/>
      <c r="AK83" s="54"/>
      <c r="AL83" s="54"/>
      <c r="AM83" s="54"/>
    </row>
    <row r="84" spans="1:39">
      <c r="A84" s="45" t="str" cm="1">
        <f t="array" ref="A84">IF(H84="PROJECT", CHAR(10) &amp; "- " &amp; _xlfn.TEXTJOIN(CHAR(10) &amp; "- ", TRUE, _xlfn._xlws.FILTER($I$9:$I$1000, ($B$9:$B$1000=B84) * ($H$9:$H$1000="Topic"))), "")</f>
        <v/>
      </c>
      <c r="B84" s="45">
        <f t="shared" si="19"/>
        <v>10</v>
      </c>
      <c r="C84" s="95">
        <v>18</v>
      </c>
      <c r="D84" s="57">
        <v>4</v>
      </c>
      <c r="E84" s="58" t="s">
        <v>46</v>
      </c>
      <c r="F84" s="54">
        <v>76</v>
      </c>
      <c r="G84" s="52" t="s">
        <v>159</v>
      </c>
      <c r="H84" s="52" t="s">
        <v>48</v>
      </c>
      <c r="I84" s="61" t="s">
        <v>927</v>
      </c>
      <c r="J84" s="62" t="s">
        <v>928</v>
      </c>
      <c r="K84" s="129" t="str">
        <f t="shared" si="20"/>
        <v xml:space="preserve">[ROLE] Friendly tutor specializing in Elixir Fundamentals | [TOPIC] Define hygienic compile-time code transformers using defmacro/2, defmacrop/2, var!/1, var!/2, and Macro.expand/2. | [LEVEL] Advanced | [COUNT] 4 examples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function composition, anonymous functions/closures, captures, higher-order functions, Stream pipelines, and lightweight process messaging. | [CODE_CONSTRAINTS_RULE]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[I_O_PARADIGM] Use Basic integers, floats, binaries/strings, booleans, atoms, or simple lists/maps. and gracefully handle Use IO.puts/1 or IO.inspect/2 to display outputs clearly. when applicable. | [INLINE_PACKAGE_MANAGER] If using external packages, use Native Kernel functions, core operators, modules, and standard BEAM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#76 | Stage 1 📖 Practice | Elixir Fundamentals | 📊 Level: Advanced | 🌐 Coding5s.com
**Concept:** Macro Definition &amp; Hygiene (defmacro/2, defmacrop/2, var!/1, var!/2, Macro.expand/2)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4" s="103" t="str">
        <f t="shared" si="21"/>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hygienic compile-time code transformers using defmacro/2, defmacrop/2, var!/1, var!/2, and Macro.expand/2.. Topic details: Macro Definition &amp; Hygiene (defmacro/2, defmacrop/2, var!/1, var!/2, Macro.expand/2)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#76 | Practice | Elixir Fundamentals | 📊 Level: Advanced
**Topic:** Define hygienic compile-time code transformers using defmacro/2, defmacrop/2, var!/1, var!/2, and Macro.expand/2.
---
 | [FOOTER RULE - STRICT] End your response with: '--- ⚡ *Coding5s Mentor System — Eliminating Epistemic Debt*' | </v>
      </c>
      <c r="M84" s="52">
        <v>0</v>
      </c>
      <c r="N84" s="102" t="str">
        <f t="shared" si="22"/>
        <v>[ROLE] Careless Elixir Fundamentals Developer | [TASK] Generate debugging challenges in Elixir Fundamentals | | [TOPIC] Define hygienic compile-time code transformers using defmacro/2, defmacrop/2, var!/1, var!/2, and Macro.expand/2. | | [LEVEL] Advanced |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#76 | Stage 2 🐛 Debug | Elixir Fundamentals | 📊 Level: Advanced | 🌐 Coding5s.com
Concept: Macro Definition &amp; Hygiene (defmacro/2, defmacrop/2, var!/1, var!/2, Macro.expand/2)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internal data/dataset use, at least 1 IO.puts/IO.inspect, iteration via Enum/comprehension/recursion when applicable, EXACTLY 1 named function, and EXACTLY 1 function call. - 15–35 lines of EXECUTABLE broken Elixir code per challenge; exclude blank lines. NO OOP/class patterns and NO top-level executable expressions EXCEPT the single function call.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4" s="103" t="str">
        <f t="shared" si="23"/>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hygienic compile-time code transformers using defmacro/2, defmacrop/2, var!/1, var!/2, and Macro.expand/2.. Topic details: Macro Definition &amp; Hygiene (defmacro/2, defmacrop/2, var!/1, var!/2, Macro.expand/2)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#76 | Debug | Elixir Fundamentals | 📊 Level: Advanced
**Topic:** Define hygienic compile-time code transformers using defmacro/2, defmacrop/2, var!/1, var!/2, and Macro.expand/2.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4" s="52">
        <v>0</v>
      </c>
      <c r="Q84" s="102" t="str">
        <f t="shared" si="24"/>
        <v>[ROLE] Tech Lead | [TASK] Assign incomplete Elixir Fundamentals script challenges | [TOPIC] Define hygienic compile-time code transformers using defmacro/2, defmacrop/2, var!/1, var!/2, and Macro.expand/2. | [LEVEL] Advanced | [COUNT] 4 challenges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[HEADER RULE - STRICT] You MUST start your entire response EXACTLY with this markdown block (do not print anything before it):
### 🔹 Topic #76 | Stage 3 🧩 Complete | Elixir Fundamentals | 📊 Level: Advanced | 🌐 Coding5s.com
**Concept:** Macro Definition &amp; Hygiene (defmacro/2, defmacrop/2, var!/1, var!/2, Macro.expand/2)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variable binding, IO.puts, direct comparison, or simple pattern match. NO complex IO capture or parsing. - 15–35 5–15 lines of EXECUTABLE base code. Code outside # TODO MUST be fully valid/readable. If no_def is present in AJ, use flat .exs code without def/defp.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hygienic compile-time code transformers using defmacro/2, defmacrop/2, var!/1, var!/2, and Macro.expand/2..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4" s="103" t="str">
        <f t="shared" si="25"/>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hygienic compile-time code transformers using defmacro/2, defmacrop/2, var!/1, var!/2, and Macro.expand/2.. Topic details: Macro Definition &amp; Hygiene (defmacro/2, defmacrop/2, var!/1, var!/2, Macro.expand/2)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#76 | Complete | Elixir Fundamentals | 📊 Level: Advanced
**Topic:** Define hygienic compile-time code transformers using defmacro/2, defmacrop/2, var!/1, var!/2, and Macro.expand/2.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4" s="52">
        <v>0</v>
      </c>
      <c r="T84" s="102" t="str">
        <f t="shared" si="26"/>
        <v>[ROLE] Tech Lead | [TASK] Provide intentionally messy but functional code for learning debugging and improvement | [TOPIC] Define hygienic compile-time code transformers using defmacro/2, defmacrop/2, var!/1, var!/2, and Macro.expand/2. | [LEVEL] Advanced | [COUNT] 4 challenges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#76 | Stage 4 🧹 Refactor | Elixir Fundamentals | 📊 Level: Advanced | 🌐 Coding5s.com
**Concept:** Macro Definition &amp; Hygiene (defmacro/2, defmacrop/2, var!/1, var!/2, Macro.expand/2)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4"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Define hygienic compile-time code transformers using defmacro/2, defmacrop/2, var!/1, var!/2, and Macro.expand/2.. Topic details: Macro Definition &amp; Hygiene (defmacro/2, defmacrop/2, var!/1, var!/2, Macro.expand/2)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#76 | Refactor | Elixir Fundamentals | 📊 Level: Advanced
**Topic:** Define hygienic compile-time code transformers using defmacro/2, defmacrop/2, var!/1, var!/2, and Macro.expand/2.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4" s="52">
        <v>0</v>
      </c>
      <c r="W84" s="87" t="str">
        <f t="shared" si="28"/>
        <v>[ROLE] Tech Product Manager assigning a Elixir Fundamentals Jira Ticket | [TASK] Provide a guided implementation exercise with full solution for learning purposes | [TOPIC] Define hygienic compile-time code transformers using defmacro/2, defmacrop/2, var!/1, var!/2, and Macro.expand/2. | [LEVEL] Advanced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#76 | Stage 5 | Elixir Fundamentals | 📊 Level: Advanced | 🌐 Coding5s.com
**Concept:** Macro Definition &amp; Hygiene (defmacro/2, defmacrop/2, var!/1, var!/2, Macro.expand/2)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4"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hygienic compile-time code transformers using defmacro/2, defmacrop/2, var!/1, var!/2, and Macro.expand/2.. Goal: Macro Definition &amp; Hygiene (defmacro/2, defmacrop/2, var!/1, var!/2, Macro.expand/2)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#76 | Extend | Elixir Fundamentals | 📊 Level: Advanced
**Topic:** Define hygienic compile-time code transformers using defmacro/2, defmacrop/2, var!/1, var!/2, and Macro.expand/2.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4" s="52">
        <v>0</v>
      </c>
      <c r="Z84" s="56" t="str">
        <f t="shared" si="30"/>
        <v/>
      </c>
      <c r="AA84" s="56" t="str">
        <f t="shared" si="31"/>
        <v/>
      </c>
      <c r="AB84" s="56" t="str">
        <f t="shared" si="32"/>
        <v/>
      </c>
      <c r="AC84" s="56" t="str">
        <f t="shared" si="33"/>
        <v/>
      </c>
      <c r="AD84" s="56" t="str">
        <f t="shared" si="34"/>
        <v/>
      </c>
      <c r="AE84" s="40"/>
      <c r="AF84" s="40"/>
      <c r="AG84" s="40"/>
      <c r="AH84" s="56" t="str">
        <f t="shared" si="18"/>
        <v/>
      </c>
      <c r="AI84" s="54"/>
      <c r="AJ84" s="54"/>
      <c r="AK84" s="54"/>
      <c r="AL84" s="54"/>
      <c r="AM84" s="54"/>
    </row>
    <row r="85" spans="1:39">
      <c r="A85" s="45" t="str" cm="1">
        <f t="array" ref="A85">IF(H85="PROJECT", CHAR(10) &amp; "- " &amp; _xlfn.TEXTJOIN(CHAR(10) &amp; "- ", TRUE, _xlfn._xlws.FILTER($I$9:$I$1000, ($B$9:$B$1000=B85) * ($H$9:$H$1000="Topic"))), "")</f>
        <v xml:space="preserve">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v>
      </c>
      <c r="B85" s="45">
        <f t="shared" si="19"/>
        <v>10</v>
      </c>
      <c r="C85" s="95">
        <v>34</v>
      </c>
      <c r="D85" s="46">
        <v>0</v>
      </c>
      <c r="E85" s="58" t="s">
        <v>46</v>
      </c>
      <c r="F85" s="67">
        <v>77</v>
      </c>
      <c r="G85" s="53" t="s">
        <v>159</v>
      </c>
      <c r="H85" s="53" t="s">
        <v>77</v>
      </c>
      <c r="I85" s="50" t="s">
        <v>929</v>
      </c>
      <c r="J85" s="51" t="s">
        <v>930</v>
      </c>
      <c r="K85" s="129" t="str">
        <f t="shared" si="20"/>
        <v>[TASK] Teach through a practical Elixir Fundamentals -  project following the micro-learning methodology, acting as a supportive tutor, creating a project about  Build a concurrent actor-based worker supervisor consolidating process spawning, mailbox message passing, links, monitors, and error recovery. | [TOPICS USED]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#77 | Stage 1 | Elixir Fundamentals | 📊 Level: Advanced | 🌐 Coding5s.com
**Project:** Concurrent Actor Worker Supervisor (Consolidating Processes, Mailboxes, Links, and Monitors)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85" s="103" t="str">
        <f t="shared" si="21"/>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concurrent actor-based worker supervisor consolidating process spawning, mailbox message passing, links, monitors, and error recovery.. Topics applied in this project: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Project objective: Concurrent Actor Worker Supervisor (Consolidating Processes, Mailboxes, Links, and Monitors) | [LIBRARY BEING LEARNED]  | [LANGUAGE CONSISTENCY RULE] ALL output text MUST be written strictly in (English). | [LANGUAGE SEED CONTEXT] Language Seed Not Necessary | [LANGUAGE] English | [MENTOR_SCOPE_EXPECTATIONS] Expect modular Mix code with process/message flows, System.cmd or Port I/O, resource-safe File handling, and advanced case/with pattern matching. | [CODE_QUALITY_POLICIES]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#77 | Practice | Elixir Fundamentals | 📊 Level: Advanced
**Project:** Build a concurrent actor-based worker supervisor consolidating process spawning, mailbox message passing, links, monitors, and error recovery.
---
 | [FOOTER RULE - STRICT] End your response with: '--- ⚡ *Coding5s Mentor System — Eliminating Epistemic Debt*' | </v>
      </c>
      <c r="M85" s="53">
        <v>0</v>
      </c>
      <c r="N85" s="102" t="str">
        <f t="shared" si="22"/>
        <v>[ROLE] Careless Elixir Fundamentals Developer | [TASK] Generate debugging project in Elixir Fundamentals | [PROJECT] Build a concurrent actor-based worker supervisor consolidating process spawning, mailbox message passing, links, monitors, and error recovery. | [TOPICS USED]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 [LEVEL] Advanced | [OUTPUT] Only header, dataset summary or statement (if any), email intro, objective, expected output, broken code, and footer | [HEADER RULE - STRICT] You MUST start your entire response EXACTLY with this markdown block (do not print anything before it):
### 🚀 Project #77 | Stage 2 | Elixir Fundamentals | 📊 Level: Advanced | 🌐 Coding5s.com
Project: Concurrent Actor Worker Supervisor (Consolidating Processes, Mailboxes, Links, and Monitors)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85" s="103" t="str">
        <f t="shared" si="23"/>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concurrent actor-based worker supervisor consolidating process spawning, mailbox message passing, links, monitors, and error recovery.. Topics involved: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Project objective: Concurrent Actor Worker Supervisor (Consolidating Processes, Mailboxes, Links, and Monitors)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#77 | Debug | Elixir Fundamentals | 📊 Level: Advanced
**Project:** Build a concurrent actor-based worker supervisor consolidating process spawning, mailbox message passing, links, monitors, and error recovery.
---
 | [CORE_QUALITY_POLICY]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5" s="53">
        <v>0</v>
      </c>
      <c r="Q85" s="102" t="str">
        <f t="shared" si="24"/>
        <v>[ROLE] Tech Lead | [TASK] Assign incomplete project script | [PROJECT] Build a concurrent actor-based worker supervisor consolidating process spawning, mailbox message passing, links, monitors, and error recovery. | [TOPICS USED]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 [LEVEL] Advanced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#77 | Stage 3 | Elixir Fundamentals | 📊 Level: Advanced | 🌐 Coding5s.com
**Project:** Concurrent Actor Worker Supervisor (Consolidating Processes, Mailboxes, Links, and Monitors)
---
 | [EXTERNAL_PACKAGE_PROTOCOL] Require Mix dependency declarations in mix.exs and mix deps.get for external Hex dependencies when applicable. | [CHALLENGE_CONSTRAINTS_POLICY] MUST contain 25–40 lines of EXECUTABLE base Elixir code; do NOT count comments or # TODO blocks. 40–100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85" s="103" t="str">
        <f t="shared" si="25"/>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concurrent actor-based worker supervisor consolidating process spawning, mailbox message passing, links, monitors, and error recovery.. Topics involved: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Project objective: Concurrent Actor Worker Supervisor (Consolidating Processes, Mailboxes, Links, and Monitors)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#77 | Complete | Elixir Fundamentals | 📊 Level: Advanced
**Project:** Build a concurrent actor-based worker supervisor consolidating process spawning, mailbox message passing, links, monitors, and error recovery.
---
 | [CORE_QUALITY_POLICY]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5" s="53">
        <v>0</v>
      </c>
      <c r="T85" s="102" t="str">
        <f t="shared" si="26"/>
        <v>[ROLE] Tech Lead | [TASK] Provide a messy but functional project for refactoring | [PROJECT] Build a concurrent actor-based worker supervisor consolidating process spawning, mailbox message passing, links, monitors, and error recovery. | [TOPICS USED]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 [LEVEL] Advanced | [PERSONA RULE] Act as a Tech Lead. A junior wrote this working but messy code. Tone: professional but exhausted | [HEADER RULE - STRICT] You MUST start your entire response EXACTLY with this markdown block (do not print anything before it):
### 🚀 Project #77 | Stage 4 | Elixir Fundamentals | 📊 Level: Advanced | 🌐 Coding5s.com
**Project:** Concurrent Actor Worker Supervisor (Consolidating Processes, Mailboxes, Links, and Monitors)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85"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Build a concurrent actor-based worker supervisor consolidating process spawning, mailbox message passing, links, monitors, and error recovery.. Topics involved: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Project objective: Concurrent Actor Worker Supervisor (Consolidating Processes, Mailboxes, Links, and Monitors)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#77 | Refactor | Elixir Fundamentals | 📊 Level: Advanced
**Project:** Build a concurrent actor-based worker supervisor consolidating process spawning, mailbox message passing, links, monitors, and error recovery.
---
 | [PYTHON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5" s="53">
        <v>0</v>
      </c>
      <c r="W85" s="87" t="str">
        <f t="shared" si="28"/>
        <v>[ROLE] Tech Product Manager assigning a Elixir Fundamentals Jira Ticket | [TASK] Provide a guided project implementation with full solution | [PROJECT] Build a concurrent actor-based worker supervisor consolidating process spawning, mailbox message passing, links, monitors, and error recovery. | [TOPICS USED]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 [LEVEL] Advanced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#77 | Stage 5 | Elixir Fundamentals | 📊 Level: Advanced | 🌐 Coding5s.com
**Project:** Concurrent Actor Worker Supervisor (Consolidating Processes, Mailboxes, Links, and Monitors)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85"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concurrent actor-based worker supervisor consolidating process spawning, mailbox message passing, links, monitors, and error recovery.. Topics integrated: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Business Goal: Concurrent Actor Worker Supervisor (Consolidating Processes, Mailboxes, Links, and Monitors)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#77 | Extend | Elixir Fundamentals | 📊 Level: Advanced
**Project:** Build a concurrent actor-based worker supervisor consolidating process spawning, mailbox message passing, links, monitors, and error recovery.
---
 | [CODE_QUALITY_PROTOCOL]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5" s="53">
        <v>0</v>
      </c>
      <c r="Z85" s="56" t="str">
        <f t="shared" si="30"/>
        <v>[TASK] Teach through a practical Elixir Fundamentals -  project following the micro-learning methodology, acting as a supportive tutor, creating a project about  Build a concurrent actor-based worker supervisor consolidating process spawning, mailbox message passing, links, monitors, and error recovery. | [TOPICS USED]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Kernel functions, core operators, modules, and standard BEAM execution. at the top of the code block. Assume no project configuration file exists. | [CODE_CONSTRAINTS_RULE] Standard basic logic validation using ExUnit assert/refute macros.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#77 | Stage 1 | Elixir Fundamentals | 📊 Level: Advanced | 🌐 Coding5s.com
**Project:** Concurrent Actor Worker Supervisor (Consolidating Processes, Mailboxes, Links, and Monitors)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85" s="56" t="str">
        <f t="shared" si="31"/>
        <v>[ROLE] Careless Elixir Fundamentals Developer | [TASK] Generate debugging project in Elixir Fundamentals | [PROJECT] Build a concurrent actor-based worker supervisor consolidating process spawning, mailbox message passing, links, monitors, and error recovery. | [TOPICS USED]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 [LEVEL] Advanced | [OUTPUT] Only header, dataset summary or statement (if any), email intro, objective, expected output, broken code, and footer | [HEADER RULE - STRICT] You MUST start your entire response EXACTLY with this markdown block (do not print anything before it):
### 🚀 Project #77 | Stage 2 | Elixir Fundamentals | 📊 Level: Advanced | 🌐 Coding5s.com
Project: Concurrent Actor Worker Supervisor (Consolidating Processes, Mailboxes, Links, and Monitors)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85" s="56" t="str">
        <f t="shared" si="32"/>
        <v>[ROLE] Tech Lead | [TASK] Assign incomplete project script | [PROJECT] Build a concurrent actor-based worker supervisor consolidating process spawning, mailbox message passing, links, monitors, and error recovery. | [TOPICS USED]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 [LEVEL] Advanced | [LIBRARY BEING LEARNED]  | [ECOSYSTEM ORIENTATION RULE] If a data manipulation library, external package, or ecosystem like Pandas or NumPy is specified in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#77 | Stage 3 | Elixir Fundamentals | 📊 Level: Advanced | 🌐 Coding5s.com
**Project:** Concurrent Actor Worker Supervisor (Consolidating Processes, Mailboxes, Links, and Monitors)
---
 | [EXTERNAL_PACKAGE_PROTOCOL] Require Mix dependency declarations in mix.exs and mix deps.get for external Hex dependencies when applicable. | [CHALLENGE_CONSTRAINTS_POLICY] MUST contain 25–40 lines of EXECUTABLE base Elixir code; do NOT count comments or # TODO blocks. 40–100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85" s="56" t="str">
        <f t="shared" si="33"/>
        <v>[ROLE] Tech Lead | [TASK] Provide a messy but functional project for refactoring | [PROJECT] Build a concurrent actor-based worker supervisor consolidating process spawning, mailbox message passing, links, monitors, and error recovery. | [TOPICS USED]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 [LEVEL] Advanced | [PERSONA RULE] Act as a Tech Lead. A junior wrote this working but messy code. Tone: professional but exhausted | [HEADER RULE - STRICT] You MUST start your entire response EXACTLY with this markdown block (do not print anything before it):
### 🚀 Project #77 | Stage 4 | Elixir Fundamentals | 📊 Level: Advanced | 🌐 Coding5s.com
**Project:** Concurrent Actor Worker Supervisor (Consolidating Processes, Mailboxes, Links, and Monitors)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85" s="56" t="str">
        <f t="shared" si="34"/>
        <v>[ROLE] Tech Product Manager assigning a Elixir Fundamentals Jira Ticket | [TASK] Provide a guided project implementation with full solution | [PROJECT] Build a concurrent actor-based worker supervisor consolidating process spawning, mailbox message passing, links, monitors, and error recovery. | [TOPICS USED]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 [LEVEL] Advanced | [PERSONA RULE] Act as a professional Tech Product Manager defining a project ticket | [LIBRARY BEING LEARNED]  | [ECOSYSTEM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[HEADER RULE - STRICT] You MUST start your entire response EXACTLY with this markdown block (do not print anything before it):
### 🚀 Project #77 | Stage 5 | Elixir Fundamentals | 📊 Level: Advanced | 🌐 Coding5s.com
**Project:** Concurrent Actor Worker Supervisor (Consolidating Processes, Mailboxes, Links, and Monitors)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85" s="40"/>
      <c r="AF85" s="40"/>
      <c r="AG85" s="40"/>
      <c r="AH85" s="56" t="str">
        <f t="shared" si="18"/>
        <v/>
      </c>
      <c r="AI85" s="54"/>
      <c r="AJ85" s="54"/>
      <c r="AK85" s="54"/>
      <c r="AL85" s="54"/>
      <c r="AM85" s="54"/>
    </row>
    <row r="86" spans="1:39">
      <c r="A86" s="45" t="str" cm="1">
        <f t="array" ref="A86">IF(H86="PROJECT", CHAR(10) &amp; "- " &amp; _xlfn.TEXTJOIN(CHAR(10) &amp; "- ", TRUE, _xlfn._xlws.FILTER($I$9:$I$1000, ($B$9:$B$1000=B86) * ($H$9:$H$1000="Topic"))), "")</f>
        <v/>
      </c>
      <c r="B86" s="45" t="str">
        <f t="shared" si="19"/>
        <v/>
      </c>
      <c r="C86" s="95"/>
      <c r="D86" s="57"/>
      <c r="E86" s="58"/>
      <c r="F86" s="54"/>
      <c r="G86" s="52"/>
      <c r="H86" s="52"/>
      <c r="I86" s="61"/>
      <c r="J86" s="62"/>
      <c r="K86" s="129" t="str">
        <f t="shared" si="20"/>
        <v/>
      </c>
      <c r="L86" s="103" t="str">
        <f t="shared" si="21"/>
        <v/>
      </c>
      <c r="M86" s="52">
        <v>0</v>
      </c>
      <c r="N86" s="102" t="str">
        <f t="shared" si="22"/>
        <v/>
      </c>
      <c r="O86" s="103" t="str">
        <f t="shared" si="23"/>
        <v/>
      </c>
      <c r="P86" s="52">
        <v>0</v>
      </c>
      <c r="Q86" s="102" t="str">
        <f t="shared" si="24"/>
        <v/>
      </c>
      <c r="R86" s="103" t="str">
        <f t="shared" si="25"/>
        <v/>
      </c>
      <c r="S86" s="52">
        <v>0</v>
      </c>
      <c r="T86" s="102" t="str">
        <f t="shared" si="26"/>
        <v/>
      </c>
      <c r="U86" s="103" t="str">
        <f t="shared" si="27"/>
        <v/>
      </c>
      <c r="V86" s="52">
        <v>0</v>
      </c>
      <c r="W86" s="87" t="str">
        <f t="shared" si="28"/>
        <v/>
      </c>
      <c r="X86" s="103" t="str">
        <f t="shared" si="29"/>
        <v/>
      </c>
      <c r="Y86" s="52">
        <v>0</v>
      </c>
      <c r="Z86" s="56" t="str">
        <f t="shared" si="30"/>
        <v/>
      </c>
      <c r="AA86" s="56" t="str">
        <f t="shared" si="31"/>
        <v/>
      </c>
      <c r="AB86" s="56" t="str">
        <f t="shared" si="32"/>
        <v/>
      </c>
      <c r="AC86" s="56" t="str">
        <f t="shared" si="33"/>
        <v/>
      </c>
      <c r="AD86" s="56" t="str">
        <f t="shared" si="34"/>
        <v/>
      </c>
      <c r="AE86" s="40"/>
      <c r="AF86" s="40"/>
      <c r="AG86" s="40"/>
      <c r="AH86" s="56" t="str">
        <f t="shared" si="18"/>
        <v/>
      </c>
      <c r="AI86" s="54"/>
      <c r="AJ86" s="54"/>
      <c r="AK86" s="54"/>
      <c r="AL86" s="54"/>
      <c r="AM86" s="54"/>
    </row>
    <row r="87" spans="1:39">
      <c r="A87" s="45" t="str" cm="1">
        <f t="array" ref="A87">IF(H87="PROJECT", CHAR(10) &amp; "- " &amp; _xlfn.TEXTJOIN(CHAR(10) &amp; "- ", TRUE, _xlfn._xlws.FILTER($I$9:$I$1000, ($B$9:$B$1000=B87) * ($H$9:$H$1000="Topic"))), "")</f>
        <v/>
      </c>
      <c r="B87" s="45" t="str">
        <f t="shared" si="19"/>
        <v/>
      </c>
      <c r="C87" s="95"/>
      <c r="D87" s="46"/>
      <c r="E87" s="58"/>
      <c r="F87" s="67"/>
      <c r="G87" s="53"/>
      <c r="H87" s="53"/>
      <c r="I87" s="50"/>
      <c r="J87" s="51"/>
      <c r="K87" s="129" t="str">
        <f t="shared" si="20"/>
        <v/>
      </c>
      <c r="L87" s="103" t="str">
        <f t="shared" si="21"/>
        <v/>
      </c>
      <c r="M87" s="53">
        <v>0</v>
      </c>
      <c r="N87" s="102" t="str">
        <f t="shared" si="22"/>
        <v/>
      </c>
      <c r="O87" s="103" t="str">
        <f t="shared" si="23"/>
        <v/>
      </c>
      <c r="P87" s="53">
        <v>0</v>
      </c>
      <c r="Q87" s="102" t="str">
        <f t="shared" si="24"/>
        <v/>
      </c>
      <c r="R87" s="103" t="str">
        <f t="shared" si="25"/>
        <v/>
      </c>
      <c r="S87" s="53">
        <v>0</v>
      </c>
      <c r="T87" s="102" t="str">
        <f t="shared" si="26"/>
        <v/>
      </c>
      <c r="U87" s="103" t="str">
        <f t="shared" si="27"/>
        <v/>
      </c>
      <c r="V87" s="53">
        <v>0</v>
      </c>
      <c r="W87" s="87" t="str">
        <f t="shared" si="28"/>
        <v/>
      </c>
      <c r="X87" s="103" t="str">
        <f t="shared" si="29"/>
        <v/>
      </c>
      <c r="Y87" s="53">
        <v>0</v>
      </c>
      <c r="Z87" s="56" t="str">
        <f t="shared" si="30"/>
        <v/>
      </c>
      <c r="AA87" s="56" t="str">
        <f t="shared" si="31"/>
        <v/>
      </c>
      <c r="AB87" s="56" t="str">
        <f t="shared" si="32"/>
        <v/>
      </c>
      <c r="AC87" s="56" t="str">
        <f t="shared" si="33"/>
        <v/>
      </c>
      <c r="AD87" s="56" t="str">
        <f t="shared" si="34"/>
        <v/>
      </c>
      <c r="AE87" s="40"/>
      <c r="AF87" s="40"/>
      <c r="AG87" s="40"/>
      <c r="AH87" s="56" t="str">
        <f t="shared" si="18"/>
        <v/>
      </c>
      <c r="AI87" s="54"/>
      <c r="AJ87" s="54"/>
      <c r="AK87" s="54"/>
      <c r="AL87" s="54"/>
      <c r="AM87" s="54"/>
    </row>
    <row r="88" spans="1:39">
      <c r="A88" s="45" t="str" cm="1">
        <f t="array" ref="A88">IF(H88="PROJECT", CHAR(10) &amp; "- " &amp; _xlfn.TEXTJOIN(CHAR(10) &amp; "- ", TRUE, _xlfn._xlws.FILTER($I$9:$I$1000, ($B$9:$B$1000=B88) * ($H$9:$H$1000="Topic"))), "")</f>
        <v/>
      </c>
      <c r="B88" s="45" t="str">
        <f t="shared" si="19"/>
        <v/>
      </c>
      <c r="C88" s="95"/>
      <c r="D88" s="57"/>
      <c r="E88" s="58"/>
      <c r="F88" s="54"/>
      <c r="G88" s="52"/>
      <c r="H88" s="52"/>
      <c r="I88" s="61"/>
      <c r="J88" s="62"/>
      <c r="K88" s="129" t="str">
        <f t="shared" si="20"/>
        <v/>
      </c>
      <c r="L88" s="103" t="str">
        <f t="shared" si="21"/>
        <v/>
      </c>
      <c r="M88" s="52">
        <v>0</v>
      </c>
      <c r="N88" s="102" t="str">
        <f t="shared" si="22"/>
        <v/>
      </c>
      <c r="O88" s="103" t="str">
        <f t="shared" si="23"/>
        <v/>
      </c>
      <c r="P88" s="52">
        <v>0</v>
      </c>
      <c r="Q88" s="102" t="str">
        <f t="shared" si="24"/>
        <v/>
      </c>
      <c r="R88" s="103" t="str">
        <f t="shared" si="25"/>
        <v/>
      </c>
      <c r="S88" s="52">
        <v>0</v>
      </c>
      <c r="T88" s="102" t="str">
        <f t="shared" si="26"/>
        <v/>
      </c>
      <c r="U88" s="103" t="str">
        <f t="shared" si="27"/>
        <v/>
      </c>
      <c r="V88" s="52">
        <v>0</v>
      </c>
      <c r="W88" s="87" t="str">
        <f t="shared" si="28"/>
        <v/>
      </c>
      <c r="X88" s="103" t="str">
        <f t="shared" si="29"/>
        <v/>
      </c>
      <c r="Y88" s="52">
        <v>0</v>
      </c>
      <c r="Z88" s="56" t="str">
        <f t="shared" si="30"/>
        <v/>
      </c>
      <c r="AA88" s="56" t="str">
        <f t="shared" si="31"/>
        <v/>
      </c>
      <c r="AB88" s="56" t="str">
        <f t="shared" si="32"/>
        <v/>
      </c>
      <c r="AC88" s="56" t="str">
        <f t="shared" si="33"/>
        <v/>
      </c>
      <c r="AD88" s="56" t="str">
        <f t="shared" si="34"/>
        <v/>
      </c>
      <c r="AE88" s="40"/>
      <c r="AF88" s="40"/>
      <c r="AG88" s="40"/>
      <c r="AH88" s="56" t="str">
        <f t="shared" si="18"/>
        <v/>
      </c>
      <c r="AI88" s="54"/>
      <c r="AJ88" s="54"/>
      <c r="AK88" s="54"/>
      <c r="AL88" s="54"/>
      <c r="AM88" s="54"/>
    </row>
    <row r="89" spans="1:39">
      <c r="A89" s="45" t="str" cm="1">
        <f t="array" ref="A89">IF(H89="PROJECT", CHAR(10) &amp; "- " &amp; _xlfn.TEXTJOIN(CHAR(10) &amp; "- ", TRUE, _xlfn._xlws.FILTER($I$9:$I$1000, ($B$9:$B$1000=B89) * ($H$9:$H$1000="Topic"))), "")</f>
        <v/>
      </c>
      <c r="B89" s="45" t="str">
        <f t="shared" si="19"/>
        <v/>
      </c>
      <c r="C89" s="95"/>
      <c r="D89" s="46"/>
      <c r="E89" s="58"/>
      <c r="F89" s="67"/>
      <c r="G89" s="53"/>
      <c r="H89" s="53"/>
      <c r="I89" s="50"/>
      <c r="J89" s="51"/>
      <c r="K89" s="129" t="str">
        <f t="shared" si="20"/>
        <v/>
      </c>
      <c r="L89" s="103" t="str">
        <f t="shared" si="21"/>
        <v/>
      </c>
      <c r="M89" s="53">
        <v>0</v>
      </c>
      <c r="N89" s="102" t="str">
        <f t="shared" si="22"/>
        <v/>
      </c>
      <c r="O89" s="103" t="str">
        <f t="shared" si="23"/>
        <v/>
      </c>
      <c r="P89" s="53">
        <v>0</v>
      </c>
      <c r="Q89" s="102" t="str">
        <f t="shared" si="24"/>
        <v/>
      </c>
      <c r="R89" s="103" t="str">
        <f t="shared" si="25"/>
        <v/>
      </c>
      <c r="S89" s="53">
        <v>0</v>
      </c>
      <c r="T89" s="102" t="str">
        <f t="shared" si="26"/>
        <v/>
      </c>
      <c r="U89" s="103" t="str">
        <f t="shared" si="27"/>
        <v/>
      </c>
      <c r="V89" s="53">
        <v>0</v>
      </c>
      <c r="W89" s="87" t="str">
        <f t="shared" si="28"/>
        <v/>
      </c>
      <c r="X89" s="103" t="str">
        <f t="shared" si="29"/>
        <v/>
      </c>
      <c r="Y89" s="53">
        <v>0</v>
      </c>
      <c r="Z89" s="56" t="str">
        <f t="shared" si="30"/>
        <v/>
      </c>
      <c r="AA89" s="56" t="str">
        <f t="shared" si="31"/>
        <v/>
      </c>
      <c r="AB89" s="56" t="str">
        <f t="shared" si="32"/>
        <v/>
      </c>
      <c r="AC89" s="56" t="str">
        <f t="shared" si="33"/>
        <v/>
      </c>
      <c r="AD89" s="56" t="str">
        <f t="shared" si="34"/>
        <v/>
      </c>
      <c r="AE89" s="40"/>
      <c r="AF89" s="40"/>
      <c r="AG89" s="40"/>
      <c r="AH89" s="56" t="str">
        <f t="shared" si="18"/>
        <v/>
      </c>
      <c r="AI89" s="54"/>
      <c r="AJ89" s="54"/>
      <c r="AK89" s="54"/>
      <c r="AL89" s="54"/>
      <c r="AM89" s="54"/>
    </row>
    <row r="90" spans="1:39">
      <c r="A90" s="45" t="str" cm="1">
        <f t="array" ref="A90">IF(H90="PROJECT", CHAR(10) &amp; "- " &amp; _xlfn.TEXTJOIN(CHAR(10) &amp; "- ", TRUE, _xlfn._xlws.FILTER($I$9:$I$1000, ($B$9:$B$1000=B90) * ($H$9:$H$1000="Topic"))), "")</f>
        <v/>
      </c>
      <c r="B90" s="45" t="str">
        <f t="shared" si="19"/>
        <v/>
      </c>
      <c r="C90" s="95"/>
      <c r="D90" s="57"/>
      <c r="E90" s="58"/>
      <c r="F90" s="54"/>
      <c r="G90" s="52"/>
      <c r="H90" s="52"/>
      <c r="I90" s="61"/>
      <c r="J90" s="62"/>
      <c r="K90" s="129" t="str">
        <f t="shared" si="20"/>
        <v/>
      </c>
      <c r="L90" s="103" t="str">
        <f t="shared" si="21"/>
        <v/>
      </c>
      <c r="M90" s="52">
        <v>0</v>
      </c>
      <c r="N90" s="102" t="str">
        <f t="shared" si="22"/>
        <v/>
      </c>
      <c r="O90" s="103" t="str">
        <f t="shared" si="23"/>
        <v/>
      </c>
      <c r="P90" s="52">
        <v>0</v>
      </c>
      <c r="Q90" s="102" t="str">
        <f t="shared" si="24"/>
        <v/>
      </c>
      <c r="R90" s="103" t="str">
        <f t="shared" si="25"/>
        <v/>
      </c>
      <c r="S90" s="52">
        <v>0</v>
      </c>
      <c r="T90" s="102" t="str">
        <f t="shared" si="26"/>
        <v/>
      </c>
      <c r="U90" s="103" t="str">
        <f t="shared" si="27"/>
        <v/>
      </c>
      <c r="V90" s="52">
        <v>0</v>
      </c>
      <c r="W90" s="87" t="str">
        <f t="shared" si="28"/>
        <v/>
      </c>
      <c r="X90" s="103" t="str">
        <f t="shared" si="29"/>
        <v/>
      </c>
      <c r="Y90" s="52">
        <v>0</v>
      </c>
      <c r="Z90" s="56" t="str">
        <f t="shared" si="30"/>
        <v/>
      </c>
      <c r="AA90" s="56" t="str">
        <f t="shared" si="31"/>
        <v/>
      </c>
      <c r="AB90" s="56" t="str">
        <f t="shared" si="32"/>
        <v/>
      </c>
      <c r="AC90" s="56" t="str">
        <f t="shared" si="33"/>
        <v/>
      </c>
      <c r="AD90" s="56" t="str">
        <f t="shared" si="34"/>
        <v/>
      </c>
      <c r="AE90" s="40"/>
      <c r="AF90" s="40"/>
      <c r="AG90" s="40"/>
      <c r="AH90" s="56" t="str">
        <f t="shared" si="18"/>
        <v/>
      </c>
      <c r="AI90" s="54"/>
      <c r="AJ90" s="54"/>
      <c r="AK90" s="54"/>
      <c r="AL90" s="54"/>
      <c r="AM90" s="54"/>
    </row>
    <row r="91" spans="1:39">
      <c r="A91" s="45" t="str" cm="1">
        <f t="array" ref="A91">IF(H91="PROJECT", CHAR(10) &amp; "- " &amp; _xlfn.TEXTJOIN(CHAR(10) &amp; "- ", TRUE, _xlfn._xlws.FILTER($I$9:$I$1000, ($B$9:$B$1000=B91) * ($H$9:$H$1000="Topic"))), "")</f>
        <v/>
      </c>
      <c r="B91" s="45" t="str">
        <f t="shared" si="19"/>
        <v/>
      </c>
      <c r="C91" s="95"/>
      <c r="D91" s="46"/>
      <c r="E91" s="58"/>
      <c r="F91" s="67"/>
      <c r="G91" s="53"/>
      <c r="H91" s="53"/>
      <c r="I91" s="50"/>
      <c r="J91" s="51"/>
      <c r="K91" s="129" t="str">
        <f t="shared" si="20"/>
        <v/>
      </c>
      <c r="L91" s="103" t="str">
        <f t="shared" si="21"/>
        <v/>
      </c>
      <c r="M91" s="53">
        <v>0</v>
      </c>
      <c r="N91" s="102" t="str">
        <f t="shared" si="22"/>
        <v/>
      </c>
      <c r="O91" s="103" t="str">
        <f t="shared" si="23"/>
        <v/>
      </c>
      <c r="P91" s="53">
        <v>0</v>
      </c>
      <c r="Q91" s="102" t="str">
        <f t="shared" si="24"/>
        <v/>
      </c>
      <c r="R91" s="103" t="str">
        <f t="shared" si="25"/>
        <v/>
      </c>
      <c r="S91" s="53">
        <v>0</v>
      </c>
      <c r="T91" s="102" t="str">
        <f t="shared" si="26"/>
        <v/>
      </c>
      <c r="U91" s="103" t="str">
        <f t="shared" si="27"/>
        <v/>
      </c>
      <c r="V91" s="53">
        <v>0</v>
      </c>
      <c r="W91" s="87" t="str">
        <f t="shared" si="28"/>
        <v/>
      </c>
      <c r="X91" s="103" t="str">
        <f t="shared" si="29"/>
        <v/>
      </c>
      <c r="Y91" s="53">
        <v>0</v>
      </c>
      <c r="Z91" s="56" t="str">
        <f t="shared" si="30"/>
        <v/>
      </c>
      <c r="AA91" s="56" t="str">
        <f t="shared" si="31"/>
        <v/>
      </c>
      <c r="AB91" s="56" t="str">
        <f t="shared" si="32"/>
        <v/>
      </c>
      <c r="AC91" s="56" t="str">
        <f t="shared" si="33"/>
        <v/>
      </c>
      <c r="AD91" s="56" t="str">
        <f t="shared" si="34"/>
        <v/>
      </c>
      <c r="AE91" s="40"/>
      <c r="AF91" s="40"/>
      <c r="AG91" s="40"/>
      <c r="AH91" s="56" t="str">
        <f t="shared" si="18"/>
        <v/>
      </c>
      <c r="AI91" s="54"/>
      <c r="AJ91" s="54"/>
      <c r="AK91" s="54"/>
      <c r="AL91" s="54"/>
      <c r="AM91" s="54"/>
    </row>
    <row r="92" spans="1:39">
      <c r="A92" s="45" t="str" cm="1">
        <f t="array" ref="A92">IF(H92="PROJECT", CHAR(10) &amp; "- " &amp; _xlfn.TEXTJOIN(CHAR(10) &amp; "- ", TRUE, _xlfn._xlws.FILTER($I$9:$I$1000, ($B$9:$B$1000=B92) * ($H$9:$H$1000="Topic"))), "")</f>
        <v/>
      </c>
      <c r="B92" s="45" t="str">
        <f t="shared" si="19"/>
        <v/>
      </c>
      <c r="C92" s="95"/>
      <c r="D92" s="57"/>
      <c r="E92" s="58"/>
      <c r="F92" s="54"/>
      <c r="G92" s="52"/>
      <c r="H92" s="52"/>
      <c r="I92" s="61"/>
      <c r="J92" s="62"/>
      <c r="K92" s="129" t="str">
        <f t="shared" si="20"/>
        <v/>
      </c>
      <c r="L92" s="103" t="str">
        <f t="shared" si="21"/>
        <v/>
      </c>
      <c r="M92" s="52">
        <v>0</v>
      </c>
      <c r="N92" s="102" t="str">
        <f t="shared" si="22"/>
        <v/>
      </c>
      <c r="O92" s="103" t="str">
        <f t="shared" si="23"/>
        <v/>
      </c>
      <c r="P92" s="52">
        <v>0</v>
      </c>
      <c r="Q92" s="102" t="str">
        <f t="shared" si="24"/>
        <v/>
      </c>
      <c r="R92" s="103" t="str">
        <f t="shared" si="25"/>
        <v/>
      </c>
      <c r="S92" s="52">
        <v>0</v>
      </c>
      <c r="T92" s="102" t="str">
        <f t="shared" si="26"/>
        <v/>
      </c>
      <c r="U92" s="103" t="str">
        <f t="shared" si="27"/>
        <v/>
      </c>
      <c r="V92" s="52">
        <v>0</v>
      </c>
      <c r="W92" s="87" t="str">
        <f t="shared" si="28"/>
        <v/>
      </c>
      <c r="X92" s="103" t="str">
        <f t="shared" si="29"/>
        <v/>
      </c>
      <c r="Y92" s="52">
        <v>0</v>
      </c>
      <c r="Z92" s="56" t="str">
        <f t="shared" si="30"/>
        <v/>
      </c>
      <c r="AA92" s="56" t="str">
        <f t="shared" si="31"/>
        <v/>
      </c>
      <c r="AB92" s="56" t="str">
        <f t="shared" si="32"/>
        <v/>
      </c>
      <c r="AC92" s="56" t="str">
        <f t="shared" si="33"/>
        <v/>
      </c>
      <c r="AD92" s="56" t="str">
        <f t="shared" si="34"/>
        <v/>
      </c>
      <c r="AE92" s="40"/>
      <c r="AF92" s="40"/>
      <c r="AG92" s="40"/>
      <c r="AH92" s="56" t="str">
        <f t="shared" si="18"/>
        <v/>
      </c>
      <c r="AI92" s="54"/>
      <c r="AJ92" s="54"/>
      <c r="AK92" s="54"/>
      <c r="AL92" s="54"/>
      <c r="AM92" s="54"/>
    </row>
    <row r="93" spans="1:39">
      <c r="A93" s="45" t="str" cm="1">
        <f t="array" ref="A93">IF(H93="PROJECT", CHAR(10) &amp; "- " &amp; _xlfn.TEXTJOIN(CHAR(10) &amp; "- ", TRUE, _xlfn._xlws.FILTER($I$9:$I$1000, ($B$9:$B$1000=B93) * ($H$9:$H$1000="Topic"))), "")</f>
        <v/>
      </c>
      <c r="B93" s="45" t="str">
        <f t="shared" si="19"/>
        <v/>
      </c>
      <c r="C93" s="95"/>
      <c r="D93" s="46"/>
      <c r="E93" s="58"/>
      <c r="F93" s="67"/>
      <c r="G93" s="53"/>
      <c r="H93" s="53"/>
      <c r="I93" s="50"/>
      <c r="J93" s="51"/>
      <c r="K93" s="129" t="str">
        <f t="shared" si="20"/>
        <v/>
      </c>
      <c r="L93" s="103" t="str">
        <f t="shared" si="21"/>
        <v/>
      </c>
      <c r="M93" s="53">
        <v>0</v>
      </c>
      <c r="N93" s="102" t="str">
        <f t="shared" si="22"/>
        <v/>
      </c>
      <c r="O93" s="103" t="str">
        <f t="shared" si="23"/>
        <v/>
      </c>
      <c r="P93" s="53">
        <v>0</v>
      </c>
      <c r="Q93" s="102" t="str">
        <f t="shared" si="24"/>
        <v/>
      </c>
      <c r="R93" s="103" t="str">
        <f t="shared" si="25"/>
        <v/>
      </c>
      <c r="S93" s="53">
        <v>0</v>
      </c>
      <c r="T93" s="102" t="str">
        <f t="shared" si="26"/>
        <v/>
      </c>
      <c r="U93" s="103" t="str">
        <f t="shared" si="27"/>
        <v/>
      </c>
      <c r="V93" s="53">
        <v>0</v>
      </c>
      <c r="W93" s="87" t="str">
        <f t="shared" si="28"/>
        <v/>
      </c>
      <c r="X93" s="103" t="str">
        <f t="shared" si="29"/>
        <v/>
      </c>
      <c r="Y93" s="53">
        <v>0</v>
      </c>
      <c r="Z93" s="56" t="str">
        <f t="shared" si="30"/>
        <v/>
      </c>
      <c r="AA93" s="56" t="str">
        <f t="shared" si="31"/>
        <v/>
      </c>
      <c r="AB93" s="56" t="str">
        <f t="shared" si="32"/>
        <v/>
      </c>
      <c r="AC93" s="56" t="str">
        <f t="shared" si="33"/>
        <v/>
      </c>
      <c r="AD93" s="56" t="str">
        <f t="shared" si="34"/>
        <v/>
      </c>
      <c r="AE93" s="40"/>
      <c r="AF93" s="40"/>
      <c r="AG93" s="40"/>
      <c r="AH93" s="56" t="str">
        <f t="shared" si="18"/>
        <v/>
      </c>
      <c r="AI93" s="54"/>
      <c r="AJ93" s="54"/>
      <c r="AK93" s="54"/>
      <c r="AL93" s="54"/>
      <c r="AM93" s="54"/>
    </row>
    <row r="94" spans="1:39">
      <c r="A94" s="45" t="str" cm="1">
        <f t="array" ref="A94">IF(H94="PROJECT", CHAR(10) &amp; "- " &amp; _xlfn.TEXTJOIN(CHAR(10) &amp; "- ", TRUE, _xlfn._xlws.FILTER($I$9:$I$1000, ($B$9:$B$1000=B94) * ($H$9:$H$1000="Topic"))), "")</f>
        <v/>
      </c>
      <c r="B94" s="45" t="str">
        <f t="shared" si="19"/>
        <v/>
      </c>
      <c r="C94" s="95"/>
      <c r="D94" s="57"/>
      <c r="E94" s="58"/>
      <c r="F94" s="54"/>
      <c r="G94" s="52"/>
      <c r="H94" s="52"/>
      <c r="I94" s="61"/>
      <c r="J94" s="62"/>
      <c r="K94" s="129" t="str">
        <f t="shared" si="20"/>
        <v/>
      </c>
      <c r="L94" s="103" t="str">
        <f t="shared" si="21"/>
        <v/>
      </c>
      <c r="M94" s="52">
        <v>0</v>
      </c>
      <c r="N94" s="102" t="str">
        <f t="shared" si="22"/>
        <v/>
      </c>
      <c r="O94" s="103" t="str">
        <f t="shared" si="23"/>
        <v/>
      </c>
      <c r="P94" s="52">
        <v>0</v>
      </c>
      <c r="Q94" s="102" t="str">
        <f t="shared" si="24"/>
        <v/>
      </c>
      <c r="R94" s="103" t="str">
        <f t="shared" si="25"/>
        <v/>
      </c>
      <c r="S94" s="52">
        <v>0</v>
      </c>
      <c r="T94" s="102" t="str">
        <f t="shared" si="26"/>
        <v/>
      </c>
      <c r="U94" s="103" t="str">
        <f t="shared" si="27"/>
        <v/>
      </c>
      <c r="V94" s="52">
        <v>0</v>
      </c>
      <c r="W94" s="87" t="str">
        <f t="shared" si="28"/>
        <v/>
      </c>
      <c r="X94" s="103" t="str">
        <f t="shared" si="29"/>
        <v/>
      </c>
      <c r="Y94" s="52">
        <v>0</v>
      </c>
      <c r="Z94" s="56" t="str">
        <f t="shared" si="30"/>
        <v/>
      </c>
      <c r="AA94" s="56" t="str">
        <f t="shared" si="31"/>
        <v/>
      </c>
      <c r="AB94" s="56" t="str">
        <f t="shared" si="32"/>
        <v/>
      </c>
      <c r="AC94" s="56" t="str">
        <f t="shared" si="33"/>
        <v/>
      </c>
      <c r="AD94" s="56" t="str">
        <f t="shared" si="34"/>
        <v/>
      </c>
      <c r="AE94" s="40"/>
      <c r="AF94" s="40"/>
      <c r="AG94" s="40"/>
      <c r="AH94" s="56" t="str">
        <f t="shared" si="18"/>
        <v/>
      </c>
      <c r="AI94" s="54"/>
      <c r="AJ94" s="54"/>
      <c r="AK94" s="54"/>
      <c r="AL94" s="54"/>
      <c r="AM94" s="54"/>
    </row>
    <row r="95" spans="1:39">
      <c r="A95" s="45" t="str" cm="1">
        <f t="array" ref="A95">IF(H95="PROJECT", CHAR(10) &amp; "- " &amp; _xlfn.TEXTJOIN(CHAR(10) &amp; "- ", TRUE, _xlfn._xlws.FILTER($I$9:$I$1000, ($B$9:$B$1000=B95) * ($H$9:$H$1000="Topic"))), "")</f>
        <v/>
      </c>
      <c r="B95" s="45" t="str">
        <f t="shared" si="19"/>
        <v/>
      </c>
      <c r="C95" s="95"/>
      <c r="D95" s="46"/>
      <c r="E95" s="58"/>
      <c r="F95" s="67"/>
      <c r="G95" s="53"/>
      <c r="H95" s="53"/>
      <c r="I95" s="50"/>
      <c r="J95" s="51"/>
      <c r="K95" s="129" t="str">
        <f t="shared" si="20"/>
        <v/>
      </c>
      <c r="L95" s="103" t="str">
        <f t="shared" si="21"/>
        <v/>
      </c>
      <c r="M95" s="53">
        <v>0</v>
      </c>
      <c r="N95" s="102" t="str">
        <f t="shared" si="22"/>
        <v/>
      </c>
      <c r="O95" s="103" t="str">
        <f t="shared" si="23"/>
        <v/>
      </c>
      <c r="P95" s="53">
        <v>0</v>
      </c>
      <c r="Q95" s="102" t="str">
        <f t="shared" si="24"/>
        <v/>
      </c>
      <c r="R95" s="103" t="str">
        <f t="shared" si="25"/>
        <v/>
      </c>
      <c r="S95" s="53">
        <v>0</v>
      </c>
      <c r="T95" s="102" t="str">
        <f t="shared" si="26"/>
        <v/>
      </c>
      <c r="U95" s="103" t="str">
        <f t="shared" si="27"/>
        <v/>
      </c>
      <c r="V95" s="53">
        <v>0</v>
      </c>
      <c r="W95" s="87" t="str">
        <f t="shared" si="28"/>
        <v/>
      </c>
      <c r="X95" s="103" t="str">
        <f t="shared" si="29"/>
        <v/>
      </c>
      <c r="Y95" s="53">
        <v>0</v>
      </c>
      <c r="Z95" s="56" t="str">
        <f t="shared" si="30"/>
        <v/>
      </c>
      <c r="AA95" s="56" t="str">
        <f t="shared" si="31"/>
        <v/>
      </c>
      <c r="AB95" s="56" t="str">
        <f t="shared" si="32"/>
        <v/>
      </c>
      <c r="AC95" s="56" t="str">
        <f t="shared" si="33"/>
        <v/>
      </c>
      <c r="AD95" s="56" t="str">
        <f t="shared" si="34"/>
        <v/>
      </c>
      <c r="AE95" s="40"/>
      <c r="AF95" s="40"/>
      <c r="AG95" s="40"/>
      <c r="AH95" s="56" t="str">
        <f t="shared" si="18"/>
        <v/>
      </c>
      <c r="AI95" s="54"/>
      <c r="AJ95" s="54"/>
      <c r="AK95" s="54"/>
      <c r="AL95" s="54"/>
      <c r="AM95" s="54"/>
    </row>
    <row r="96" spans="1:39">
      <c r="A96" s="45" t="str" cm="1">
        <f t="array" ref="A96">IF(H96="PROJECT", CHAR(10) &amp; "- " &amp; _xlfn.TEXTJOIN(CHAR(10) &amp; "- ", TRUE, _xlfn._xlws.FILTER($I$9:$I$1000, ($B$9:$B$1000=B96) * ($H$9:$H$1000="Topic"))), "")</f>
        <v/>
      </c>
      <c r="B96" s="45" t="str">
        <f t="shared" si="19"/>
        <v/>
      </c>
      <c r="C96" s="95"/>
      <c r="D96" s="57"/>
      <c r="E96" s="58"/>
      <c r="F96" s="54"/>
      <c r="G96" s="52"/>
      <c r="H96" s="52"/>
      <c r="I96" s="61"/>
      <c r="J96" s="62"/>
      <c r="K96" s="129" t="str">
        <f t="shared" si="20"/>
        <v/>
      </c>
      <c r="L96" s="103" t="str">
        <f t="shared" si="21"/>
        <v/>
      </c>
      <c r="M96" s="52">
        <v>0</v>
      </c>
      <c r="N96" s="102" t="str">
        <f t="shared" si="22"/>
        <v/>
      </c>
      <c r="O96" s="103" t="str">
        <f t="shared" si="23"/>
        <v/>
      </c>
      <c r="P96" s="52">
        <v>0</v>
      </c>
      <c r="Q96" s="102" t="str">
        <f t="shared" si="24"/>
        <v/>
      </c>
      <c r="R96" s="103" t="str">
        <f t="shared" si="25"/>
        <v/>
      </c>
      <c r="S96" s="52">
        <v>0</v>
      </c>
      <c r="T96" s="102" t="str">
        <f t="shared" si="26"/>
        <v/>
      </c>
      <c r="U96" s="103" t="str">
        <f t="shared" si="27"/>
        <v/>
      </c>
      <c r="V96" s="52">
        <v>0</v>
      </c>
      <c r="W96" s="87" t="str">
        <f t="shared" si="28"/>
        <v/>
      </c>
      <c r="X96" s="103" t="str">
        <f t="shared" si="29"/>
        <v/>
      </c>
      <c r="Y96" s="52">
        <v>0</v>
      </c>
      <c r="Z96" s="56" t="str">
        <f t="shared" si="30"/>
        <v/>
      </c>
      <c r="AA96" s="56" t="str">
        <f t="shared" si="31"/>
        <v/>
      </c>
      <c r="AB96" s="56" t="str">
        <f t="shared" si="32"/>
        <v/>
      </c>
      <c r="AC96" s="56" t="str">
        <f t="shared" si="33"/>
        <v/>
      </c>
      <c r="AD96" s="56" t="str">
        <f t="shared" si="34"/>
        <v/>
      </c>
      <c r="AE96" s="40"/>
      <c r="AF96" s="40"/>
      <c r="AG96" s="40"/>
      <c r="AH96" s="56" t="str">
        <f t="shared" si="18"/>
        <v/>
      </c>
      <c r="AI96" s="54"/>
      <c r="AJ96" s="54"/>
      <c r="AK96" s="54"/>
      <c r="AL96" s="54"/>
      <c r="AM96" s="54"/>
    </row>
    <row r="97" spans="1:39">
      <c r="A97" s="45" t="str" cm="1">
        <f t="array" ref="A97">IF(H97="PROJECT", CHAR(10) &amp; "- " &amp; _xlfn.TEXTJOIN(CHAR(10) &amp; "- ", TRUE, _xlfn._xlws.FILTER($I$9:$I$1000, ($B$9:$B$1000=B97) * ($H$9:$H$1000="Topic"))), "")</f>
        <v/>
      </c>
      <c r="B97" s="45" t="str">
        <f t="shared" si="19"/>
        <v/>
      </c>
      <c r="C97" s="95"/>
      <c r="D97" s="46"/>
      <c r="E97" s="58"/>
      <c r="F97" s="67"/>
      <c r="G97" s="53"/>
      <c r="H97" s="53"/>
      <c r="I97" s="50"/>
      <c r="J97" s="51"/>
      <c r="K97" s="129" t="str">
        <f t="shared" si="20"/>
        <v/>
      </c>
      <c r="L97" s="103" t="str">
        <f t="shared" si="21"/>
        <v/>
      </c>
      <c r="M97" s="53">
        <v>0</v>
      </c>
      <c r="N97" s="102" t="str">
        <f t="shared" si="22"/>
        <v/>
      </c>
      <c r="O97" s="103" t="str">
        <f t="shared" si="23"/>
        <v/>
      </c>
      <c r="P97" s="53">
        <v>0</v>
      </c>
      <c r="Q97" s="102" t="str">
        <f t="shared" si="24"/>
        <v/>
      </c>
      <c r="R97" s="103" t="str">
        <f t="shared" si="25"/>
        <v/>
      </c>
      <c r="S97" s="53">
        <v>0</v>
      </c>
      <c r="T97" s="102" t="str">
        <f t="shared" si="26"/>
        <v/>
      </c>
      <c r="U97" s="103" t="str">
        <f t="shared" si="27"/>
        <v/>
      </c>
      <c r="V97" s="53">
        <v>0</v>
      </c>
      <c r="W97" s="87" t="str">
        <f t="shared" si="28"/>
        <v/>
      </c>
      <c r="X97" s="103" t="str">
        <f t="shared" si="29"/>
        <v/>
      </c>
      <c r="Y97" s="53">
        <v>0</v>
      </c>
      <c r="Z97" s="56" t="str">
        <f t="shared" si="30"/>
        <v/>
      </c>
      <c r="AA97" s="56" t="str">
        <f t="shared" si="31"/>
        <v/>
      </c>
      <c r="AB97" s="56" t="str">
        <f t="shared" si="32"/>
        <v/>
      </c>
      <c r="AC97" s="56" t="str">
        <f t="shared" si="33"/>
        <v/>
      </c>
      <c r="AD97" s="56" t="str">
        <f t="shared" si="34"/>
        <v/>
      </c>
      <c r="AE97" s="40"/>
      <c r="AF97" s="40"/>
      <c r="AG97" s="40"/>
      <c r="AH97" s="56" t="str">
        <f t="shared" si="18"/>
        <v/>
      </c>
      <c r="AI97" s="54"/>
      <c r="AJ97" s="54"/>
      <c r="AK97" s="54"/>
      <c r="AL97" s="54"/>
      <c r="AM97" s="54"/>
    </row>
    <row r="98" spans="1:39">
      <c r="A98" s="45" t="str" cm="1">
        <f t="array" ref="A98">IF(H98="PROJECT", CHAR(10) &amp; "- " &amp; _xlfn.TEXTJOIN(CHAR(10) &amp; "- ", TRUE, _xlfn._xlws.FILTER($I$9:$I$1000, ($B$9:$B$1000=B98) * ($H$9:$H$1000="Topic"))), "")</f>
        <v/>
      </c>
      <c r="B98" s="45" t="str">
        <f t="shared" si="19"/>
        <v/>
      </c>
      <c r="C98" s="95"/>
      <c r="D98" s="57"/>
      <c r="E98" s="58"/>
      <c r="F98" s="54"/>
      <c r="G98" s="52"/>
      <c r="H98" s="52"/>
      <c r="I98" s="61"/>
      <c r="J98" s="62"/>
      <c r="K98" s="129" t="str">
        <f t="shared" si="20"/>
        <v/>
      </c>
      <c r="L98" s="103" t="str">
        <f t="shared" si="21"/>
        <v/>
      </c>
      <c r="M98" s="52">
        <v>0</v>
      </c>
      <c r="N98" s="102" t="str">
        <f t="shared" si="22"/>
        <v/>
      </c>
      <c r="O98" s="103" t="str">
        <f t="shared" si="23"/>
        <v/>
      </c>
      <c r="P98" s="52">
        <v>0</v>
      </c>
      <c r="Q98" s="102" t="str">
        <f t="shared" si="24"/>
        <v/>
      </c>
      <c r="R98" s="103" t="str">
        <f t="shared" si="25"/>
        <v/>
      </c>
      <c r="S98" s="52">
        <v>0</v>
      </c>
      <c r="T98" s="102" t="str">
        <f t="shared" si="26"/>
        <v/>
      </c>
      <c r="U98" s="103" t="str">
        <f t="shared" si="27"/>
        <v/>
      </c>
      <c r="V98" s="52">
        <v>0</v>
      </c>
      <c r="W98" s="87" t="str">
        <f t="shared" si="28"/>
        <v/>
      </c>
      <c r="X98" s="103" t="str">
        <f t="shared" si="29"/>
        <v/>
      </c>
      <c r="Y98" s="52">
        <v>0</v>
      </c>
      <c r="Z98" s="56" t="str">
        <f t="shared" si="30"/>
        <v/>
      </c>
      <c r="AA98" s="56" t="str">
        <f t="shared" si="31"/>
        <v/>
      </c>
      <c r="AB98" s="56" t="str">
        <f t="shared" si="32"/>
        <v/>
      </c>
      <c r="AC98" s="56" t="str">
        <f t="shared" si="33"/>
        <v/>
      </c>
      <c r="AD98" s="56" t="str">
        <f t="shared" si="34"/>
        <v/>
      </c>
      <c r="AE98" s="40"/>
      <c r="AF98" s="40"/>
      <c r="AG98" s="40"/>
      <c r="AH98" s="56" t="str">
        <f t="shared" si="18"/>
        <v/>
      </c>
      <c r="AI98" s="54"/>
      <c r="AJ98" s="54"/>
      <c r="AK98" s="54"/>
      <c r="AL98" s="54"/>
      <c r="AM98" s="54"/>
    </row>
    <row r="99" spans="1:39">
      <c r="A99" s="45" t="str" cm="1">
        <f t="array" ref="A99">IF(H99="PROJECT", CHAR(10) &amp; "- " &amp; _xlfn.TEXTJOIN(CHAR(10) &amp; "- ", TRUE, _xlfn._xlws.FILTER($I$9:$I$1000, ($B$9:$B$1000=B99) * ($H$9:$H$1000="Topic"))), "")</f>
        <v/>
      </c>
      <c r="B99" s="45" t="str">
        <f t="shared" si="19"/>
        <v/>
      </c>
      <c r="C99" s="95"/>
      <c r="D99" s="46"/>
      <c r="E99" s="58"/>
      <c r="F99" s="67"/>
      <c r="G99" s="53"/>
      <c r="H99" s="53"/>
      <c r="I99" s="50"/>
      <c r="J99" s="51"/>
      <c r="K99" s="129" t="str">
        <f t="shared" si="20"/>
        <v/>
      </c>
      <c r="L99" s="103" t="str">
        <f t="shared" si="21"/>
        <v/>
      </c>
      <c r="M99" s="53">
        <v>0</v>
      </c>
      <c r="N99" s="102" t="str">
        <f t="shared" si="22"/>
        <v/>
      </c>
      <c r="O99" s="103" t="str">
        <f t="shared" si="23"/>
        <v/>
      </c>
      <c r="P99" s="53">
        <v>0</v>
      </c>
      <c r="Q99" s="102" t="str">
        <f t="shared" si="24"/>
        <v/>
      </c>
      <c r="R99" s="103" t="str">
        <f t="shared" si="25"/>
        <v/>
      </c>
      <c r="S99" s="53">
        <v>0</v>
      </c>
      <c r="T99" s="102" t="str">
        <f t="shared" si="26"/>
        <v/>
      </c>
      <c r="U99" s="103" t="str">
        <f t="shared" si="27"/>
        <v/>
      </c>
      <c r="V99" s="53">
        <v>0</v>
      </c>
      <c r="W99" s="87" t="str">
        <f t="shared" si="28"/>
        <v/>
      </c>
      <c r="X99" s="103" t="str">
        <f t="shared" si="29"/>
        <v/>
      </c>
      <c r="Y99" s="53">
        <v>0</v>
      </c>
      <c r="Z99" s="56" t="str">
        <f t="shared" si="30"/>
        <v/>
      </c>
      <c r="AA99" s="56" t="str">
        <f t="shared" si="31"/>
        <v/>
      </c>
      <c r="AB99" s="56" t="str">
        <f t="shared" si="32"/>
        <v/>
      </c>
      <c r="AC99" s="56" t="str">
        <f t="shared" si="33"/>
        <v/>
      </c>
      <c r="AD99" s="56" t="str">
        <f t="shared" si="34"/>
        <v/>
      </c>
      <c r="AE99" s="40"/>
      <c r="AF99" s="40"/>
      <c r="AG99" s="40"/>
      <c r="AH99" s="56" t="str">
        <f t="shared" si="18"/>
        <v/>
      </c>
      <c r="AI99" s="54"/>
      <c r="AJ99" s="54"/>
      <c r="AK99" s="54"/>
      <c r="AL99" s="54"/>
      <c r="AM99" s="54"/>
    </row>
    <row r="100" spans="1:39">
      <c r="A100" s="45" t="str" cm="1">
        <f t="array" ref="A100">IF(H100="PROJECT", CHAR(10) &amp; "- " &amp; _xlfn.TEXTJOIN(CHAR(10) &amp; "- ", TRUE, _xlfn._xlws.FILTER($I$9:$I$1000, ($B$9:$B$1000=B100) * ($H$9:$H$1000="Topic"))), "")</f>
        <v/>
      </c>
      <c r="B100" s="45" t="str">
        <f t="shared" si="19"/>
        <v/>
      </c>
      <c r="C100" s="95"/>
      <c r="D100" s="57"/>
      <c r="E100" s="58"/>
      <c r="F100" s="54"/>
      <c r="G100" s="52"/>
      <c r="H100" s="52"/>
      <c r="I100" s="61"/>
      <c r="J100" s="62"/>
      <c r="K100" s="129" t="str">
        <f t="shared" si="20"/>
        <v/>
      </c>
      <c r="L100" s="103" t="str">
        <f t="shared" si="21"/>
        <v/>
      </c>
      <c r="M100" s="52">
        <v>0</v>
      </c>
      <c r="N100" s="102" t="str">
        <f t="shared" si="22"/>
        <v/>
      </c>
      <c r="O100" s="103" t="str">
        <f t="shared" si="23"/>
        <v/>
      </c>
      <c r="P100" s="52">
        <v>0</v>
      </c>
      <c r="Q100" s="102" t="str">
        <f t="shared" si="24"/>
        <v/>
      </c>
      <c r="R100" s="103" t="str">
        <f t="shared" si="25"/>
        <v/>
      </c>
      <c r="S100" s="52">
        <v>0</v>
      </c>
      <c r="T100" s="102" t="str">
        <f t="shared" si="26"/>
        <v/>
      </c>
      <c r="U100" s="103" t="str">
        <f t="shared" si="27"/>
        <v/>
      </c>
      <c r="V100" s="52">
        <v>0</v>
      </c>
      <c r="W100" s="87" t="str">
        <f t="shared" si="28"/>
        <v/>
      </c>
      <c r="X100" s="103" t="str">
        <f t="shared" si="29"/>
        <v/>
      </c>
      <c r="Y100" s="52">
        <v>0</v>
      </c>
      <c r="Z100" s="56" t="str">
        <f t="shared" si="30"/>
        <v/>
      </c>
      <c r="AA100" s="56" t="str">
        <f t="shared" si="31"/>
        <v/>
      </c>
      <c r="AB100" s="56" t="str">
        <f t="shared" si="32"/>
        <v/>
      </c>
      <c r="AC100" s="56" t="str">
        <f t="shared" si="33"/>
        <v/>
      </c>
      <c r="AD100" s="56" t="str">
        <f t="shared" si="34"/>
        <v/>
      </c>
      <c r="AE100" s="40"/>
      <c r="AF100" s="40"/>
      <c r="AG100" s="40"/>
      <c r="AH100" s="56" t="str">
        <f t="shared" si="18"/>
        <v/>
      </c>
      <c r="AI100" s="54"/>
      <c r="AJ100" s="54"/>
      <c r="AK100" s="54"/>
      <c r="AL100" s="54"/>
      <c r="AM100" s="54"/>
    </row>
    <row r="101" spans="1:39">
      <c r="A101" s="45" t="str" cm="1">
        <f t="array" ref="A101">IF(H101="PROJECT", CHAR(10) &amp; "- " &amp; _xlfn.TEXTJOIN(CHAR(10) &amp; "- ", TRUE, _xlfn._xlws.FILTER($I$9:$I$1000, ($B$9:$B$1000=B101) * ($H$9:$H$1000="Topic"))), "")</f>
        <v/>
      </c>
      <c r="B101" s="45" t="str">
        <f t="shared" si="19"/>
        <v/>
      </c>
      <c r="C101" s="95"/>
      <c r="D101" s="46"/>
      <c r="E101" s="58"/>
      <c r="F101" s="67"/>
      <c r="G101" s="53"/>
      <c r="H101" s="53"/>
      <c r="I101" s="50"/>
      <c r="J101" s="51"/>
      <c r="K101" s="129" t="str">
        <f t="shared" si="20"/>
        <v/>
      </c>
      <c r="L101" s="103" t="str">
        <f t="shared" si="21"/>
        <v/>
      </c>
      <c r="M101" s="53">
        <v>0</v>
      </c>
      <c r="N101" s="102" t="str">
        <f t="shared" si="22"/>
        <v/>
      </c>
      <c r="O101" s="103" t="str">
        <f t="shared" si="23"/>
        <v/>
      </c>
      <c r="P101" s="53">
        <v>0</v>
      </c>
      <c r="Q101" s="102" t="str">
        <f t="shared" si="24"/>
        <v/>
      </c>
      <c r="R101" s="103" t="str">
        <f t="shared" si="25"/>
        <v/>
      </c>
      <c r="S101" s="53">
        <v>0</v>
      </c>
      <c r="T101" s="102" t="str">
        <f t="shared" si="26"/>
        <v/>
      </c>
      <c r="U101" s="103" t="str">
        <f t="shared" si="27"/>
        <v/>
      </c>
      <c r="V101" s="53">
        <v>0</v>
      </c>
      <c r="W101" s="87" t="str">
        <f t="shared" si="28"/>
        <v/>
      </c>
      <c r="X101" s="103" t="str">
        <f t="shared" si="29"/>
        <v/>
      </c>
      <c r="Y101" s="53">
        <v>0</v>
      </c>
      <c r="Z101" s="56" t="str">
        <f t="shared" si="30"/>
        <v/>
      </c>
      <c r="AA101" s="56" t="str">
        <f t="shared" si="31"/>
        <v/>
      </c>
      <c r="AB101" s="56" t="str">
        <f t="shared" si="32"/>
        <v/>
      </c>
      <c r="AC101" s="56" t="str">
        <f t="shared" si="33"/>
        <v/>
      </c>
      <c r="AD101" s="56" t="str">
        <f t="shared" si="34"/>
        <v/>
      </c>
      <c r="AE101" s="40"/>
      <c r="AF101" s="40"/>
      <c r="AG101" s="40"/>
      <c r="AH101" s="56" t="str">
        <f t="shared" si="18"/>
        <v/>
      </c>
      <c r="AI101" s="54"/>
      <c r="AJ101" s="54"/>
      <c r="AK101" s="54"/>
      <c r="AL101" s="54"/>
      <c r="AM101" s="54"/>
    </row>
    <row r="102" spans="1:39">
      <c r="A102" s="45" t="str" cm="1">
        <f t="array" ref="A102">IF(H102="PROJECT", CHAR(10) &amp; "- " &amp; _xlfn.TEXTJOIN(CHAR(10) &amp; "- ", TRUE, _xlfn._xlws.FILTER($I$9:$I$1000, ($B$9:$B$1000=B102) * ($H$9:$H$1000="Topic"))), "")</f>
        <v/>
      </c>
      <c r="B102" s="45" t="str">
        <f t="shared" si="19"/>
        <v/>
      </c>
      <c r="C102" s="95"/>
      <c r="D102" s="57"/>
      <c r="E102" s="58"/>
      <c r="F102" s="54"/>
      <c r="G102" s="52"/>
      <c r="H102" s="52"/>
      <c r="I102" s="61"/>
      <c r="J102" s="62"/>
      <c r="K102" s="129" t="str">
        <f t="shared" si="20"/>
        <v/>
      </c>
      <c r="L102" s="103" t="str">
        <f t="shared" si="21"/>
        <v/>
      </c>
      <c r="M102" s="52">
        <v>0</v>
      </c>
      <c r="N102" s="102" t="str">
        <f t="shared" si="22"/>
        <v/>
      </c>
      <c r="O102" s="103" t="str">
        <f t="shared" si="23"/>
        <v/>
      </c>
      <c r="P102" s="52">
        <v>0</v>
      </c>
      <c r="Q102" s="102" t="str">
        <f t="shared" si="24"/>
        <v/>
      </c>
      <c r="R102" s="103" t="str">
        <f t="shared" si="25"/>
        <v/>
      </c>
      <c r="S102" s="52">
        <v>0</v>
      </c>
      <c r="T102" s="102" t="str">
        <f t="shared" si="26"/>
        <v/>
      </c>
      <c r="U102" s="103" t="str">
        <f t="shared" si="27"/>
        <v/>
      </c>
      <c r="V102" s="52">
        <v>0</v>
      </c>
      <c r="W102" s="87" t="str">
        <f t="shared" si="28"/>
        <v/>
      </c>
      <c r="X102" s="103" t="str">
        <f t="shared" si="29"/>
        <v/>
      </c>
      <c r="Y102" s="52">
        <v>0</v>
      </c>
      <c r="Z102" s="56" t="str">
        <f t="shared" si="30"/>
        <v/>
      </c>
      <c r="AA102" s="56" t="str">
        <f t="shared" si="31"/>
        <v/>
      </c>
      <c r="AB102" s="56" t="str">
        <f t="shared" si="32"/>
        <v/>
      </c>
      <c r="AC102" s="56" t="str">
        <f t="shared" si="33"/>
        <v/>
      </c>
      <c r="AD102" s="56" t="str">
        <f t="shared" si="34"/>
        <v/>
      </c>
      <c r="AE102" s="40"/>
      <c r="AF102" s="40"/>
      <c r="AG102" s="40"/>
      <c r="AH102" s="56" t="str">
        <f t="shared" si="18"/>
        <v/>
      </c>
      <c r="AI102" s="54"/>
      <c r="AJ102" s="54"/>
      <c r="AK102" s="54"/>
      <c r="AL102" s="54"/>
      <c r="AM102" s="54"/>
    </row>
    <row r="103" spans="1:39">
      <c r="A103" s="45" t="str" cm="1">
        <f t="array" ref="A103">IF(H103="PROJECT", CHAR(10) &amp; "- " &amp; _xlfn.TEXTJOIN(CHAR(10) &amp; "- ", TRUE, _xlfn._xlws.FILTER($I$9:$I$1000, ($B$9:$B$1000=B103) * ($H$9:$H$1000="Topic"))), "")</f>
        <v/>
      </c>
      <c r="B103" s="45" t="str">
        <f t="shared" si="19"/>
        <v/>
      </c>
      <c r="C103" s="95"/>
      <c r="D103" s="46"/>
      <c r="E103" s="58"/>
      <c r="F103" s="67"/>
      <c r="G103" s="53"/>
      <c r="H103" s="53"/>
      <c r="I103" s="50"/>
      <c r="J103" s="51"/>
      <c r="K103" s="129" t="str">
        <f t="shared" si="20"/>
        <v/>
      </c>
      <c r="L103" s="103" t="str">
        <f t="shared" si="21"/>
        <v/>
      </c>
      <c r="M103" s="53">
        <v>0</v>
      </c>
      <c r="N103" s="102" t="str">
        <f t="shared" si="22"/>
        <v/>
      </c>
      <c r="O103" s="103" t="str">
        <f t="shared" si="23"/>
        <v/>
      </c>
      <c r="P103" s="53">
        <v>0</v>
      </c>
      <c r="Q103" s="102" t="str">
        <f t="shared" si="24"/>
        <v/>
      </c>
      <c r="R103" s="103" t="str">
        <f t="shared" si="25"/>
        <v/>
      </c>
      <c r="S103" s="53">
        <v>0</v>
      </c>
      <c r="T103" s="102" t="str">
        <f t="shared" si="26"/>
        <v/>
      </c>
      <c r="U103" s="103" t="str">
        <f t="shared" si="27"/>
        <v/>
      </c>
      <c r="V103" s="53">
        <v>0</v>
      </c>
      <c r="W103" s="87" t="str">
        <f t="shared" si="28"/>
        <v/>
      </c>
      <c r="X103" s="103" t="str">
        <f t="shared" si="29"/>
        <v/>
      </c>
      <c r="Y103" s="53">
        <v>0</v>
      </c>
      <c r="Z103" s="56" t="str">
        <f t="shared" si="30"/>
        <v/>
      </c>
      <c r="AA103" s="56" t="str">
        <f t="shared" si="31"/>
        <v/>
      </c>
      <c r="AB103" s="56" t="str">
        <f t="shared" si="32"/>
        <v/>
      </c>
      <c r="AC103" s="56" t="str">
        <f t="shared" si="33"/>
        <v/>
      </c>
      <c r="AD103" s="56" t="str">
        <f t="shared" si="34"/>
        <v/>
      </c>
      <c r="AE103" s="40"/>
      <c r="AF103" s="40"/>
      <c r="AG103" s="40"/>
      <c r="AH103" s="56" t="str">
        <f t="shared" si="18"/>
        <v/>
      </c>
      <c r="AI103" s="54"/>
      <c r="AJ103" s="54"/>
      <c r="AK103" s="54"/>
      <c r="AL103" s="54"/>
      <c r="AM103" s="54"/>
    </row>
    <row r="104" spans="1:39">
      <c r="A104" s="45" t="str" cm="1">
        <f t="array" ref="A104">IF(H104="PROJECT", CHAR(10) &amp; "- " &amp; _xlfn.TEXTJOIN(CHAR(10) &amp; "- ", TRUE, _xlfn._xlws.FILTER($I$9:$I$1000, ($B$9:$B$1000=B104) * ($H$9:$H$1000="Topic"))), "")</f>
        <v/>
      </c>
      <c r="B104" s="45" t="str">
        <f t="shared" si="19"/>
        <v/>
      </c>
      <c r="C104" s="95"/>
      <c r="D104" s="57"/>
      <c r="E104" s="58"/>
      <c r="F104" s="54"/>
      <c r="G104" s="52"/>
      <c r="H104" s="52"/>
      <c r="I104" s="61"/>
      <c r="J104" s="62"/>
      <c r="K104" s="129" t="str">
        <f t="shared" si="20"/>
        <v/>
      </c>
      <c r="L104" s="103" t="str">
        <f t="shared" si="21"/>
        <v/>
      </c>
      <c r="M104" s="52">
        <v>0</v>
      </c>
      <c r="N104" s="102" t="str">
        <f t="shared" si="22"/>
        <v/>
      </c>
      <c r="O104" s="103" t="str">
        <f t="shared" si="23"/>
        <v/>
      </c>
      <c r="P104" s="52">
        <v>0</v>
      </c>
      <c r="Q104" s="102" t="str">
        <f t="shared" si="24"/>
        <v/>
      </c>
      <c r="R104" s="103" t="str">
        <f t="shared" si="25"/>
        <v/>
      </c>
      <c r="S104" s="52">
        <v>0</v>
      </c>
      <c r="T104" s="102" t="str">
        <f t="shared" si="26"/>
        <v/>
      </c>
      <c r="U104" s="103" t="str">
        <f t="shared" si="27"/>
        <v/>
      </c>
      <c r="V104" s="52">
        <v>0</v>
      </c>
      <c r="W104" s="87" t="str">
        <f t="shared" si="28"/>
        <v/>
      </c>
      <c r="X104" s="103" t="str">
        <f t="shared" si="29"/>
        <v/>
      </c>
      <c r="Y104" s="52">
        <v>0</v>
      </c>
      <c r="Z104" s="56" t="str">
        <f t="shared" si="30"/>
        <v/>
      </c>
      <c r="AA104" s="56" t="str">
        <f t="shared" si="31"/>
        <v/>
      </c>
      <c r="AB104" s="56" t="str">
        <f t="shared" si="32"/>
        <v/>
      </c>
      <c r="AC104" s="56" t="str">
        <f t="shared" si="33"/>
        <v/>
      </c>
      <c r="AD104" s="56" t="str">
        <f t="shared" si="34"/>
        <v/>
      </c>
      <c r="AE104" s="40"/>
      <c r="AF104" s="40"/>
      <c r="AG104" s="40"/>
      <c r="AH104" s="56" t="str">
        <f t="shared" si="18"/>
        <v/>
      </c>
      <c r="AI104" s="54"/>
      <c r="AJ104" s="54"/>
      <c r="AK104" s="54"/>
      <c r="AL104" s="54"/>
      <c r="AM104" s="54"/>
    </row>
    <row r="105" spans="1:39">
      <c r="A105" s="45" t="str" cm="1">
        <f t="array" ref="A105">IF(H105="PROJECT", CHAR(10) &amp; "- " &amp; _xlfn.TEXTJOIN(CHAR(10) &amp; "- ", TRUE, _xlfn._xlws.FILTER($I$9:$I$1000, ($B$9:$B$1000=B105) * ($H$9:$H$1000="Topic"))), "")</f>
        <v/>
      </c>
      <c r="B105" s="45" t="str">
        <f t="shared" si="19"/>
        <v/>
      </c>
      <c r="C105" s="95"/>
      <c r="D105" s="46"/>
      <c r="E105" s="58"/>
      <c r="F105" s="67"/>
      <c r="G105" s="53"/>
      <c r="H105" s="53"/>
      <c r="I105" s="50"/>
      <c r="J105" s="51"/>
      <c r="K105" s="129" t="str">
        <f t="shared" si="20"/>
        <v/>
      </c>
      <c r="L105" s="103" t="str">
        <f t="shared" si="21"/>
        <v/>
      </c>
      <c r="M105" s="53">
        <v>0</v>
      </c>
      <c r="N105" s="102" t="str">
        <f t="shared" si="22"/>
        <v/>
      </c>
      <c r="O105" s="103" t="str">
        <f t="shared" si="23"/>
        <v/>
      </c>
      <c r="P105" s="53">
        <v>0</v>
      </c>
      <c r="Q105" s="102" t="str">
        <f t="shared" si="24"/>
        <v/>
      </c>
      <c r="R105" s="103" t="str">
        <f t="shared" si="25"/>
        <v/>
      </c>
      <c r="S105" s="53">
        <v>0</v>
      </c>
      <c r="T105" s="102" t="str">
        <f t="shared" si="26"/>
        <v/>
      </c>
      <c r="U105" s="103" t="str">
        <f t="shared" si="27"/>
        <v/>
      </c>
      <c r="V105" s="53">
        <v>0</v>
      </c>
      <c r="W105" s="87" t="str">
        <f t="shared" si="28"/>
        <v/>
      </c>
      <c r="X105" s="103" t="str">
        <f t="shared" si="29"/>
        <v/>
      </c>
      <c r="Y105" s="53">
        <v>0</v>
      </c>
      <c r="Z105" s="56" t="str">
        <f t="shared" si="30"/>
        <v/>
      </c>
      <c r="AA105" s="56" t="str">
        <f t="shared" si="31"/>
        <v/>
      </c>
      <c r="AB105" s="56" t="str">
        <f t="shared" si="32"/>
        <v/>
      </c>
      <c r="AC105" s="56" t="str">
        <f t="shared" si="33"/>
        <v/>
      </c>
      <c r="AD105" s="56" t="str">
        <f t="shared" si="34"/>
        <v/>
      </c>
      <c r="AE105" s="40"/>
      <c r="AF105" s="40"/>
      <c r="AG105" s="40"/>
      <c r="AH105" s="56" t="str">
        <f t="shared" ref="AH105:AH136" si="35">IF(AE105=$B$6,AG105,"")</f>
        <v/>
      </c>
      <c r="AI105" s="54"/>
      <c r="AJ105" s="54"/>
      <c r="AK105" s="54"/>
      <c r="AL105" s="54"/>
      <c r="AM105" s="54"/>
    </row>
    <row r="106" spans="1:39">
      <c r="A106" s="45" t="str" cm="1">
        <f t="array" ref="A106">IF(H106="PROJECT", CHAR(10) &amp; "- " &amp; _xlfn.TEXTJOIN(CHAR(10) &amp; "- ", TRUE, _xlfn._xlws.FILTER($I$9:$I$1000, ($B$9:$B$1000=B106) * ($H$9:$H$1000="Topic"))), "")</f>
        <v/>
      </c>
      <c r="B106" s="45" t="str">
        <f t="shared" si="19"/>
        <v/>
      </c>
      <c r="C106" s="95"/>
      <c r="D106" s="57"/>
      <c r="E106" s="58"/>
      <c r="F106" s="54"/>
      <c r="G106" s="52"/>
      <c r="H106" s="52"/>
      <c r="I106" s="61"/>
      <c r="J106" s="62"/>
      <c r="K106" s="129" t="str">
        <f t="shared" si="20"/>
        <v/>
      </c>
      <c r="L106" s="103" t="str">
        <f t="shared" si="21"/>
        <v/>
      </c>
      <c r="M106" s="52">
        <v>0</v>
      </c>
      <c r="N106" s="102" t="str">
        <f t="shared" si="22"/>
        <v/>
      </c>
      <c r="O106" s="103" t="str">
        <f t="shared" si="23"/>
        <v/>
      </c>
      <c r="P106" s="52">
        <v>0</v>
      </c>
      <c r="Q106" s="102" t="str">
        <f t="shared" si="24"/>
        <v/>
      </c>
      <c r="R106" s="103" t="str">
        <f t="shared" si="25"/>
        <v/>
      </c>
      <c r="S106" s="52">
        <v>0</v>
      </c>
      <c r="T106" s="102" t="str">
        <f t="shared" si="26"/>
        <v/>
      </c>
      <c r="U106" s="103" t="str">
        <f t="shared" si="27"/>
        <v/>
      </c>
      <c r="V106" s="52">
        <v>0</v>
      </c>
      <c r="W106" s="87" t="str">
        <f t="shared" si="28"/>
        <v/>
      </c>
      <c r="X106" s="103" t="str">
        <f t="shared" si="29"/>
        <v/>
      </c>
      <c r="Y106" s="52">
        <v>0</v>
      </c>
      <c r="Z106" s="56" t="str">
        <f t="shared" si="30"/>
        <v/>
      </c>
      <c r="AA106" s="56" t="str">
        <f t="shared" si="31"/>
        <v/>
      </c>
      <c r="AB106" s="56" t="str">
        <f t="shared" si="32"/>
        <v/>
      </c>
      <c r="AC106" s="56" t="str">
        <f t="shared" si="33"/>
        <v/>
      </c>
      <c r="AD106" s="56" t="str">
        <f t="shared" si="34"/>
        <v/>
      </c>
      <c r="AE106" s="40"/>
      <c r="AF106" s="40"/>
      <c r="AG106" s="40"/>
      <c r="AH106" s="56" t="str">
        <f t="shared" si="35"/>
        <v/>
      </c>
      <c r="AI106" s="54"/>
      <c r="AJ106" s="54"/>
      <c r="AK106" s="54"/>
      <c r="AL106" s="54"/>
      <c r="AM106" s="54"/>
    </row>
    <row r="107" spans="1:39">
      <c r="A107" s="45" t="str" cm="1">
        <f t="array" ref="A107">IF(H107="PROJECT", CHAR(10) &amp; "- " &amp; _xlfn.TEXTJOIN(CHAR(10) &amp; "- ", TRUE, _xlfn._xlws.FILTER($I$9:$I$1000, ($B$9:$B$1000=B107) * ($H$9:$H$1000="Topic"))), "")</f>
        <v/>
      </c>
      <c r="B107" s="45" t="str">
        <f t="shared" si="19"/>
        <v/>
      </c>
      <c r="C107" s="95"/>
      <c r="D107" s="46"/>
      <c r="E107" s="58"/>
      <c r="F107" s="67"/>
      <c r="G107" s="53"/>
      <c r="H107" s="53"/>
      <c r="I107" s="50"/>
      <c r="J107" s="51"/>
      <c r="K107" s="129" t="str">
        <f t="shared" si="20"/>
        <v/>
      </c>
      <c r="L107" s="103" t="str">
        <f t="shared" si="21"/>
        <v/>
      </c>
      <c r="M107" s="53">
        <v>0</v>
      </c>
      <c r="N107" s="102" t="str">
        <f t="shared" si="22"/>
        <v/>
      </c>
      <c r="O107" s="103" t="str">
        <f t="shared" si="23"/>
        <v/>
      </c>
      <c r="P107" s="53">
        <v>0</v>
      </c>
      <c r="Q107" s="102" t="str">
        <f t="shared" si="24"/>
        <v/>
      </c>
      <c r="R107" s="103" t="str">
        <f t="shared" si="25"/>
        <v/>
      </c>
      <c r="S107" s="53">
        <v>0</v>
      </c>
      <c r="T107" s="102" t="str">
        <f t="shared" si="26"/>
        <v/>
      </c>
      <c r="U107" s="103" t="str">
        <f t="shared" si="27"/>
        <v/>
      </c>
      <c r="V107" s="53">
        <v>0</v>
      </c>
      <c r="W107" s="87" t="str">
        <f t="shared" si="28"/>
        <v/>
      </c>
      <c r="X107" s="103" t="str">
        <f t="shared" si="29"/>
        <v/>
      </c>
      <c r="Y107" s="53">
        <v>0</v>
      </c>
      <c r="Z107" s="56" t="str">
        <f t="shared" si="30"/>
        <v/>
      </c>
      <c r="AA107" s="56" t="str">
        <f t="shared" si="31"/>
        <v/>
      </c>
      <c r="AB107" s="56" t="str">
        <f t="shared" si="32"/>
        <v/>
      </c>
      <c r="AC107" s="56" t="str">
        <f t="shared" si="33"/>
        <v/>
      </c>
      <c r="AD107" s="56" t="str">
        <f t="shared" si="34"/>
        <v/>
      </c>
      <c r="AE107" s="40"/>
      <c r="AF107" s="40"/>
      <c r="AG107" s="40"/>
      <c r="AH107" s="56" t="str">
        <f t="shared" si="35"/>
        <v/>
      </c>
      <c r="AI107" s="54"/>
      <c r="AJ107" s="54"/>
      <c r="AK107" s="54"/>
      <c r="AL107" s="54"/>
      <c r="AM107" s="54"/>
    </row>
    <row r="108" spans="1:39">
      <c r="A108" s="45" t="str" cm="1">
        <f t="array" ref="A108">IF(H108="PROJECT", CHAR(10) &amp; "- " &amp; _xlfn.TEXTJOIN(CHAR(10) &amp; "- ", TRUE, _xlfn._xlws.FILTER($I$9:$I$1000, ($B$9:$B$1000=B108) * ($H$9:$H$1000="Topic"))), "")</f>
        <v/>
      </c>
      <c r="B108" s="45" t="str">
        <f t="shared" si="19"/>
        <v/>
      </c>
      <c r="C108" s="95"/>
      <c r="D108" s="57"/>
      <c r="E108" s="58"/>
      <c r="F108" s="54"/>
      <c r="G108" s="52"/>
      <c r="H108" s="52"/>
      <c r="I108" s="61"/>
      <c r="J108" s="62"/>
      <c r="K108" s="129" t="str">
        <f t="shared" si="20"/>
        <v/>
      </c>
      <c r="L108" s="103" t="str">
        <f t="shared" si="21"/>
        <v/>
      </c>
      <c r="M108" s="52">
        <v>0</v>
      </c>
      <c r="N108" s="102" t="str">
        <f t="shared" si="22"/>
        <v/>
      </c>
      <c r="O108" s="103" t="str">
        <f t="shared" si="23"/>
        <v/>
      </c>
      <c r="P108" s="52">
        <v>0</v>
      </c>
      <c r="Q108" s="102" t="str">
        <f t="shared" si="24"/>
        <v/>
      </c>
      <c r="R108" s="103" t="str">
        <f t="shared" si="25"/>
        <v/>
      </c>
      <c r="S108" s="52">
        <v>0</v>
      </c>
      <c r="T108" s="102" t="str">
        <f t="shared" si="26"/>
        <v/>
      </c>
      <c r="U108" s="103" t="str">
        <f t="shared" si="27"/>
        <v/>
      </c>
      <c r="V108" s="52">
        <v>0</v>
      </c>
      <c r="W108" s="87" t="str">
        <f t="shared" si="28"/>
        <v/>
      </c>
      <c r="X108" s="103" t="str">
        <f t="shared" si="29"/>
        <v/>
      </c>
      <c r="Y108" s="52">
        <v>0</v>
      </c>
      <c r="Z108" s="56" t="str">
        <f t="shared" si="30"/>
        <v/>
      </c>
      <c r="AA108" s="56" t="str">
        <f t="shared" si="31"/>
        <v/>
      </c>
      <c r="AB108" s="56" t="str">
        <f t="shared" si="32"/>
        <v/>
      </c>
      <c r="AC108" s="56" t="str">
        <f t="shared" si="33"/>
        <v/>
      </c>
      <c r="AD108" s="56" t="str">
        <f t="shared" si="34"/>
        <v/>
      </c>
      <c r="AE108" s="40"/>
      <c r="AF108" s="40"/>
      <c r="AG108" s="40"/>
      <c r="AH108" s="56" t="str">
        <f t="shared" si="35"/>
        <v/>
      </c>
      <c r="AI108" s="54"/>
      <c r="AJ108" s="54"/>
      <c r="AK108" s="54"/>
      <c r="AL108" s="54"/>
      <c r="AM108" s="54"/>
    </row>
    <row r="109" spans="1:39">
      <c r="A109" s="45" t="str" cm="1">
        <f t="array" ref="A109">IF(H109="PROJECT", CHAR(10) &amp; "- " &amp; _xlfn.TEXTJOIN(CHAR(10) &amp; "- ", TRUE, _xlfn._xlws.FILTER($I$9:$I$1000, ($B$9:$B$1000=B109) * ($H$9:$H$1000="Topic"))), "")</f>
        <v/>
      </c>
      <c r="B109" s="45" t="str">
        <f t="shared" si="19"/>
        <v/>
      </c>
      <c r="C109" s="95"/>
      <c r="D109" s="46"/>
      <c r="E109" s="58"/>
      <c r="F109" s="67"/>
      <c r="G109" s="53"/>
      <c r="H109" s="53"/>
      <c r="I109" s="50"/>
      <c r="J109" s="51"/>
      <c r="K109" s="129" t="str">
        <f t="shared" si="20"/>
        <v/>
      </c>
      <c r="L109" s="103" t="str">
        <f t="shared" si="21"/>
        <v/>
      </c>
      <c r="M109" s="53">
        <v>0</v>
      </c>
      <c r="N109" s="102" t="str">
        <f t="shared" si="22"/>
        <v/>
      </c>
      <c r="O109" s="103" t="str">
        <f t="shared" si="23"/>
        <v/>
      </c>
      <c r="P109" s="53">
        <v>0</v>
      </c>
      <c r="Q109" s="102" t="str">
        <f t="shared" si="24"/>
        <v/>
      </c>
      <c r="R109" s="103" t="str">
        <f t="shared" si="25"/>
        <v/>
      </c>
      <c r="S109" s="53">
        <v>0</v>
      </c>
      <c r="T109" s="102" t="str">
        <f t="shared" si="26"/>
        <v/>
      </c>
      <c r="U109" s="103" t="str">
        <f t="shared" si="27"/>
        <v/>
      </c>
      <c r="V109" s="53">
        <v>0</v>
      </c>
      <c r="W109" s="87" t="str">
        <f t="shared" si="28"/>
        <v/>
      </c>
      <c r="X109" s="103" t="str">
        <f t="shared" si="29"/>
        <v/>
      </c>
      <c r="Y109" s="53">
        <v>0</v>
      </c>
      <c r="Z109" s="56" t="str">
        <f t="shared" si="30"/>
        <v/>
      </c>
      <c r="AA109" s="56" t="str">
        <f t="shared" si="31"/>
        <v/>
      </c>
      <c r="AB109" s="56" t="str">
        <f t="shared" si="32"/>
        <v/>
      </c>
      <c r="AC109" s="56" t="str">
        <f t="shared" si="33"/>
        <v/>
      </c>
      <c r="AD109" s="56" t="str">
        <f t="shared" si="34"/>
        <v/>
      </c>
      <c r="AE109" s="40"/>
      <c r="AF109" s="40"/>
      <c r="AG109" s="40"/>
      <c r="AH109" s="56" t="str">
        <f t="shared" si="35"/>
        <v/>
      </c>
      <c r="AI109" s="54"/>
      <c r="AJ109" s="54"/>
      <c r="AK109" s="54"/>
      <c r="AL109" s="54"/>
      <c r="AM109" s="54"/>
    </row>
    <row r="110" spans="1:39">
      <c r="A110" s="45" t="str" cm="1">
        <f t="array" ref="A110">IF(H110="PROJECT", CHAR(10) &amp; "- " &amp; _xlfn.TEXTJOIN(CHAR(10) &amp; "- ", TRUE, _xlfn._xlws.FILTER($I$9:$I$1000, ($B$9:$B$1000=B110) * ($H$9:$H$1000="Topic"))), "")</f>
        <v/>
      </c>
      <c r="B110" s="45" t="str">
        <f t="shared" si="19"/>
        <v/>
      </c>
      <c r="C110" s="95"/>
      <c r="D110" s="57"/>
      <c r="E110" s="58"/>
      <c r="F110" s="54"/>
      <c r="G110" s="52"/>
      <c r="H110" s="52"/>
      <c r="I110" s="61"/>
      <c r="J110" s="62"/>
      <c r="K110" s="129" t="str">
        <f t="shared" si="20"/>
        <v/>
      </c>
      <c r="L110" s="103" t="str">
        <f t="shared" si="21"/>
        <v/>
      </c>
      <c r="M110" s="52">
        <v>0</v>
      </c>
      <c r="N110" s="102" t="str">
        <f t="shared" si="22"/>
        <v/>
      </c>
      <c r="O110" s="103" t="str">
        <f t="shared" si="23"/>
        <v/>
      </c>
      <c r="P110" s="52">
        <v>0</v>
      </c>
      <c r="Q110" s="102" t="str">
        <f t="shared" si="24"/>
        <v/>
      </c>
      <c r="R110" s="103" t="str">
        <f t="shared" si="25"/>
        <v/>
      </c>
      <c r="S110" s="52">
        <v>0</v>
      </c>
      <c r="T110" s="102" t="str">
        <f t="shared" si="26"/>
        <v/>
      </c>
      <c r="U110" s="103" t="str">
        <f t="shared" si="27"/>
        <v/>
      </c>
      <c r="V110" s="52">
        <v>0</v>
      </c>
      <c r="W110" s="87" t="str">
        <f t="shared" si="28"/>
        <v/>
      </c>
      <c r="X110" s="103" t="str">
        <f t="shared" si="29"/>
        <v/>
      </c>
      <c r="Y110" s="52">
        <v>0</v>
      </c>
      <c r="Z110" s="56" t="str">
        <f t="shared" si="30"/>
        <v/>
      </c>
      <c r="AA110" s="56" t="str">
        <f t="shared" si="31"/>
        <v/>
      </c>
      <c r="AB110" s="56" t="str">
        <f t="shared" si="32"/>
        <v/>
      </c>
      <c r="AC110" s="56" t="str">
        <f t="shared" si="33"/>
        <v/>
      </c>
      <c r="AD110" s="56" t="str">
        <f t="shared" si="34"/>
        <v/>
      </c>
      <c r="AE110" s="40"/>
      <c r="AF110" s="40"/>
      <c r="AG110" s="40"/>
      <c r="AH110" s="56" t="str">
        <f t="shared" si="35"/>
        <v/>
      </c>
      <c r="AI110" s="54"/>
      <c r="AJ110" s="54"/>
      <c r="AK110" s="54"/>
      <c r="AL110" s="54"/>
      <c r="AM110" s="54"/>
    </row>
    <row r="111" spans="1:39">
      <c r="A111" s="45" t="str" cm="1">
        <f t="array" ref="A111">IF(H111="PROJECT", CHAR(10) &amp; "- " &amp; _xlfn.TEXTJOIN(CHAR(10) &amp; "- ", TRUE, _xlfn._xlws.FILTER($I$9:$I$1000, ($B$9:$B$1000=B111) * ($H$9:$H$1000="Topic"))), "")</f>
        <v/>
      </c>
      <c r="B111" s="45" t="str">
        <f t="shared" si="19"/>
        <v/>
      </c>
      <c r="C111" s="95"/>
      <c r="D111" s="46"/>
      <c r="E111" s="58"/>
      <c r="F111" s="67"/>
      <c r="G111" s="53"/>
      <c r="H111" s="53"/>
      <c r="I111" s="50"/>
      <c r="J111" s="51"/>
      <c r="K111" s="129" t="str">
        <f t="shared" si="20"/>
        <v/>
      </c>
      <c r="L111" s="103" t="str">
        <f t="shared" si="21"/>
        <v/>
      </c>
      <c r="M111" s="53">
        <v>0</v>
      </c>
      <c r="N111" s="102" t="str">
        <f t="shared" si="22"/>
        <v/>
      </c>
      <c r="O111" s="103" t="str">
        <f t="shared" si="23"/>
        <v/>
      </c>
      <c r="P111" s="53">
        <v>0</v>
      </c>
      <c r="Q111" s="102" t="str">
        <f t="shared" si="24"/>
        <v/>
      </c>
      <c r="R111" s="103" t="str">
        <f t="shared" si="25"/>
        <v/>
      </c>
      <c r="S111" s="53">
        <v>0</v>
      </c>
      <c r="T111" s="102" t="str">
        <f t="shared" si="26"/>
        <v/>
      </c>
      <c r="U111" s="103" t="str">
        <f t="shared" si="27"/>
        <v/>
      </c>
      <c r="V111" s="53">
        <v>0</v>
      </c>
      <c r="W111" s="87" t="str">
        <f t="shared" si="28"/>
        <v/>
      </c>
      <c r="X111" s="103" t="str">
        <f t="shared" si="29"/>
        <v/>
      </c>
      <c r="Y111" s="53">
        <v>0</v>
      </c>
      <c r="Z111" s="56" t="str">
        <f t="shared" si="30"/>
        <v/>
      </c>
      <c r="AA111" s="56" t="str">
        <f t="shared" si="31"/>
        <v/>
      </c>
      <c r="AB111" s="56" t="str">
        <f t="shared" si="32"/>
        <v/>
      </c>
      <c r="AC111" s="56" t="str">
        <f t="shared" si="33"/>
        <v/>
      </c>
      <c r="AD111" s="56" t="str">
        <f t="shared" si="34"/>
        <v/>
      </c>
      <c r="AE111" s="40"/>
      <c r="AF111" s="40"/>
      <c r="AG111" s="40"/>
      <c r="AH111" s="56" t="str">
        <f t="shared" si="35"/>
        <v/>
      </c>
      <c r="AI111" s="54"/>
      <c r="AJ111" s="54"/>
      <c r="AK111" s="54"/>
      <c r="AL111" s="54"/>
      <c r="AM111" s="54"/>
    </row>
    <row r="112" spans="1:39">
      <c r="A112" s="45" t="str" cm="1">
        <f t="array" ref="A112">IF(H112="PROJECT", CHAR(10) &amp; "- " &amp; _xlfn.TEXTJOIN(CHAR(10) &amp; "- ", TRUE, _xlfn._xlws.FILTER($I$9:$I$1000, ($B$9:$B$1000=B112) * ($H$9:$H$1000="Topic"))), "")</f>
        <v/>
      </c>
      <c r="B112" s="45" t="str">
        <f t="shared" si="19"/>
        <v/>
      </c>
      <c r="C112" s="95"/>
      <c r="D112" s="57"/>
      <c r="E112" s="58"/>
      <c r="F112" s="54"/>
      <c r="G112" s="52"/>
      <c r="H112" s="52"/>
      <c r="I112" s="61"/>
      <c r="J112" s="62"/>
      <c r="K112" s="129" t="str">
        <f t="shared" si="20"/>
        <v/>
      </c>
      <c r="L112" s="103" t="str">
        <f t="shared" si="21"/>
        <v/>
      </c>
      <c r="M112" s="52">
        <v>0</v>
      </c>
      <c r="N112" s="102" t="str">
        <f t="shared" si="22"/>
        <v/>
      </c>
      <c r="O112" s="103" t="str">
        <f t="shared" si="23"/>
        <v/>
      </c>
      <c r="P112" s="52">
        <v>0</v>
      </c>
      <c r="Q112" s="102" t="str">
        <f t="shared" si="24"/>
        <v/>
      </c>
      <c r="R112" s="103" t="str">
        <f t="shared" si="25"/>
        <v/>
      </c>
      <c r="S112" s="52">
        <v>0</v>
      </c>
      <c r="T112" s="102" t="str">
        <f t="shared" si="26"/>
        <v/>
      </c>
      <c r="U112" s="103" t="str">
        <f t="shared" si="27"/>
        <v/>
      </c>
      <c r="V112" s="52">
        <v>0</v>
      </c>
      <c r="W112" s="87" t="str">
        <f t="shared" si="28"/>
        <v/>
      </c>
      <c r="X112" s="103" t="str">
        <f t="shared" si="29"/>
        <v/>
      </c>
      <c r="Y112" s="52">
        <v>0</v>
      </c>
      <c r="Z112" s="56" t="str">
        <f t="shared" si="30"/>
        <v/>
      </c>
      <c r="AA112" s="56" t="str">
        <f t="shared" si="31"/>
        <v/>
      </c>
      <c r="AB112" s="56" t="str">
        <f t="shared" si="32"/>
        <v/>
      </c>
      <c r="AC112" s="56" t="str">
        <f t="shared" si="33"/>
        <v/>
      </c>
      <c r="AD112" s="56" t="str">
        <f t="shared" si="34"/>
        <v/>
      </c>
      <c r="AE112" s="40"/>
      <c r="AF112" s="40"/>
      <c r="AG112" s="40"/>
      <c r="AH112" s="56" t="str">
        <f t="shared" si="35"/>
        <v/>
      </c>
      <c r="AI112" s="54"/>
      <c r="AJ112" s="54"/>
      <c r="AK112" s="54"/>
      <c r="AL112" s="54"/>
      <c r="AM112" s="54"/>
    </row>
    <row r="113" spans="1:39">
      <c r="A113" s="45" t="str" cm="1">
        <f t="array" ref="A113">IF(H113="PROJECT", CHAR(10) &amp; "- " &amp; _xlfn.TEXTJOIN(CHAR(10) &amp; "- ", TRUE, _xlfn._xlws.FILTER($I$9:$I$1000, ($B$9:$B$1000=B113) * ($H$9:$H$1000="Topic"))), "")</f>
        <v/>
      </c>
      <c r="B113" s="45" t="str">
        <f t="shared" si="19"/>
        <v/>
      </c>
      <c r="C113" s="95"/>
      <c r="D113" s="46"/>
      <c r="E113" s="58"/>
      <c r="F113" s="67"/>
      <c r="G113" s="53"/>
      <c r="H113" s="53"/>
      <c r="I113" s="50"/>
      <c r="J113" s="51"/>
      <c r="K113" s="129" t="str">
        <f t="shared" si="20"/>
        <v/>
      </c>
      <c r="L113" s="103" t="str">
        <f t="shared" si="21"/>
        <v/>
      </c>
      <c r="M113" s="53">
        <v>0</v>
      </c>
      <c r="N113" s="102" t="str">
        <f t="shared" si="22"/>
        <v/>
      </c>
      <c r="O113" s="103" t="str">
        <f t="shared" si="23"/>
        <v/>
      </c>
      <c r="P113" s="53">
        <v>0</v>
      </c>
      <c r="Q113" s="102" t="str">
        <f t="shared" si="24"/>
        <v/>
      </c>
      <c r="R113" s="103" t="str">
        <f t="shared" si="25"/>
        <v/>
      </c>
      <c r="S113" s="53">
        <v>0</v>
      </c>
      <c r="T113" s="102" t="str">
        <f t="shared" si="26"/>
        <v/>
      </c>
      <c r="U113" s="103" t="str">
        <f t="shared" si="27"/>
        <v/>
      </c>
      <c r="V113" s="53">
        <v>0</v>
      </c>
      <c r="W113" s="87" t="str">
        <f t="shared" si="28"/>
        <v/>
      </c>
      <c r="X113" s="103" t="str">
        <f t="shared" si="29"/>
        <v/>
      </c>
      <c r="Y113" s="53">
        <v>0</v>
      </c>
      <c r="Z113" s="56" t="str">
        <f t="shared" si="30"/>
        <v/>
      </c>
      <c r="AA113" s="56" t="str">
        <f t="shared" si="31"/>
        <v/>
      </c>
      <c r="AB113" s="56" t="str">
        <f t="shared" si="32"/>
        <v/>
      </c>
      <c r="AC113" s="56" t="str">
        <f t="shared" si="33"/>
        <v/>
      </c>
      <c r="AD113" s="56" t="str">
        <f t="shared" si="34"/>
        <v/>
      </c>
      <c r="AE113" s="40"/>
      <c r="AF113" s="40"/>
      <c r="AG113" s="40"/>
      <c r="AH113" s="56" t="str">
        <f t="shared" si="35"/>
        <v/>
      </c>
      <c r="AI113" s="54"/>
      <c r="AJ113" s="54"/>
      <c r="AK113" s="54"/>
      <c r="AL113" s="54"/>
      <c r="AM113" s="54"/>
    </row>
    <row r="114" spans="1:39">
      <c r="A114" s="45" t="str" cm="1">
        <f t="array" ref="A114">IF(H114="PROJECT", CHAR(10) &amp; "- " &amp; _xlfn.TEXTJOIN(CHAR(10) &amp; "- ", TRUE, _xlfn._xlws.FILTER($I$9:$I$1000, ($B$9:$B$1000=B114) * ($H$9:$H$1000="Topic"))), "")</f>
        <v/>
      </c>
      <c r="B114" s="45" t="str">
        <f t="shared" si="19"/>
        <v/>
      </c>
      <c r="C114" s="95"/>
      <c r="D114" s="57"/>
      <c r="E114" s="58"/>
      <c r="F114" s="54"/>
      <c r="G114" s="52"/>
      <c r="H114" s="52"/>
      <c r="I114" s="61"/>
      <c r="J114" s="62"/>
      <c r="K114" s="129" t="str">
        <f t="shared" si="20"/>
        <v/>
      </c>
      <c r="L114" s="103" t="str">
        <f t="shared" si="21"/>
        <v/>
      </c>
      <c r="M114" s="52">
        <v>0</v>
      </c>
      <c r="N114" s="102" t="str">
        <f t="shared" si="22"/>
        <v/>
      </c>
      <c r="O114" s="103" t="str">
        <f t="shared" si="23"/>
        <v/>
      </c>
      <c r="P114" s="52">
        <v>0</v>
      </c>
      <c r="Q114" s="102" t="str">
        <f t="shared" si="24"/>
        <v/>
      </c>
      <c r="R114" s="103" t="str">
        <f t="shared" si="25"/>
        <v/>
      </c>
      <c r="S114" s="52">
        <v>0</v>
      </c>
      <c r="T114" s="102" t="str">
        <f t="shared" si="26"/>
        <v/>
      </c>
      <c r="U114" s="103" t="str">
        <f t="shared" si="27"/>
        <v/>
      </c>
      <c r="V114" s="52">
        <v>0</v>
      </c>
      <c r="W114" s="87" t="str">
        <f t="shared" si="28"/>
        <v/>
      </c>
      <c r="X114" s="103" t="str">
        <f t="shared" si="29"/>
        <v/>
      </c>
      <c r="Y114" s="52">
        <v>0</v>
      </c>
      <c r="Z114" s="56" t="str">
        <f t="shared" si="30"/>
        <v/>
      </c>
      <c r="AA114" s="56" t="str">
        <f t="shared" si="31"/>
        <v/>
      </c>
      <c r="AB114" s="56" t="str">
        <f t="shared" si="32"/>
        <v/>
      </c>
      <c r="AC114" s="56" t="str">
        <f t="shared" si="33"/>
        <v/>
      </c>
      <c r="AD114" s="56" t="str">
        <f t="shared" si="34"/>
        <v/>
      </c>
      <c r="AE114" s="40"/>
      <c r="AF114" s="40"/>
      <c r="AG114" s="40"/>
      <c r="AH114" s="56" t="str">
        <f t="shared" si="35"/>
        <v/>
      </c>
      <c r="AI114" s="54"/>
      <c r="AJ114" s="54"/>
      <c r="AK114" s="54"/>
      <c r="AL114" s="54"/>
      <c r="AM114" s="54"/>
    </row>
    <row r="115" spans="1:39">
      <c r="A115" s="45" t="str" cm="1">
        <f t="array" ref="A115">IF(H115="PROJECT", CHAR(10) &amp; "- " &amp; _xlfn.TEXTJOIN(CHAR(10) &amp; "- ", TRUE, _xlfn._xlws.FILTER($I$9:$I$1000, ($B$9:$B$1000=B115) * ($H$9:$H$1000="Topic"))), "")</f>
        <v/>
      </c>
      <c r="B115" s="45" t="str">
        <f t="shared" si="19"/>
        <v/>
      </c>
      <c r="C115" s="95"/>
      <c r="D115" s="46"/>
      <c r="E115" s="58"/>
      <c r="F115" s="67"/>
      <c r="G115" s="53"/>
      <c r="H115" s="53"/>
      <c r="I115" s="50"/>
      <c r="J115" s="51"/>
      <c r="K115" s="129" t="str">
        <f t="shared" si="20"/>
        <v/>
      </c>
      <c r="L115" s="103" t="str">
        <f t="shared" si="21"/>
        <v/>
      </c>
      <c r="M115" s="53">
        <v>0</v>
      </c>
      <c r="N115" s="102" t="str">
        <f t="shared" si="22"/>
        <v/>
      </c>
      <c r="O115" s="103" t="str">
        <f t="shared" si="23"/>
        <v/>
      </c>
      <c r="P115" s="53">
        <v>0</v>
      </c>
      <c r="Q115" s="102" t="str">
        <f t="shared" si="24"/>
        <v/>
      </c>
      <c r="R115" s="103" t="str">
        <f t="shared" si="25"/>
        <v/>
      </c>
      <c r="S115" s="53">
        <v>0</v>
      </c>
      <c r="T115" s="102" t="str">
        <f t="shared" si="26"/>
        <v/>
      </c>
      <c r="U115" s="103" t="str">
        <f t="shared" si="27"/>
        <v/>
      </c>
      <c r="V115" s="53">
        <v>0</v>
      </c>
      <c r="W115" s="87" t="str">
        <f t="shared" si="28"/>
        <v/>
      </c>
      <c r="X115" s="103" t="str">
        <f t="shared" si="29"/>
        <v/>
      </c>
      <c r="Y115" s="53">
        <v>0</v>
      </c>
      <c r="Z115" s="56" t="str">
        <f t="shared" si="30"/>
        <v/>
      </c>
      <c r="AA115" s="56" t="str">
        <f t="shared" si="31"/>
        <v/>
      </c>
      <c r="AB115" s="56" t="str">
        <f t="shared" si="32"/>
        <v/>
      </c>
      <c r="AC115" s="56" t="str">
        <f t="shared" si="33"/>
        <v/>
      </c>
      <c r="AD115" s="56" t="str">
        <f t="shared" si="34"/>
        <v/>
      </c>
      <c r="AE115" s="40"/>
      <c r="AF115" s="40"/>
      <c r="AG115" s="40"/>
      <c r="AH115" s="56" t="str">
        <f t="shared" si="35"/>
        <v/>
      </c>
      <c r="AI115" s="54"/>
      <c r="AJ115" s="54"/>
      <c r="AK115" s="54"/>
      <c r="AL115" s="54"/>
      <c r="AM115" s="54"/>
    </row>
    <row r="116" spans="1:39">
      <c r="A116" s="45" t="str" cm="1">
        <f t="array" ref="A116">IF(H116="PROJECT", CHAR(10) &amp; "- " &amp; _xlfn.TEXTJOIN(CHAR(10) &amp; "- ", TRUE, _xlfn._xlws.FILTER($I$9:$I$1000, ($B$9:$B$1000=B116) * ($H$9:$H$1000="Topic"))), "")</f>
        <v/>
      </c>
      <c r="B116" s="45" t="str">
        <f t="shared" si="19"/>
        <v/>
      </c>
      <c r="C116" s="95"/>
      <c r="D116" s="57"/>
      <c r="E116" s="58"/>
      <c r="F116" s="54"/>
      <c r="G116" s="52"/>
      <c r="H116" s="52"/>
      <c r="I116" s="61"/>
      <c r="J116" s="62"/>
      <c r="K116" s="129" t="str">
        <f t="shared" si="20"/>
        <v/>
      </c>
      <c r="L116" s="103" t="str">
        <f t="shared" si="21"/>
        <v/>
      </c>
      <c r="M116" s="52">
        <v>0</v>
      </c>
      <c r="N116" s="102" t="str">
        <f t="shared" si="22"/>
        <v/>
      </c>
      <c r="O116" s="103" t="str">
        <f t="shared" si="23"/>
        <v/>
      </c>
      <c r="P116" s="52">
        <v>0</v>
      </c>
      <c r="Q116" s="102" t="str">
        <f t="shared" si="24"/>
        <v/>
      </c>
      <c r="R116" s="103" t="str">
        <f t="shared" si="25"/>
        <v/>
      </c>
      <c r="S116" s="52">
        <v>0</v>
      </c>
      <c r="T116" s="102" t="str">
        <f t="shared" si="26"/>
        <v/>
      </c>
      <c r="U116" s="103" t="str">
        <f t="shared" si="27"/>
        <v/>
      </c>
      <c r="V116" s="52">
        <v>0</v>
      </c>
      <c r="W116" s="87" t="str">
        <f t="shared" si="28"/>
        <v/>
      </c>
      <c r="X116" s="103" t="str">
        <f t="shared" si="29"/>
        <v/>
      </c>
      <c r="Y116" s="52">
        <v>0</v>
      </c>
      <c r="Z116" s="56" t="str">
        <f t="shared" si="30"/>
        <v/>
      </c>
      <c r="AA116" s="56" t="str">
        <f t="shared" si="31"/>
        <v/>
      </c>
      <c r="AB116" s="56" t="str">
        <f t="shared" si="32"/>
        <v/>
      </c>
      <c r="AC116" s="56" t="str">
        <f t="shared" si="33"/>
        <v/>
      </c>
      <c r="AD116" s="56" t="str">
        <f t="shared" si="34"/>
        <v/>
      </c>
      <c r="AE116" s="40"/>
      <c r="AF116" s="40"/>
      <c r="AG116" s="40"/>
      <c r="AH116" s="56" t="str">
        <f t="shared" si="35"/>
        <v/>
      </c>
      <c r="AI116" s="54"/>
      <c r="AJ116" s="54"/>
      <c r="AK116" s="54"/>
      <c r="AL116" s="54"/>
      <c r="AM116" s="54"/>
    </row>
    <row r="117" spans="1:39">
      <c r="A117" s="45" t="str" cm="1">
        <f t="array" ref="A117">IF(H117="PROJECT", CHAR(10) &amp; "- " &amp; _xlfn.TEXTJOIN(CHAR(10) &amp; "- ", TRUE, _xlfn._xlws.FILTER($I$9:$I$1000, ($B$9:$B$1000=B117) * ($H$9:$H$1000="Topic"))), "")</f>
        <v/>
      </c>
      <c r="B117" s="45" t="str">
        <f t="shared" si="19"/>
        <v/>
      </c>
      <c r="C117" s="95"/>
      <c r="D117" s="46"/>
      <c r="E117" s="58"/>
      <c r="F117" s="67"/>
      <c r="G117" s="53"/>
      <c r="H117" s="53"/>
      <c r="I117" s="50"/>
      <c r="J117" s="51"/>
      <c r="K117" s="129" t="str">
        <f t="shared" si="20"/>
        <v/>
      </c>
      <c r="L117" s="103" t="str">
        <f t="shared" si="21"/>
        <v/>
      </c>
      <c r="M117" s="53">
        <v>0</v>
      </c>
      <c r="N117" s="102" t="str">
        <f t="shared" si="22"/>
        <v/>
      </c>
      <c r="O117" s="103" t="str">
        <f t="shared" si="23"/>
        <v/>
      </c>
      <c r="P117" s="53">
        <v>0</v>
      </c>
      <c r="Q117" s="102" t="str">
        <f t="shared" si="24"/>
        <v/>
      </c>
      <c r="R117" s="103" t="str">
        <f t="shared" si="25"/>
        <v/>
      </c>
      <c r="S117" s="53">
        <v>0</v>
      </c>
      <c r="T117" s="102" t="str">
        <f t="shared" si="26"/>
        <v/>
      </c>
      <c r="U117" s="103" t="str">
        <f t="shared" si="27"/>
        <v/>
      </c>
      <c r="V117" s="53">
        <v>0</v>
      </c>
      <c r="W117" s="87" t="str">
        <f t="shared" si="28"/>
        <v/>
      </c>
      <c r="X117" s="103" t="str">
        <f t="shared" si="29"/>
        <v/>
      </c>
      <c r="Y117" s="53">
        <v>0</v>
      </c>
      <c r="Z117" s="56" t="str">
        <f t="shared" si="30"/>
        <v/>
      </c>
      <c r="AA117" s="56" t="str">
        <f t="shared" si="31"/>
        <v/>
      </c>
      <c r="AB117" s="56" t="str">
        <f t="shared" si="32"/>
        <v/>
      </c>
      <c r="AC117" s="56" t="str">
        <f t="shared" si="33"/>
        <v/>
      </c>
      <c r="AD117" s="56" t="str">
        <f t="shared" si="34"/>
        <v/>
      </c>
      <c r="AE117" s="40"/>
      <c r="AF117" s="40"/>
      <c r="AG117" s="40"/>
      <c r="AH117" s="56" t="str">
        <f t="shared" si="35"/>
        <v/>
      </c>
      <c r="AI117" s="54"/>
      <c r="AJ117" s="54"/>
      <c r="AK117" s="54"/>
      <c r="AL117" s="54"/>
      <c r="AM117" s="54"/>
    </row>
    <row r="118" spans="1:39">
      <c r="A118" s="45" t="str" cm="1">
        <f t="array" ref="A118">IF(H118="PROJECT", CHAR(10) &amp; "- " &amp; _xlfn.TEXTJOIN(CHAR(10) &amp; "- ", TRUE, _xlfn._xlws.FILTER($I$9:$I$1000, ($B$9:$B$1000=B118) * ($H$9:$H$1000="Topic"))), "")</f>
        <v/>
      </c>
      <c r="B118" s="45" t="str">
        <f t="shared" si="19"/>
        <v/>
      </c>
      <c r="C118" s="95"/>
      <c r="D118" s="57"/>
      <c r="E118" s="58"/>
      <c r="F118" s="54"/>
      <c r="G118" s="52"/>
      <c r="H118" s="52"/>
      <c r="I118" s="61"/>
      <c r="J118" s="62"/>
      <c r="K118" s="129" t="str">
        <f t="shared" si="20"/>
        <v/>
      </c>
      <c r="L118" s="103" t="str">
        <f t="shared" si="21"/>
        <v/>
      </c>
      <c r="M118" s="52">
        <v>0</v>
      </c>
      <c r="N118" s="102" t="str">
        <f t="shared" si="22"/>
        <v/>
      </c>
      <c r="O118" s="103" t="str">
        <f t="shared" si="23"/>
        <v/>
      </c>
      <c r="P118" s="52">
        <v>0</v>
      </c>
      <c r="Q118" s="102" t="str">
        <f t="shared" si="24"/>
        <v/>
      </c>
      <c r="R118" s="103" t="str">
        <f t="shared" si="25"/>
        <v/>
      </c>
      <c r="S118" s="52">
        <v>0</v>
      </c>
      <c r="T118" s="102" t="str">
        <f t="shared" si="26"/>
        <v/>
      </c>
      <c r="U118" s="103" t="str">
        <f t="shared" si="27"/>
        <v/>
      </c>
      <c r="V118" s="52">
        <v>0</v>
      </c>
      <c r="W118" s="87" t="str">
        <f t="shared" si="28"/>
        <v/>
      </c>
      <c r="X118" s="103" t="str">
        <f t="shared" si="29"/>
        <v/>
      </c>
      <c r="Y118" s="52">
        <v>0</v>
      </c>
      <c r="Z118" s="56" t="str">
        <f t="shared" si="30"/>
        <v/>
      </c>
      <c r="AA118" s="56" t="str">
        <f t="shared" si="31"/>
        <v/>
      </c>
      <c r="AB118" s="56" t="str">
        <f t="shared" si="32"/>
        <v/>
      </c>
      <c r="AC118" s="56" t="str">
        <f t="shared" si="33"/>
        <v/>
      </c>
      <c r="AD118" s="56" t="str">
        <f t="shared" si="34"/>
        <v/>
      </c>
      <c r="AE118" s="40"/>
      <c r="AF118" s="40"/>
      <c r="AG118" s="40"/>
      <c r="AH118" s="56" t="str">
        <f t="shared" si="35"/>
        <v/>
      </c>
      <c r="AI118" s="54"/>
      <c r="AJ118" s="54"/>
      <c r="AK118" s="54"/>
      <c r="AL118" s="54"/>
      <c r="AM118" s="54"/>
    </row>
    <row r="119" spans="1:39">
      <c r="A119" s="45" t="str" cm="1">
        <f t="array" ref="A119">IF(H119="PROJECT", CHAR(10) &amp; "- " &amp; _xlfn.TEXTJOIN(CHAR(10) &amp; "- ", TRUE, _xlfn._xlws.FILTER($I$9:$I$1000, ($B$9:$B$1000=B119) * ($H$9:$H$1000="Topic"))), "")</f>
        <v/>
      </c>
      <c r="B119" s="45" t="str">
        <f t="shared" si="19"/>
        <v/>
      </c>
      <c r="C119" s="95"/>
      <c r="D119" s="46"/>
      <c r="E119" s="58"/>
      <c r="F119" s="67"/>
      <c r="G119" s="53"/>
      <c r="H119" s="53"/>
      <c r="I119" s="50"/>
      <c r="J119" s="51"/>
      <c r="K119" s="129" t="str">
        <f t="shared" si="20"/>
        <v/>
      </c>
      <c r="L119" s="103" t="str">
        <f t="shared" si="21"/>
        <v/>
      </c>
      <c r="M119" s="53">
        <v>0</v>
      </c>
      <c r="N119" s="102" t="str">
        <f t="shared" si="22"/>
        <v/>
      </c>
      <c r="O119" s="103" t="str">
        <f t="shared" si="23"/>
        <v/>
      </c>
      <c r="P119" s="53">
        <v>0</v>
      </c>
      <c r="Q119" s="102" t="str">
        <f t="shared" si="24"/>
        <v/>
      </c>
      <c r="R119" s="103" t="str">
        <f t="shared" si="25"/>
        <v/>
      </c>
      <c r="S119" s="53">
        <v>0</v>
      </c>
      <c r="T119" s="102" t="str">
        <f t="shared" si="26"/>
        <v/>
      </c>
      <c r="U119" s="103" t="str">
        <f t="shared" si="27"/>
        <v/>
      </c>
      <c r="V119" s="53">
        <v>0</v>
      </c>
      <c r="W119" s="87" t="str">
        <f t="shared" si="28"/>
        <v/>
      </c>
      <c r="X119" s="103" t="str">
        <f t="shared" si="29"/>
        <v/>
      </c>
      <c r="Y119" s="53">
        <v>0</v>
      </c>
      <c r="Z119" s="56" t="str">
        <f t="shared" si="30"/>
        <v/>
      </c>
      <c r="AA119" s="56" t="str">
        <f t="shared" si="31"/>
        <v/>
      </c>
      <c r="AB119" s="56" t="str">
        <f t="shared" si="32"/>
        <v/>
      </c>
      <c r="AC119" s="56" t="str">
        <f t="shared" si="33"/>
        <v/>
      </c>
      <c r="AD119" s="56" t="str">
        <f t="shared" si="34"/>
        <v/>
      </c>
      <c r="AE119" s="40"/>
      <c r="AF119" s="40"/>
      <c r="AG119" s="40"/>
      <c r="AH119" s="56" t="str">
        <f t="shared" si="35"/>
        <v/>
      </c>
      <c r="AI119" s="54"/>
      <c r="AJ119" s="54"/>
      <c r="AK119" s="54"/>
      <c r="AL119" s="54"/>
      <c r="AM119" s="54"/>
    </row>
    <row r="120" spans="1:39">
      <c r="A120" s="45" t="str" cm="1">
        <f t="array" ref="A120">IF(H120="PROJECT", CHAR(10) &amp; "- " &amp; _xlfn.TEXTJOIN(CHAR(10) &amp; "- ", TRUE, _xlfn._xlws.FILTER($I$9:$I$1000, ($B$9:$B$1000=B120) * ($H$9:$H$1000="Topic"))), "")</f>
        <v/>
      </c>
      <c r="B120" s="45" t="str">
        <f t="shared" si="19"/>
        <v/>
      </c>
      <c r="C120" s="95"/>
      <c r="D120" s="57"/>
      <c r="E120" s="58"/>
      <c r="F120" s="54"/>
      <c r="G120" s="52"/>
      <c r="H120" s="52"/>
      <c r="I120" s="61"/>
      <c r="J120" s="62"/>
      <c r="K120" s="129" t="str">
        <f t="shared" si="20"/>
        <v/>
      </c>
      <c r="L120" s="103" t="str">
        <f t="shared" si="21"/>
        <v/>
      </c>
      <c r="M120" s="52">
        <v>0</v>
      </c>
      <c r="N120" s="102" t="str">
        <f t="shared" si="22"/>
        <v/>
      </c>
      <c r="O120" s="103" t="str">
        <f t="shared" si="23"/>
        <v/>
      </c>
      <c r="P120" s="52">
        <v>0</v>
      </c>
      <c r="Q120" s="102" t="str">
        <f t="shared" si="24"/>
        <v/>
      </c>
      <c r="R120" s="103" t="str">
        <f t="shared" si="25"/>
        <v/>
      </c>
      <c r="S120" s="52">
        <v>0</v>
      </c>
      <c r="T120" s="102" t="str">
        <f t="shared" si="26"/>
        <v/>
      </c>
      <c r="U120" s="103" t="str">
        <f t="shared" si="27"/>
        <v/>
      </c>
      <c r="V120" s="52">
        <v>0</v>
      </c>
      <c r="W120" s="87" t="str">
        <f t="shared" si="28"/>
        <v/>
      </c>
      <c r="X120" s="103" t="str">
        <f t="shared" si="29"/>
        <v/>
      </c>
      <c r="Y120" s="52">
        <v>0</v>
      </c>
      <c r="Z120" s="56" t="str">
        <f t="shared" si="30"/>
        <v/>
      </c>
      <c r="AA120" s="56" t="str">
        <f t="shared" si="31"/>
        <v/>
      </c>
      <c r="AB120" s="56" t="str">
        <f t="shared" si="32"/>
        <v/>
      </c>
      <c r="AC120" s="56" t="str">
        <f t="shared" si="33"/>
        <v/>
      </c>
      <c r="AD120" s="56" t="str">
        <f t="shared" si="34"/>
        <v/>
      </c>
      <c r="AE120" s="40"/>
      <c r="AF120" s="40"/>
      <c r="AG120" s="40"/>
      <c r="AH120" s="56" t="str">
        <f t="shared" si="35"/>
        <v/>
      </c>
      <c r="AI120" s="54"/>
      <c r="AJ120" s="54"/>
      <c r="AK120" s="54"/>
      <c r="AL120" s="54"/>
      <c r="AM120" s="54"/>
    </row>
    <row r="121" spans="1:39">
      <c r="A121" s="45" t="str" cm="1">
        <f t="array" ref="A121">IF(H121="PROJECT", CHAR(10) &amp; "- " &amp; _xlfn.TEXTJOIN(CHAR(10) &amp; "- ", TRUE, _xlfn._xlws.FILTER($I$9:$I$1000, ($B$9:$B$1000=B121) * ($H$9:$H$1000="Topic"))), "")</f>
        <v/>
      </c>
      <c r="B121" s="45" t="str">
        <f t="shared" si="19"/>
        <v/>
      </c>
      <c r="C121" s="95"/>
      <c r="D121" s="46"/>
      <c r="E121" s="58"/>
      <c r="F121" s="67"/>
      <c r="G121" s="53"/>
      <c r="H121" s="53"/>
      <c r="I121" s="50"/>
      <c r="J121" s="51"/>
      <c r="K121" s="129" t="str">
        <f t="shared" si="20"/>
        <v/>
      </c>
      <c r="L121" s="103" t="str">
        <f t="shared" si="21"/>
        <v/>
      </c>
      <c r="M121" s="53">
        <v>0</v>
      </c>
      <c r="N121" s="102" t="str">
        <f t="shared" si="22"/>
        <v/>
      </c>
      <c r="O121" s="103" t="str">
        <f t="shared" si="23"/>
        <v/>
      </c>
      <c r="P121" s="53">
        <v>0</v>
      </c>
      <c r="Q121" s="102" t="str">
        <f t="shared" si="24"/>
        <v/>
      </c>
      <c r="R121" s="103" t="str">
        <f t="shared" si="25"/>
        <v/>
      </c>
      <c r="S121" s="53">
        <v>0</v>
      </c>
      <c r="T121" s="102" t="str">
        <f t="shared" si="26"/>
        <v/>
      </c>
      <c r="U121" s="103" t="str">
        <f t="shared" si="27"/>
        <v/>
      </c>
      <c r="V121" s="53">
        <v>0</v>
      </c>
      <c r="W121" s="87" t="str">
        <f t="shared" si="28"/>
        <v/>
      </c>
      <c r="X121" s="103" t="str">
        <f t="shared" si="29"/>
        <v/>
      </c>
      <c r="Y121" s="53">
        <v>0</v>
      </c>
      <c r="Z121" s="56" t="str">
        <f t="shared" si="30"/>
        <v/>
      </c>
      <c r="AA121" s="56" t="str">
        <f t="shared" si="31"/>
        <v/>
      </c>
      <c r="AB121" s="56" t="str">
        <f t="shared" si="32"/>
        <v/>
      </c>
      <c r="AC121" s="56" t="str">
        <f t="shared" si="33"/>
        <v/>
      </c>
      <c r="AD121" s="56" t="str">
        <f t="shared" si="34"/>
        <v/>
      </c>
      <c r="AE121" s="40"/>
      <c r="AF121" s="40"/>
      <c r="AG121" s="40"/>
      <c r="AH121" s="56" t="str">
        <f t="shared" si="35"/>
        <v/>
      </c>
      <c r="AI121" s="54"/>
      <c r="AJ121" s="54"/>
      <c r="AK121" s="54"/>
      <c r="AL121" s="54"/>
      <c r="AM121" s="54"/>
    </row>
    <row r="122" spans="1:39">
      <c r="A122" s="45" t="str" cm="1">
        <f t="array" ref="A122">IF(H122="PROJECT", CHAR(10) &amp; "- " &amp; _xlfn.TEXTJOIN(CHAR(10) &amp; "- ", TRUE, _xlfn._xlws.FILTER($I$9:$I$1000, ($B$9:$B$1000=B122) * ($H$9:$H$1000="Topic"))), "")</f>
        <v/>
      </c>
      <c r="B122" s="45" t="str">
        <f t="shared" si="19"/>
        <v/>
      </c>
      <c r="C122" s="95"/>
      <c r="D122" s="57"/>
      <c r="E122" s="58"/>
      <c r="F122" s="54"/>
      <c r="G122" s="52"/>
      <c r="H122" s="52"/>
      <c r="I122" s="61"/>
      <c r="J122" s="62"/>
      <c r="K122" s="129" t="str">
        <f t="shared" si="20"/>
        <v/>
      </c>
      <c r="L122" s="103" t="str">
        <f t="shared" si="21"/>
        <v/>
      </c>
      <c r="M122" s="52">
        <v>0</v>
      </c>
      <c r="N122" s="102" t="str">
        <f t="shared" si="22"/>
        <v/>
      </c>
      <c r="O122" s="103" t="str">
        <f t="shared" si="23"/>
        <v/>
      </c>
      <c r="P122" s="52">
        <v>0</v>
      </c>
      <c r="Q122" s="102" t="str">
        <f t="shared" si="24"/>
        <v/>
      </c>
      <c r="R122" s="103" t="str">
        <f t="shared" si="25"/>
        <v/>
      </c>
      <c r="S122" s="52">
        <v>0</v>
      </c>
      <c r="T122" s="102" t="str">
        <f t="shared" si="26"/>
        <v/>
      </c>
      <c r="U122" s="103" t="str">
        <f t="shared" si="27"/>
        <v/>
      </c>
      <c r="V122" s="52">
        <v>0</v>
      </c>
      <c r="W122" s="87" t="str">
        <f t="shared" si="28"/>
        <v/>
      </c>
      <c r="X122" s="103" t="str">
        <f t="shared" si="29"/>
        <v/>
      </c>
      <c r="Y122" s="52">
        <v>0</v>
      </c>
      <c r="Z122" s="56" t="str">
        <f t="shared" si="30"/>
        <v/>
      </c>
      <c r="AA122" s="56" t="str">
        <f t="shared" si="31"/>
        <v/>
      </c>
      <c r="AB122" s="56" t="str">
        <f t="shared" si="32"/>
        <v/>
      </c>
      <c r="AC122" s="56" t="str">
        <f t="shared" si="33"/>
        <v/>
      </c>
      <c r="AD122" s="56" t="str">
        <f t="shared" si="34"/>
        <v/>
      </c>
      <c r="AE122" s="40"/>
      <c r="AF122" s="40"/>
      <c r="AG122" s="40"/>
      <c r="AH122" s="56" t="str">
        <f t="shared" si="35"/>
        <v/>
      </c>
      <c r="AI122" s="54"/>
      <c r="AJ122" s="54"/>
      <c r="AK122" s="54"/>
      <c r="AL122" s="54"/>
      <c r="AM122" s="54"/>
    </row>
    <row r="123" spans="1:39">
      <c r="A123" s="45" t="str" cm="1">
        <f t="array" ref="A123">IF(H123="PROJECT", CHAR(10) &amp; "- " &amp; _xlfn.TEXTJOIN(CHAR(10) &amp; "- ", TRUE, _xlfn._xlws.FILTER($I$9:$I$1000, ($B$9:$B$1000=B123) * ($H$9:$H$1000="Topic"))), "")</f>
        <v/>
      </c>
      <c r="B123" s="45" t="str">
        <f t="shared" si="19"/>
        <v/>
      </c>
      <c r="C123" s="95"/>
      <c r="D123" s="46"/>
      <c r="E123" s="58"/>
      <c r="F123" s="67"/>
      <c r="G123" s="53"/>
      <c r="H123" s="53"/>
      <c r="I123" s="50"/>
      <c r="J123" s="51"/>
      <c r="K123" s="129" t="str">
        <f t="shared" si="20"/>
        <v/>
      </c>
      <c r="L123" s="103" t="str">
        <f t="shared" si="21"/>
        <v/>
      </c>
      <c r="M123" s="53">
        <v>0</v>
      </c>
      <c r="N123" s="102" t="str">
        <f t="shared" si="22"/>
        <v/>
      </c>
      <c r="O123" s="103" t="str">
        <f t="shared" si="23"/>
        <v/>
      </c>
      <c r="P123" s="53">
        <v>0</v>
      </c>
      <c r="Q123" s="102" t="str">
        <f t="shared" si="24"/>
        <v/>
      </c>
      <c r="R123" s="103" t="str">
        <f t="shared" si="25"/>
        <v/>
      </c>
      <c r="S123" s="53">
        <v>0</v>
      </c>
      <c r="T123" s="102" t="str">
        <f t="shared" si="26"/>
        <v/>
      </c>
      <c r="U123" s="103" t="str">
        <f t="shared" si="27"/>
        <v/>
      </c>
      <c r="V123" s="53">
        <v>0</v>
      </c>
      <c r="W123" s="87" t="str">
        <f t="shared" si="28"/>
        <v/>
      </c>
      <c r="X123" s="103" t="str">
        <f t="shared" si="29"/>
        <v/>
      </c>
      <c r="Y123" s="53">
        <v>0</v>
      </c>
      <c r="Z123" s="56" t="str">
        <f t="shared" si="30"/>
        <v/>
      </c>
      <c r="AA123" s="56" t="str">
        <f t="shared" si="31"/>
        <v/>
      </c>
      <c r="AB123" s="56" t="str">
        <f t="shared" si="32"/>
        <v/>
      </c>
      <c r="AC123" s="56" t="str">
        <f t="shared" si="33"/>
        <v/>
      </c>
      <c r="AD123" s="56" t="str">
        <f t="shared" si="34"/>
        <v/>
      </c>
      <c r="AE123" s="40"/>
      <c r="AF123" s="40"/>
      <c r="AG123" s="40"/>
      <c r="AH123" s="56" t="str">
        <f t="shared" si="35"/>
        <v/>
      </c>
      <c r="AI123" s="54"/>
      <c r="AJ123" s="54"/>
      <c r="AK123" s="54"/>
      <c r="AL123" s="54"/>
      <c r="AM123" s="54"/>
    </row>
    <row r="124" spans="1:39">
      <c r="A124" s="45" t="str" cm="1">
        <f t="array" ref="A124">IF(H124="PROJECT", CHAR(10) &amp; "- " &amp; _xlfn.TEXTJOIN(CHAR(10) &amp; "- ", TRUE, _xlfn._xlws.FILTER($I$9:$I$1000, ($B$9:$B$1000=B124) * ($H$9:$H$1000="Topic"))), "")</f>
        <v/>
      </c>
      <c r="B124" s="45" t="str">
        <f t="shared" si="19"/>
        <v/>
      </c>
      <c r="C124" s="95"/>
      <c r="D124" s="57"/>
      <c r="E124" s="58"/>
      <c r="F124" s="54"/>
      <c r="G124" s="52"/>
      <c r="H124" s="52"/>
      <c r="I124" s="61"/>
      <c r="J124" s="62"/>
      <c r="K124" s="129" t="str">
        <f t="shared" si="20"/>
        <v/>
      </c>
      <c r="L124" s="103" t="str">
        <f t="shared" si="21"/>
        <v/>
      </c>
      <c r="M124" s="52">
        <v>0</v>
      </c>
      <c r="N124" s="102" t="str">
        <f t="shared" si="22"/>
        <v/>
      </c>
      <c r="O124" s="103" t="str">
        <f t="shared" si="23"/>
        <v/>
      </c>
      <c r="P124" s="52">
        <v>0</v>
      </c>
      <c r="Q124" s="102" t="str">
        <f t="shared" si="24"/>
        <v/>
      </c>
      <c r="R124" s="103" t="str">
        <f t="shared" si="25"/>
        <v/>
      </c>
      <c r="S124" s="52">
        <v>0</v>
      </c>
      <c r="T124" s="102" t="str">
        <f t="shared" si="26"/>
        <v/>
      </c>
      <c r="U124" s="103" t="str">
        <f t="shared" si="27"/>
        <v/>
      </c>
      <c r="V124" s="52">
        <v>0</v>
      </c>
      <c r="W124" s="87" t="str">
        <f t="shared" si="28"/>
        <v/>
      </c>
      <c r="X124" s="103" t="str">
        <f t="shared" si="29"/>
        <v/>
      </c>
      <c r="Y124" s="52">
        <v>0</v>
      </c>
      <c r="Z124" s="56" t="str">
        <f t="shared" si="30"/>
        <v/>
      </c>
      <c r="AA124" s="56" t="str">
        <f t="shared" si="31"/>
        <v/>
      </c>
      <c r="AB124" s="56" t="str">
        <f t="shared" si="32"/>
        <v/>
      </c>
      <c r="AC124" s="56" t="str">
        <f t="shared" si="33"/>
        <v/>
      </c>
      <c r="AD124" s="56" t="str">
        <f t="shared" si="34"/>
        <v/>
      </c>
      <c r="AE124" s="40"/>
      <c r="AF124" s="40"/>
      <c r="AG124" s="40"/>
      <c r="AH124" s="56" t="str">
        <f t="shared" si="35"/>
        <v/>
      </c>
      <c r="AI124" s="54"/>
      <c r="AJ124" s="54"/>
      <c r="AK124" s="54"/>
      <c r="AL124" s="54"/>
      <c r="AM124" s="54"/>
    </row>
    <row r="125" spans="1:39">
      <c r="A125" s="45" t="str" cm="1">
        <f t="array" ref="A125">IF(H125="PROJECT", CHAR(10) &amp; "- " &amp; _xlfn.TEXTJOIN(CHAR(10) &amp; "- ", TRUE, _xlfn._xlws.FILTER($I$9:$I$1000, ($B$9:$B$1000=B125) * ($H$9:$H$1000="Topic"))), "")</f>
        <v/>
      </c>
      <c r="B125" s="45" t="str">
        <f t="shared" si="19"/>
        <v/>
      </c>
      <c r="C125" s="95"/>
      <c r="D125" s="46"/>
      <c r="E125" s="58"/>
      <c r="F125" s="67"/>
      <c r="G125" s="53"/>
      <c r="H125" s="53"/>
      <c r="I125" s="50"/>
      <c r="J125" s="51"/>
      <c r="K125" s="129" t="str">
        <f t="shared" si="20"/>
        <v/>
      </c>
      <c r="L125" s="103" t="str">
        <f t="shared" si="21"/>
        <v/>
      </c>
      <c r="M125" s="53">
        <v>0</v>
      </c>
      <c r="N125" s="102" t="str">
        <f t="shared" si="22"/>
        <v/>
      </c>
      <c r="O125" s="103" t="str">
        <f t="shared" si="23"/>
        <v/>
      </c>
      <c r="P125" s="53">
        <v>0</v>
      </c>
      <c r="Q125" s="102" t="str">
        <f t="shared" si="24"/>
        <v/>
      </c>
      <c r="R125" s="103" t="str">
        <f t="shared" si="25"/>
        <v/>
      </c>
      <c r="S125" s="53">
        <v>0</v>
      </c>
      <c r="T125" s="102" t="str">
        <f t="shared" si="26"/>
        <v/>
      </c>
      <c r="U125" s="103" t="str">
        <f t="shared" si="27"/>
        <v/>
      </c>
      <c r="V125" s="53">
        <v>0</v>
      </c>
      <c r="W125" s="87" t="str">
        <f t="shared" si="28"/>
        <v/>
      </c>
      <c r="X125" s="103" t="str">
        <f t="shared" si="29"/>
        <v/>
      </c>
      <c r="Y125" s="53">
        <v>0</v>
      </c>
      <c r="Z125" s="56" t="str">
        <f t="shared" si="30"/>
        <v/>
      </c>
      <c r="AA125" s="56" t="str">
        <f t="shared" si="31"/>
        <v/>
      </c>
      <c r="AB125" s="56" t="str">
        <f t="shared" si="32"/>
        <v/>
      </c>
      <c r="AC125" s="56" t="str">
        <f t="shared" si="33"/>
        <v/>
      </c>
      <c r="AD125" s="56" t="str">
        <f t="shared" si="34"/>
        <v/>
      </c>
      <c r="AE125" s="40"/>
      <c r="AF125" s="40"/>
      <c r="AG125" s="40"/>
      <c r="AH125" s="56" t="str">
        <f t="shared" si="35"/>
        <v/>
      </c>
      <c r="AI125" s="54"/>
      <c r="AJ125" s="54"/>
      <c r="AK125" s="54"/>
      <c r="AL125" s="54"/>
      <c r="AM125" s="54"/>
    </row>
    <row r="126" spans="1:39">
      <c r="A126" s="45" t="str" cm="1">
        <f t="array" ref="A126">IF(H126="PROJECT", CHAR(10) &amp; "- " &amp; _xlfn.TEXTJOIN(CHAR(10) &amp; "- ", TRUE, _xlfn._xlws.FILTER($I$9:$I$1000, ($B$9:$B$1000=B126) * ($H$9:$H$1000="Topic"))), "")</f>
        <v/>
      </c>
      <c r="B126" s="45" t="str">
        <f t="shared" si="19"/>
        <v/>
      </c>
      <c r="C126" s="95"/>
      <c r="D126" s="57"/>
      <c r="E126" s="58"/>
      <c r="F126" s="54"/>
      <c r="G126" s="52"/>
      <c r="H126" s="52"/>
      <c r="I126" s="61"/>
      <c r="J126" s="62"/>
      <c r="K126" s="129" t="str">
        <f t="shared" si="20"/>
        <v/>
      </c>
      <c r="L126" s="103" t="str">
        <f t="shared" si="21"/>
        <v/>
      </c>
      <c r="M126" s="52">
        <v>0</v>
      </c>
      <c r="N126" s="102" t="str">
        <f t="shared" si="22"/>
        <v/>
      </c>
      <c r="O126" s="103" t="str">
        <f t="shared" si="23"/>
        <v/>
      </c>
      <c r="P126" s="52">
        <v>0</v>
      </c>
      <c r="Q126" s="102" t="str">
        <f t="shared" si="24"/>
        <v/>
      </c>
      <c r="R126" s="103" t="str">
        <f t="shared" si="25"/>
        <v/>
      </c>
      <c r="S126" s="52">
        <v>0</v>
      </c>
      <c r="T126" s="102" t="str">
        <f t="shared" si="26"/>
        <v/>
      </c>
      <c r="U126" s="103" t="str">
        <f t="shared" si="27"/>
        <v/>
      </c>
      <c r="V126" s="52">
        <v>0</v>
      </c>
      <c r="W126" s="87" t="str">
        <f t="shared" si="28"/>
        <v/>
      </c>
      <c r="X126" s="103" t="str">
        <f t="shared" si="29"/>
        <v/>
      </c>
      <c r="Y126" s="52">
        <v>0</v>
      </c>
      <c r="Z126" s="56" t="str">
        <f t="shared" si="30"/>
        <v/>
      </c>
      <c r="AA126" s="56" t="str">
        <f t="shared" si="31"/>
        <v/>
      </c>
      <c r="AB126" s="56" t="str">
        <f t="shared" si="32"/>
        <v/>
      </c>
      <c r="AC126" s="56" t="str">
        <f t="shared" si="33"/>
        <v/>
      </c>
      <c r="AD126" s="56" t="str">
        <f t="shared" si="34"/>
        <v/>
      </c>
      <c r="AE126" s="40"/>
      <c r="AF126" s="40"/>
      <c r="AG126" s="40"/>
      <c r="AH126" s="56" t="str">
        <f t="shared" si="35"/>
        <v/>
      </c>
      <c r="AI126" s="54"/>
      <c r="AJ126" s="54"/>
      <c r="AK126" s="54"/>
      <c r="AL126" s="54"/>
      <c r="AM126" s="54"/>
    </row>
    <row r="127" spans="1:39">
      <c r="A127" s="45" t="str" cm="1">
        <f t="array" ref="A127">IF(H127="PROJECT", CHAR(10) &amp; "- " &amp; _xlfn.TEXTJOIN(CHAR(10) &amp; "- ", TRUE, _xlfn._xlws.FILTER($I$9:$I$1000, ($B$9:$B$1000=B127) * ($H$9:$H$1000="Topic"))), "")</f>
        <v/>
      </c>
      <c r="B127" s="45" t="str">
        <f t="shared" si="19"/>
        <v/>
      </c>
      <c r="C127" s="95"/>
      <c r="D127" s="46"/>
      <c r="E127" s="58"/>
      <c r="F127" s="67"/>
      <c r="G127" s="53"/>
      <c r="H127" s="53"/>
      <c r="I127" s="50"/>
      <c r="J127" s="51"/>
      <c r="K127" s="129" t="str">
        <f t="shared" si="20"/>
        <v/>
      </c>
      <c r="L127" s="103" t="str">
        <f t="shared" si="21"/>
        <v/>
      </c>
      <c r="M127" s="53">
        <v>0</v>
      </c>
      <c r="N127" s="102" t="str">
        <f t="shared" si="22"/>
        <v/>
      </c>
      <c r="O127" s="103" t="str">
        <f t="shared" si="23"/>
        <v/>
      </c>
      <c r="P127" s="53">
        <v>0</v>
      </c>
      <c r="Q127" s="102" t="str">
        <f t="shared" si="24"/>
        <v/>
      </c>
      <c r="R127" s="103" t="str">
        <f t="shared" si="25"/>
        <v/>
      </c>
      <c r="S127" s="53">
        <v>0</v>
      </c>
      <c r="T127" s="102" t="str">
        <f t="shared" si="26"/>
        <v/>
      </c>
      <c r="U127" s="103" t="str">
        <f t="shared" si="27"/>
        <v/>
      </c>
      <c r="V127" s="53">
        <v>0</v>
      </c>
      <c r="W127" s="87" t="str">
        <f t="shared" si="28"/>
        <v/>
      </c>
      <c r="X127" s="103" t="str">
        <f t="shared" si="29"/>
        <v/>
      </c>
      <c r="Y127" s="53">
        <v>0</v>
      </c>
      <c r="Z127" s="56" t="str">
        <f t="shared" si="30"/>
        <v/>
      </c>
      <c r="AA127" s="56" t="str">
        <f t="shared" si="31"/>
        <v/>
      </c>
      <c r="AB127" s="56" t="str">
        <f t="shared" si="32"/>
        <v/>
      </c>
      <c r="AC127" s="56" t="str">
        <f t="shared" si="33"/>
        <v/>
      </c>
      <c r="AD127" s="56" t="str">
        <f t="shared" si="34"/>
        <v/>
      </c>
      <c r="AE127" s="40"/>
      <c r="AF127" s="40"/>
      <c r="AG127" s="40"/>
      <c r="AH127" s="56" t="str">
        <f t="shared" si="35"/>
        <v/>
      </c>
      <c r="AI127" s="54"/>
      <c r="AJ127" s="54"/>
      <c r="AK127" s="54"/>
      <c r="AL127" s="54"/>
      <c r="AM127" s="54"/>
    </row>
    <row r="128" spans="1:39">
      <c r="A128" s="45" t="str" cm="1">
        <f t="array" ref="A128">IF(H128="PROJECT", CHAR(10) &amp; "- " &amp; _xlfn.TEXTJOIN(CHAR(10) &amp; "- ", TRUE, _xlfn._xlws.FILTER($I$9:$I$1000, ($B$9:$B$1000=B128) * ($H$9:$H$1000="Topic"))), "")</f>
        <v/>
      </c>
      <c r="B128" s="45" t="str">
        <f t="shared" si="19"/>
        <v/>
      </c>
      <c r="C128" s="95"/>
      <c r="D128" s="57"/>
      <c r="E128" s="58"/>
      <c r="F128" s="54"/>
      <c r="G128" s="52"/>
      <c r="H128" s="52"/>
      <c r="I128" s="61"/>
      <c r="J128" s="62"/>
      <c r="K128" s="129" t="str">
        <f t="shared" si="20"/>
        <v/>
      </c>
      <c r="L128" s="103" t="str">
        <f t="shared" si="21"/>
        <v/>
      </c>
      <c r="M128" s="52">
        <v>0</v>
      </c>
      <c r="N128" s="102" t="str">
        <f t="shared" si="22"/>
        <v/>
      </c>
      <c r="O128" s="103" t="str">
        <f t="shared" si="23"/>
        <v/>
      </c>
      <c r="P128" s="52">
        <v>0</v>
      </c>
      <c r="Q128" s="102" t="str">
        <f t="shared" si="24"/>
        <v/>
      </c>
      <c r="R128" s="103" t="str">
        <f t="shared" si="25"/>
        <v/>
      </c>
      <c r="S128" s="52">
        <v>0</v>
      </c>
      <c r="T128" s="102" t="str">
        <f t="shared" si="26"/>
        <v/>
      </c>
      <c r="U128" s="103" t="str">
        <f t="shared" si="27"/>
        <v/>
      </c>
      <c r="V128" s="52">
        <v>0</v>
      </c>
      <c r="W128" s="87" t="str">
        <f t="shared" si="28"/>
        <v/>
      </c>
      <c r="X128" s="103" t="str">
        <f t="shared" si="29"/>
        <v/>
      </c>
      <c r="Y128" s="52">
        <v>0</v>
      </c>
      <c r="Z128" s="56" t="str">
        <f t="shared" si="30"/>
        <v/>
      </c>
      <c r="AA128" s="56" t="str">
        <f t="shared" si="31"/>
        <v/>
      </c>
      <c r="AB128" s="56" t="str">
        <f t="shared" si="32"/>
        <v/>
      </c>
      <c r="AC128" s="56" t="str">
        <f t="shared" si="33"/>
        <v/>
      </c>
      <c r="AD128" s="56" t="str">
        <f t="shared" si="34"/>
        <v/>
      </c>
      <c r="AE128" s="40"/>
      <c r="AF128" s="40"/>
      <c r="AG128" s="40"/>
      <c r="AH128" s="56" t="str">
        <f t="shared" si="35"/>
        <v/>
      </c>
      <c r="AI128" s="54"/>
      <c r="AJ128" s="54"/>
      <c r="AK128" s="54"/>
      <c r="AL128" s="54"/>
      <c r="AM128" s="54"/>
    </row>
    <row r="129" spans="1:39">
      <c r="A129" s="45" t="str" cm="1">
        <f t="array" ref="A129">IF(H129="PROJECT", CHAR(10) &amp; "- " &amp; _xlfn.TEXTJOIN(CHAR(10) &amp; "- ", TRUE, _xlfn._xlws.FILTER($I$9:$I$1000, ($B$9:$B$1000=B129) * ($H$9:$H$1000="Topic"))), "")</f>
        <v/>
      </c>
      <c r="B129" s="45" t="str">
        <f t="shared" si="19"/>
        <v/>
      </c>
      <c r="C129" s="95"/>
      <c r="D129" s="46"/>
      <c r="E129" s="58"/>
      <c r="F129" s="67"/>
      <c r="G129" s="53"/>
      <c r="H129" s="53"/>
      <c r="I129" s="50"/>
      <c r="J129" s="51"/>
      <c r="K129" s="129" t="str">
        <f t="shared" si="20"/>
        <v/>
      </c>
      <c r="L129" s="103" t="str">
        <f t="shared" si="21"/>
        <v/>
      </c>
      <c r="M129" s="53">
        <v>0</v>
      </c>
      <c r="N129" s="102" t="str">
        <f t="shared" si="22"/>
        <v/>
      </c>
      <c r="O129" s="103" t="str">
        <f t="shared" si="23"/>
        <v/>
      </c>
      <c r="P129" s="53">
        <v>0</v>
      </c>
      <c r="Q129" s="102" t="str">
        <f t="shared" si="24"/>
        <v/>
      </c>
      <c r="R129" s="103" t="str">
        <f t="shared" si="25"/>
        <v/>
      </c>
      <c r="S129" s="53">
        <v>0</v>
      </c>
      <c r="T129" s="102" t="str">
        <f t="shared" si="26"/>
        <v/>
      </c>
      <c r="U129" s="103" t="str">
        <f t="shared" si="27"/>
        <v/>
      </c>
      <c r="V129" s="53">
        <v>0</v>
      </c>
      <c r="W129" s="87" t="str">
        <f t="shared" si="28"/>
        <v/>
      </c>
      <c r="X129" s="103" t="str">
        <f t="shared" si="29"/>
        <v/>
      </c>
      <c r="Y129" s="53">
        <v>0</v>
      </c>
      <c r="Z129" s="56" t="str">
        <f t="shared" si="30"/>
        <v/>
      </c>
      <c r="AA129" s="56" t="str">
        <f t="shared" si="31"/>
        <v/>
      </c>
      <c r="AB129" s="56" t="str">
        <f t="shared" si="32"/>
        <v/>
      </c>
      <c r="AC129" s="56" t="str">
        <f t="shared" si="33"/>
        <v/>
      </c>
      <c r="AD129" s="56" t="str">
        <f t="shared" si="34"/>
        <v/>
      </c>
      <c r="AE129" s="40"/>
      <c r="AF129" s="40"/>
      <c r="AG129" s="40"/>
      <c r="AH129" s="56" t="str">
        <f t="shared" si="35"/>
        <v/>
      </c>
      <c r="AI129" s="54"/>
      <c r="AJ129" s="54"/>
      <c r="AK129" s="54"/>
      <c r="AL129" s="54"/>
      <c r="AM129" s="54"/>
    </row>
    <row r="130" spans="1:39">
      <c r="A130" s="45" t="str" cm="1">
        <f t="array" ref="A130">IF(H130="PROJECT", CHAR(10) &amp; "- " &amp; _xlfn.TEXTJOIN(CHAR(10) &amp; "- ", TRUE, _xlfn._xlws.FILTER($I$9:$I$1000, ($B$9:$B$1000=B130) * ($H$9:$H$1000="Topic"))), "")</f>
        <v/>
      </c>
      <c r="B130" s="45" t="str">
        <f t="shared" si="19"/>
        <v/>
      </c>
      <c r="C130" s="95"/>
      <c r="D130" s="57"/>
      <c r="E130" s="58"/>
      <c r="F130" s="54"/>
      <c r="G130" s="52"/>
      <c r="H130" s="52"/>
      <c r="I130" s="61"/>
      <c r="J130" s="62"/>
      <c r="K130" s="129" t="str">
        <f t="shared" si="20"/>
        <v/>
      </c>
      <c r="L130" s="103" t="str">
        <f t="shared" si="21"/>
        <v/>
      </c>
      <c r="M130" s="52">
        <v>0</v>
      </c>
      <c r="N130" s="102" t="str">
        <f t="shared" si="22"/>
        <v/>
      </c>
      <c r="O130" s="103" t="str">
        <f t="shared" si="23"/>
        <v/>
      </c>
      <c r="P130" s="52">
        <v>0</v>
      </c>
      <c r="Q130" s="102" t="str">
        <f t="shared" si="24"/>
        <v/>
      </c>
      <c r="R130" s="103" t="str">
        <f t="shared" si="25"/>
        <v/>
      </c>
      <c r="S130" s="52">
        <v>0</v>
      </c>
      <c r="T130" s="102" t="str">
        <f t="shared" si="26"/>
        <v/>
      </c>
      <c r="U130" s="103" t="str">
        <f t="shared" si="27"/>
        <v/>
      </c>
      <c r="V130" s="52">
        <v>0</v>
      </c>
      <c r="W130" s="87" t="str">
        <f t="shared" si="28"/>
        <v/>
      </c>
      <c r="X130" s="103" t="str">
        <f t="shared" si="29"/>
        <v/>
      </c>
      <c r="Y130" s="52">
        <v>0</v>
      </c>
      <c r="Z130" s="56" t="str">
        <f t="shared" si="30"/>
        <v/>
      </c>
      <c r="AA130" s="56" t="str">
        <f t="shared" si="31"/>
        <v/>
      </c>
      <c r="AB130" s="56" t="str">
        <f t="shared" si="32"/>
        <v/>
      </c>
      <c r="AC130" s="56" t="str">
        <f t="shared" si="33"/>
        <v/>
      </c>
      <c r="AD130" s="56" t="str">
        <f t="shared" si="34"/>
        <v/>
      </c>
      <c r="AE130" s="40"/>
      <c r="AF130" s="40"/>
      <c r="AG130" s="40"/>
      <c r="AH130" s="56" t="str">
        <f t="shared" si="35"/>
        <v/>
      </c>
      <c r="AI130" s="54"/>
      <c r="AJ130" s="54"/>
      <c r="AK130" s="54"/>
      <c r="AL130" s="54"/>
      <c r="AM130" s="54"/>
    </row>
    <row r="131" spans="1:39">
      <c r="A131" s="45" t="str" cm="1">
        <f t="array" ref="A131">IF(H131="PROJECT", CHAR(10) &amp; "- " &amp; _xlfn.TEXTJOIN(CHAR(10) &amp; "- ", TRUE, _xlfn._xlws.FILTER($I$9:$I$1000, ($B$9:$B$1000=B131) * ($H$9:$H$1000="Topic"))), "")</f>
        <v/>
      </c>
      <c r="B131" s="45" t="str">
        <f t="shared" si="19"/>
        <v/>
      </c>
      <c r="C131" s="95"/>
      <c r="D131" s="46"/>
      <c r="E131" s="58"/>
      <c r="F131" s="67"/>
      <c r="G131" s="53"/>
      <c r="H131" s="53"/>
      <c r="I131" s="50"/>
      <c r="J131" s="51"/>
      <c r="K131" s="129" t="str">
        <f t="shared" si="20"/>
        <v/>
      </c>
      <c r="L131" s="103" t="str">
        <f t="shared" si="21"/>
        <v/>
      </c>
      <c r="M131" s="53">
        <v>0</v>
      </c>
      <c r="N131" s="102" t="str">
        <f t="shared" si="22"/>
        <v/>
      </c>
      <c r="O131" s="103" t="str">
        <f t="shared" si="23"/>
        <v/>
      </c>
      <c r="P131" s="53">
        <v>0</v>
      </c>
      <c r="Q131" s="102" t="str">
        <f t="shared" si="24"/>
        <v/>
      </c>
      <c r="R131" s="103" t="str">
        <f t="shared" si="25"/>
        <v/>
      </c>
      <c r="S131" s="53">
        <v>0</v>
      </c>
      <c r="T131" s="102" t="str">
        <f t="shared" si="26"/>
        <v/>
      </c>
      <c r="U131" s="103" t="str">
        <f t="shared" si="27"/>
        <v/>
      </c>
      <c r="V131" s="53">
        <v>0</v>
      </c>
      <c r="W131" s="87" t="str">
        <f t="shared" si="28"/>
        <v/>
      </c>
      <c r="X131" s="103" t="str">
        <f t="shared" si="29"/>
        <v/>
      </c>
      <c r="Y131" s="53">
        <v>0</v>
      </c>
      <c r="Z131" s="56" t="str">
        <f t="shared" si="30"/>
        <v/>
      </c>
      <c r="AA131" s="56" t="str">
        <f t="shared" si="31"/>
        <v/>
      </c>
      <c r="AB131" s="56" t="str">
        <f t="shared" si="32"/>
        <v/>
      </c>
      <c r="AC131" s="56" t="str">
        <f t="shared" si="33"/>
        <v/>
      </c>
      <c r="AD131" s="56" t="str">
        <f t="shared" si="34"/>
        <v/>
      </c>
      <c r="AE131" s="40"/>
      <c r="AF131" s="40"/>
      <c r="AG131" s="40"/>
      <c r="AH131" s="56" t="str">
        <f t="shared" si="35"/>
        <v/>
      </c>
      <c r="AI131" s="54"/>
      <c r="AJ131" s="54"/>
      <c r="AK131" s="54"/>
      <c r="AL131" s="54"/>
      <c r="AM131" s="54"/>
    </row>
    <row r="132" spans="1:39">
      <c r="A132" s="45" t="str" cm="1">
        <f t="array" ref="A132">IF(H132="PROJECT", CHAR(10) &amp; "- " &amp; _xlfn.TEXTJOIN(CHAR(10) &amp; "- ", TRUE, _xlfn._xlws.FILTER($I$9:$I$1000, ($B$9:$B$1000=B132) * ($H$9:$H$1000="Topic"))), "")</f>
        <v/>
      </c>
      <c r="B132" s="45" t="str">
        <f t="shared" si="19"/>
        <v/>
      </c>
      <c r="C132" s="95"/>
      <c r="D132" s="57"/>
      <c r="E132" s="58"/>
      <c r="F132" s="54"/>
      <c r="G132" s="52"/>
      <c r="H132" s="52"/>
      <c r="I132" s="61"/>
      <c r="J132" s="62"/>
      <c r="K132" s="129" t="str">
        <f t="shared" si="20"/>
        <v/>
      </c>
      <c r="L132" s="103" t="str">
        <f t="shared" si="21"/>
        <v/>
      </c>
      <c r="M132" s="52">
        <v>0</v>
      </c>
      <c r="N132" s="102" t="str">
        <f t="shared" si="22"/>
        <v/>
      </c>
      <c r="O132" s="103" t="str">
        <f t="shared" si="23"/>
        <v/>
      </c>
      <c r="P132" s="52">
        <v>0</v>
      </c>
      <c r="Q132" s="102" t="str">
        <f t="shared" si="24"/>
        <v/>
      </c>
      <c r="R132" s="103" t="str">
        <f t="shared" si="25"/>
        <v/>
      </c>
      <c r="S132" s="52">
        <v>0</v>
      </c>
      <c r="T132" s="102" t="str">
        <f t="shared" si="26"/>
        <v/>
      </c>
      <c r="U132" s="103" t="str">
        <f t="shared" si="27"/>
        <v/>
      </c>
      <c r="V132" s="52">
        <v>0</v>
      </c>
      <c r="W132" s="87" t="str">
        <f t="shared" si="28"/>
        <v/>
      </c>
      <c r="X132" s="103" t="str">
        <f t="shared" si="29"/>
        <v/>
      </c>
      <c r="Y132" s="52">
        <v>0</v>
      </c>
      <c r="Z132" s="56" t="str">
        <f t="shared" si="30"/>
        <v/>
      </c>
      <c r="AA132" s="56" t="str">
        <f t="shared" si="31"/>
        <v/>
      </c>
      <c r="AB132" s="56" t="str">
        <f t="shared" si="32"/>
        <v/>
      </c>
      <c r="AC132" s="56" t="str">
        <f t="shared" si="33"/>
        <v/>
      </c>
      <c r="AD132" s="56" t="str">
        <f t="shared" si="34"/>
        <v/>
      </c>
      <c r="AE132" s="40"/>
      <c r="AF132" s="40"/>
      <c r="AG132" s="40"/>
      <c r="AH132" s="56" t="str">
        <f t="shared" si="35"/>
        <v/>
      </c>
      <c r="AI132" s="54"/>
      <c r="AJ132" s="54"/>
      <c r="AK132" s="54"/>
      <c r="AL132" s="54"/>
      <c r="AM132" s="54"/>
    </row>
    <row r="133" spans="1:39">
      <c r="A133" s="45" t="str" cm="1">
        <f t="array" ref="A133">IF(H133="PROJECT", CHAR(10) &amp; "- " &amp; _xlfn.TEXTJOIN(CHAR(10) &amp; "- ", TRUE, _xlfn._xlws.FILTER($I$9:$I$1000, ($B$9:$B$1000=B133) * ($H$9:$H$1000="Topic"))), "")</f>
        <v/>
      </c>
      <c r="B133" s="45" t="str">
        <f t="shared" si="19"/>
        <v/>
      </c>
      <c r="C133" s="95"/>
      <c r="D133" s="46"/>
      <c r="E133" s="58"/>
      <c r="F133" s="67"/>
      <c r="G133" s="53"/>
      <c r="H133" s="53"/>
      <c r="I133" s="50"/>
      <c r="J133" s="51"/>
      <c r="K133" s="129" t="str">
        <f t="shared" si="20"/>
        <v/>
      </c>
      <c r="L133" s="103" t="str">
        <f t="shared" si="21"/>
        <v/>
      </c>
      <c r="M133" s="53">
        <v>0</v>
      </c>
      <c r="N133" s="102" t="str">
        <f t="shared" si="22"/>
        <v/>
      </c>
      <c r="O133" s="103" t="str">
        <f t="shared" si="23"/>
        <v/>
      </c>
      <c r="P133" s="53">
        <v>0</v>
      </c>
      <c r="Q133" s="102" t="str">
        <f t="shared" si="24"/>
        <v/>
      </c>
      <c r="R133" s="103" t="str">
        <f t="shared" si="25"/>
        <v/>
      </c>
      <c r="S133" s="53">
        <v>0</v>
      </c>
      <c r="T133" s="102" t="str">
        <f t="shared" si="26"/>
        <v/>
      </c>
      <c r="U133" s="103" t="str">
        <f t="shared" si="27"/>
        <v/>
      </c>
      <c r="V133" s="53">
        <v>0</v>
      </c>
      <c r="W133" s="87" t="str">
        <f t="shared" si="28"/>
        <v/>
      </c>
      <c r="X133" s="103" t="str">
        <f t="shared" si="29"/>
        <v/>
      </c>
      <c r="Y133" s="53">
        <v>0</v>
      </c>
      <c r="Z133" s="56" t="str">
        <f t="shared" si="30"/>
        <v/>
      </c>
      <c r="AA133" s="56" t="str">
        <f t="shared" si="31"/>
        <v/>
      </c>
      <c r="AB133" s="56" t="str">
        <f t="shared" si="32"/>
        <v/>
      </c>
      <c r="AC133" s="56" t="str">
        <f t="shared" si="33"/>
        <v/>
      </c>
      <c r="AD133" s="56" t="str">
        <f t="shared" si="34"/>
        <v/>
      </c>
      <c r="AE133" s="40"/>
      <c r="AF133" s="40"/>
      <c r="AG133" s="40"/>
      <c r="AH133" s="56" t="str">
        <f t="shared" si="35"/>
        <v/>
      </c>
      <c r="AI133" s="54"/>
      <c r="AJ133" s="54"/>
      <c r="AK133" s="54"/>
      <c r="AL133" s="54"/>
      <c r="AM133" s="54"/>
    </row>
    <row r="134" spans="1:39">
      <c r="A134" s="45" t="str" cm="1">
        <f t="array" ref="A134">IF(H134="PROJECT", CHAR(10) &amp; "- " &amp; _xlfn.TEXTJOIN(CHAR(10) &amp; "- ", TRUE, _xlfn._xlws.FILTER($I$9:$I$1000, ($B$9:$B$1000=B134) * ($H$9:$H$1000="Topic"))), "")</f>
        <v/>
      </c>
      <c r="B134" s="45" t="str">
        <f t="shared" si="19"/>
        <v/>
      </c>
      <c r="C134" s="95"/>
      <c r="D134" s="57"/>
      <c r="E134" s="58"/>
      <c r="F134" s="54"/>
      <c r="G134" s="52"/>
      <c r="H134" s="52"/>
      <c r="I134" s="61"/>
      <c r="J134" s="62"/>
      <c r="K134" s="129" t="str">
        <f t="shared" si="20"/>
        <v/>
      </c>
      <c r="L134" s="103" t="str">
        <f t="shared" si="21"/>
        <v/>
      </c>
      <c r="M134" s="52">
        <v>0</v>
      </c>
      <c r="N134" s="102" t="str">
        <f t="shared" si="22"/>
        <v/>
      </c>
      <c r="O134" s="103" t="str">
        <f t="shared" si="23"/>
        <v/>
      </c>
      <c r="P134" s="52">
        <v>0</v>
      </c>
      <c r="Q134" s="102" t="str">
        <f t="shared" si="24"/>
        <v/>
      </c>
      <c r="R134" s="103" t="str">
        <f t="shared" si="25"/>
        <v/>
      </c>
      <c r="S134" s="52">
        <v>0</v>
      </c>
      <c r="T134" s="102" t="str">
        <f t="shared" si="26"/>
        <v/>
      </c>
      <c r="U134" s="103" t="str">
        <f t="shared" si="27"/>
        <v/>
      </c>
      <c r="V134" s="52">
        <v>0</v>
      </c>
      <c r="W134" s="87" t="str">
        <f t="shared" si="28"/>
        <v/>
      </c>
      <c r="X134" s="103" t="str">
        <f t="shared" si="29"/>
        <v/>
      </c>
      <c r="Y134" s="52">
        <v>0</v>
      </c>
      <c r="Z134" s="56" t="str">
        <f t="shared" si="30"/>
        <v/>
      </c>
      <c r="AA134" s="56" t="str">
        <f t="shared" si="31"/>
        <v/>
      </c>
      <c r="AB134" s="56" t="str">
        <f t="shared" si="32"/>
        <v/>
      </c>
      <c r="AC134" s="56" t="str">
        <f t="shared" si="33"/>
        <v/>
      </c>
      <c r="AD134" s="56" t="str">
        <f t="shared" si="34"/>
        <v/>
      </c>
      <c r="AE134" s="40"/>
      <c r="AF134" s="40"/>
      <c r="AG134" s="40"/>
      <c r="AH134" s="56" t="str">
        <f t="shared" si="35"/>
        <v/>
      </c>
      <c r="AI134" s="54"/>
      <c r="AJ134" s="54"/>
      <c r="AK134" s="54"/>
      <c r="AL134" s="54"/>
      <c r="AM134" s="54"/>
    </row>
    <row r="135" spans="1:39">
      <c r="A135" s="45" t="str" cm="1">
        <f t="array" ref="A135">IF(H135="PROJECT", CHAR(10) &amp; "- " &amp; _xlfn.TEXTJOIN(CHAR(10) &amp; "- ", TRUE, _xlfn._xlws.FILTER($I$9:$I$1000, ($B$9:$B$1000=B135) * ($H$9:$H$1000="Topic"))), "")</f>
        <v/>
      </c>
      <c r="B135" s="45" t="str">
        <f t="shared" si="19"/>
        <v/>
      </c>
      <c r="C135" s="95"/>
      <c r="D135" s="46"/>
      <c r="E135" s="58"/>
      <c r="F135" s="67"/>
      <c r="G135" s="53"/>
      <c r="H135" s="53"/>
      <c r="I135" s="50"/>
      <c r="J135" s="51"/>
      <c r="K135" s="129" t="str">
        <f t="shared" si="20"/>
        <v/>
      </c>
      <c r="L135" s="103" t="str">
        <f t="shared" si="21"/>
        <v/>
      </c>
      <c r="M135" s="53">
        <v>0</v>
      </c>
      <c r="N135" s="102" t="str">
        <f t="shared" si="22"/>
        <v/>
      </c>
      <c r="O135" s="103" t="str">
        <f t="shared" si="23"/>
        <v/>
      </c>
      <c r="P135" s="53">
        <v>0</v>
      </c>
      <c r="Q135" s="102" t="str">
        <f t="shared" si="24"/>
        <v/>
      </c>
      <c r="R135" s="103" t="str">
        <f t="shared" si="25"/>
        <v/>
      </c>
      <c r="S135" s="53">
        <v>0</v>
      </c>
      <c r="T135" s="102" t="str">
        <f t="shared" si="26"/>
        <v/>
      </c>
      <c r="U135" s="103" t="str">
        <f t="shared" si="27"/>
        <v/>
      </c>
      <c r="V135" s="53">
        <v>0</v>
      </c>
      <c r="W135" s="87" t="str">
        <f t="shared" si="28"/>
        <v/>
      </c>
      <c r="X135" s="103" t="str">
        <f t="shared" si="29"/>
        <v/>
      </c>
      <c r="Y135" s="53">
        <v>0</v>
      </c>
      <c r="Z135" s="56" t="str">
        <f t="shared" si="30"/>
        <v/>
      </c>
      <c r="AA135" s="56" t="str">
        <f t="shared" si="31"/>
        <v/>
      </c>
      <c r="AB135" s="56" t="str">
        <f t="shared" si="32"/>
        <v/>
      </c>
      <c r="AC135" s="56" t="str">
        <f t="shared" si="33"/>
        <v/>
      </c>
      <c r="AD135" s="56" t="str">
        <f t="shared" si="34"/>
        <v/>
      </c>
      <c r="AE135" s="40"/>
      <c r="AF135" s="40"/>
      <c r="AG135" s="40"/>
      <c r="AH135" s="56" t="str">
        <f t="shared" si="35"/>
        <v/>
      </c>
      <c r="AI135" s="54"/>
      <c r="AJ135" s="54"/>
      <c r="AK135" s="54"/>
      <c r="AL135" s="54"/>
      <c r="AM135" s="54"/>
    </row>
    <row r="136" spans="1:39">
      <c r="A136" s="45" t="str" cm="1">
        <f t="array" ref="A136">IF(H136="PROJECT", CHAR(10) &amp; "- " &amp; _xlfn.TEXTJOIN(CHAR(10) &amp; "- ", TRUE, _xlfn._xlws.FILTER($I$9:$I$1000, ($B$9:$B$1000=B136) * ($H$9:$H$1000="Topic"))), "")</f>
        <v/>
      </c>
      <c r="B136" s="45" t="str">
        <f t="shared" si="19"/>
        <v/>
      </c>
      <c r="C136" s="95"/>
      <c r="D136" s="57"/>
      <c r="E136" s="58"/>
      <c r="F136" s="54"/>
      <c r="G136" s="52"/>
      <c r="H136" s="52"/>
      <c r="I136" s="61"/>
      <c r="J136" s="62"/>
      <c r="K136" s="129" t="str">
        <f t="shared" si="20"/>
        <v/>
      </c>
      <c r="L136" s="103" t="str">
        <f t="shared" si="21"/>
        <v/>
      </c>
      <c r="M136" s="52">
        <v>0</v>
      </c>
      <c r="N136" s="102" t="str">
        <f t="shared" si="22"/>
        <v/>
      </c>
      <c r="O136" s="103" t="str">
        <f t="shared" si="23"/>
        <v/>
      </c>
      <c r="P136" s="52">
        <v>0</v>
      </c>
      <c r="Q136" s="102" t="str">
        <f t="shared" si="24"/>
        <v/>
      </c>
      <c r="R136" s="103" t="str">
        <f t="shared" si="25"/>
        <v/>
      </c>
      <c r="S136" s="52">
        <v>0</v>
      </c>
      <c r="T136" s="102" t="str">
        <f t="shared" si="26"/>
        <v/>
      </c>
      <c r="U136" s="103" t="str">
        <f t="shared" si="27"/>
        <v/>
      </c>
      <c r="V136" s="52">
        <v>0</v>
      </c>
      <c r="W136" s="87" t="str">
        <f t="shared" si="28"/>
        <v/>
      </c>
      <c r="X136" s="103" t="str">
        <f t="shared" si="29"/>
        <v/>
      </c>
      <c r="Y136" s="52">
        <v>0</v>
      </c>
      <c r="Z136" s="56" t="str">
        <f t="shared" si="30"/>
        <v/>
      </c>
      <c r="AA136" s="56" t="str">
        <f t="shared" si="31"/>
        <v/>
      </c>
      <c r="AB136" s="56" t="str">
        <f t="shared" si="32"/>
        <v/>
      </c>
      <c r="AC136" s="56" t="str">
        <f t="shared" si="33"/>
        <v/>
      </c>
      <c r="AD136" s="56" t="str">
        <f t="shared" si="34"/>
        <v/>
      </c>
      <c r="AE136" s="40"/>
      <c r="AF136" s="40"/>
      <c r="AG136" s="40"/>
      <c r="AH136" s="56" t="str">
        <f t="shared" si="35"/>
        <v/>
      </c>
      <c r="AI136" s="54"/>
      <c r="AJ136" s="54"/>
      <c r="AK136" s="54"/>
      <c r="AL136" s="54"/>
      <c r="AM136" s="54"/>
    </row>
    <row r="137" spans="1:39">
      <c r="A137" s="45" t="str" cm="1">
        <f t="array" ref="A137">IF(H137="PROJECT", CHAR(10) &amp; "- " &amp; _xlfn.TEXTJOIN(CHAR(10) &amp; "- ", TRUE, _xlfn._xlws.FILTER($I$9:$I$1000, ($B$9:$B$1000=B137) * ($H$9:$H$1000="Topic"))), "")</f>
        <v/>
      </c>
      <c r="B137" s="45" t="str">
        <f t="shared" si="19"/>
        <v/>
      </c>
      <c r="C137" s="95"/>
      <c r="D137" s="46"/>
      <c r="E137" s="58"/>
      <c r="F137" s="67"/>
      <c r="G137" s="53"/>
      <c r="H137" s="53"/>
      <c r="I137" s="50"/>
      <c r="J137" s="51"/>
      <c r="K137" s="129" t="str">
        <f t="shared" si="20"/>
        <v/>
      </c>
      <c r="L137" s="103" t="str">
        <f t="shared" si="21"/>
        <v/>
      </c>
      <c r="M137" s="53">
        <v>0</v>
      </c>
      <c r="N137" s="102" t="str">
        <f t="shared" si="22"/>
        <v/>
      </c>
      <c r="O137" s="103" t="str">
        <f t="shared" si="23"/>
        <v/>
      </c>
      <c r="P137" s="53">
        <v>0</v>
      </c>
      <c r="Q137" s="102" t="str">
        <f t="shared" si="24"/>
        <v/>
      </c>
      <c r="R137" s="103" t="str">
        <f t="shared" si="25"/>
        <v/>
      </c>
      <c r="S137" s="53">
        <v>0</v>
      </c>
      <c r="T137" s="102" t="str">
        <f t="shared" si="26"/>
        <v/>
      </c>
      <c r="U137" s="103" t="str">
        <f t="shared" si="27"/>
        <v/>
      </c>
      <c r="V137" s="53">
        <v>0</v>
      </c>
      <c r="W137" s="87" t="str">
        <f t="shared" si="28"/>
        <v/>
      </c>
      <c r="X137" s="103" t="str">
        <f t="shared" si="29"/>
        <v/>
      </c>
      <c r="Y137" s="53">
        <v>0</v>
      </c>
      <c r="Z137" s="56" t="str">
        <f t="shared" si="30"/>
        <v/>
      </c>
      <c r="AA137" s="56" t="str">
        <f t="shared" si="31"/>
        <v/>
      </c>
      <c r="AB137" s="56" t="str">
        <f t="shared" si="32"/>
        <v/>
      </c>
      <c r="AC137" s="56" t="str">
        <f t="shared" si="33"/>
        <v/>
      </c>
      <c r="AD137" s="56" t="str">
        <f t="shared" si="34"/>
        <v/>
      </c>
      <c r="AE137" s="40"/>
      <c r="AF137" s="40"/>
      <c r="AG137" s="40"/>
      <c r="AH137" s="56" t="str">
        <f t="shared" ref="AH137:AH168" si="36">IF(AE137=$B$6,AG137,"")</f>
        <v/>
      </c>
      <c r="AI137" s="54"/>
      <c r="AJ137" s="54"/>
      <c r="AK137" s="54"/>
      <c r="AL137" s="54"/>
      <c r="AM137" s="54"/>
    </row>
    <row r="138" spans="1:39">
      <c r="A138" s="45" t="str" cm="1">
        <f t="array" ref="A138">IF(H138="PROJECT", CHAR(10) &amp; "- " &amp; _xlfn.TEXTJOIN(CHAR(10) &amp; "- ", TRUE, _xlfn._xlws.FILTER($I$9:$I$1000, ($B$9:$B$1000=B138) * ($H$9:$H$1000="Topic"))), "")</f>
        <v/>
      </c>
      <c r="B138" s="45" t="str">
        <f t="shared" ref="B138:B200" si="37">IF(H138="","",IF(AND(H138="Topic",H137="PROJECT"),B137+1,IF(H138="PROJECT",B137,IF(AND(H138="Topic",H137="Topic"),B137,B137+1))))</f>
        <v/>
      </c>
      <c r="C138" s="95"/>
      <c r="D138" s="57"/>
      <c r="E138" s="58"/>
      <c r="F138" s="54"/>
      <c r="G138" s="52"/>
      <c r="H138" s="52"/>
      <c r="I138" s="61"/>
      <c r="J138" s="62"/>
      <c r="K138" s="129" t="str">
        <f t="shared" ref="K138:K200" si="38">IF(H138="Topic",
"[ROLE] Friendly tutor specializing in " &amp; $I$2 &amp; " | " &amp;
"[TOPIC] " &amp; I138 &amp; " | " &amp;
"[LEVEL] " &amp; G138 &amp; " | " &amp;
"[COUNT] " &amp; D138 &amp; " examples | " &amp;
"[LIBRARY BEING LEARNED] " &amp; $I$3 &amp; " | " &amp;
"[ECOSYSTEM ORIENTATION RULE] If a data manipulation library, external package, or ecosystem like Pandas or NumPy is specified in " &amp; $I$3 &amp; _xlfn._LONGTEXT(",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$C138 &amp; " lines of EXECUTABLE code (STRICT: Do NOT count comments or blank lines). - NEVER exceed this limit. | " &amp;
"[FUNCTION RULE] Rule: " &amp; IF(G138="Beginner","Focus on flat .exs expressions, variables, IO.puts/IO.inspect, and primitive types. DO NOT use def/defp.", IF(G138="Intermediate", "STRICT REQUIREMENT: Every example MUST use def inside defmodule, implicit return values, positional arguments, and keyword-list options when relevant.", "Advanced function composition, anonymous functions/closures, captures, higher-order functions, Stream pipelines, and lightweight process messaging.")) &amp; " | " &amp;
_xlfn._LONGTEXT("[CODE_CONSTRAINTS_RULE]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 &amp;
"[I_O_PARADIGM] Use Basic integers, floats, binaries/strings, booleans, atoms, or simple lists/maps. and gracefully handle Use IO.puts/1 or IO.inspect/2 to display outputs clearly. when applicable. | " &amp;
"[INLINE_PACKAGE_MANAGER] If using external packages, use Native Kernel functions, core operators, modules, and standard BEAM execution.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F138 &amp; " | Stage 1 📖 Practice | " &amp; IF($I$3="", $I$2, $I$2&amp; " - " &amp;$I$3) &amp; " | 📊 Level: " &amp; G138 &amp; " | 🌐 Coding5s.com" &amp; CHAR(10) &amp; "**Concept:** " &amp; J138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D138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IF(AJ138&lt;&gt;"", AJ138,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IF(H138="PROJECT", Z138, ""))</f>
        <v/>
      </c>
      <c r="L138" s="103" t="str">
        <f t="shared" ref="L138:L200" si="39">IF(OR(H138="Topic", UPPER(H138)="PROJECT"),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IF(UPPER(H138)="PROJECT", "building a PROJECT: " &amp; I138 &amp; ". Topics applied in this project: " &amp; A138 &amp; ". Project objective: " &amp; J138, "learning: " &amp; I138 &amp; ". Topic details: " &amp; J138)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IF(G138="Beginner", "Evaluate basic IO output, primitive collections, pattern matching, and conditional logic. Do NOT expect named functions, Streams, or advanced higher-order constructs unless demanded.", IF(G138="Intermediate", "Expect clean pipelines, anonymous/higher-order functions, captures, Stream usage, and @spec typespecs. Enforce zero OOP/class emulation.", "Expect modular Mix code with process/message flows, System.cmd or Port I/O, resource-safe File handling, and advanced case/with pattern matching.")) &amp; " | " &amp;
_xlfn._LONGTEXT("[CODE_QUALITY_POLICIES]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&amp; IF(AJ138&lt;&gt;"", "[MENTOR CONTEXT ALERT] Be aware of the following infrastructure limitation for this exercise: " &amp; AJ138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IF(UPPER(H138)="PROJECT",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IF(UPPER(H138)="PROJECT",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IF(UPPER(H138)="PROJECT", "Project #", "Topic #") &amp; F138 &amp; " | Practice | " &amp; IF($I$3="", $I$2, $I$2&amp; " - " &amp;$I$3) &amp; " | 📊 Level: " &amp; G138 &amp; CHAR(10) &amp; "**" &amp; IF(UPPER(H138)="PROJECT", "Project", "Topic") &amp; ":** " &amp; I138 &amp; CHAR(10) &amp; "---" &amp; CHAR(10) &amp; " | " &amp;
"[FOOTER RULE - STRICT] End your response with: '--- ⚡ *Coding5s Mentor System — Eliminating Epistemic Debt*' | ","")</f>
        <v/>
      </c>
      <c r="M138" s="52">
        <v>0</v>
      </c>
      <c r="N138" s="102" t="str">
        <f t="shared" ref="N138:N200" si="40">IF(H138="Topic",
"[ROLE] Careless " &amp; $I$2 &amp; " Developer | " &amp;
"[TASK] Generate debugging challenges in " &amp; $I$2 &amp; " | | " &amp;
"[TOPIC] " &amp; I138 &amp; " | | " &amp;
"[LEVEL] " &amp; G138 &amp; "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
"[HEADER RULE - STRICT] You MUST start your entire response EXACTLY with this markdown block (do not print anything before it):" &amp; CHAR(10) &amp; "### 🔹 Topic #" &amp; F138 &amp; " | Stage 2 🐛 Debug | " &amp; IF($I$3="", $I$2, $I$2&amp; " - " &amp;$I$3) &amp; " | 📊 Level: " &amp; G138 &amp; " | 🌐 Coding5s.com" &amp; CHAR(10) &amp; "Concept: " &amp; J138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 &amp;
"[TESTING_FRAMEWORK_RULE] Validate with IO output or simple ExUnit assert/refute macros. Avoid complex suites, setup chains, or excessive test scaffolding. | " &amp;
"[DEPENDENCY_MANAGEMENT_RULE] Standard Mix/Elixir context. If external packages are needed, declare them only in mix.exs and install with mix deps.get. | " &amp;
"[CODE CONSTRAINTS] Each challenge MUST include internal data/dataset use, at least 1 IO.puts/IO.inspect, iteration via Enum/comprehension/recursion when applicable, EXACTLY 1 named function, and EXACTLY 1 function call. - " &amp; IF(G138="Beginner", "5–15", IF(G138="Intermediate", "10–25", "15–35")) &amp; " lines of EXECUTABLE broken Elixir code per challenge; exclude blank lines. NO OOP/class patterns and NO top-level executable expressions EXCEPT the single function call. | All challenges MUST maintain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D138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IF(H138="PROJECT", AA138, ""))</f>
        <v/>
      </c>
      <c r="O138" s="103" t="str">
        <f t="shared" ref="O138:O200" si="41">IF(OR(H138="Topic", UPPER(H138)="PROJECT"),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IF(UPPER(H138)="PROJECT", "PROJECT: " &amp; I138 &amp; ". Topics involved: " &amp; A138 &amp; ". Project objective: " &amp; J138, "TOPIC: " &amp; I138 &amp; ". Topic details: " &amp; J138)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IF(UPPER(H138)="PROJECT", "Project #", "Topic #") &amp; F138 &amp; " | Debug | " &amp; IF($I$3="", $I$2, $I$2&amp; " - " &amp;$I$3) &amp; " | 📊 Level: " &amp; G138 &amp; CHAR(10) &amp; "**" &amp; IF(UPPER(H138)="PROJECT", "Project", "Topic") &amp; ":** " &amp; I138 &amp; CHAR(10) &amp; "---" &amp; CHAR(10) &amp; " | " &amp;
_xlfn._LONGTEXT("[CORE_QUALITY_POLICY]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138" s="52">
        <v>0</v>
      </c>
      <c r="Q138" s="102" t="str">
        <f t="shared" ref="Q138:Q200" si="42">IF(H138="Topic",
"[ROLE] Tech Lead | " &amp;
"[TASK] Assign incomplete " &amp; $I$2 &amp; " script challenges | " &amp;
"[TOPIC] " &amp; I138 &amp; " | " &amp;
"[LEVEL] " &amp; G138 &amp;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
"[HEADER RULE - STRICT] You MUST start your entire response EXACTLY with this markdown block (do not print anything before it):" &amp; CHAR(10) &amp; "### 🔹 Topic #" &amp; F138 &amp; " | Stage 3 🧩 Complete | " &amp; IF($I$3="", $I$2, $I$2&amp; " - " &amp;$I$3) &amp; " | 📊 Level: " &amp; G138 &amp; " | 🌐 Coding5s.com" &amp; CHAR(10) &amp; "**Concept:** " &amp; J138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Elixir/OTP modules only. Strictly ZERO external Hex packages for beginner topics. | " &amp;
"[TESTING_FRAMEWORK_PROTOCOL] Simple console-output verification via IO.puts/1 or IO.inspect/2. | " &amp;
"[CHALLENGE_CONSTRAINTS_POLICY] For Beginner level, # TODO MUST be atomic: 1–2 simple lines max, e.g. variable binding, IO.puts, direct comparison, or simple pattern match. NO complex IO capture or parsing. - " &amp; IF(G138="Beginner","5–15", IF(G138="Intermediate","10–25","15–35")) &amp; " 5–15 lines of EXECUTABLE base code. Code outside # TODO MUST be fully valid/readable. If no_def is present in AJ, use flat .exs code without def/defp.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D138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I138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IF(G138="Beginner", "Clear explicit hint (no code) | ", IF(G138="Intermediate",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IF(H138="PROJECT", AB138, ""))</f>
        <v/>
      </c>
      <c r="R138" s="103" t="str">
        <f t="shared" ref="R138:R200" si="43">IF(OR(H138="Topic", UPPER(H138)="PROJECT"),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IF(UPPER(H138)="PROJECT", "PROJECT: " &amp; I138 &amp; ". Topics involved: " &amp; A138 &amp; ". Project objective: " &amp; J138, "TOPIC: " &amp; I138 &amp; ". Topic details: " &amp; J138)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IF(UPPER(H138)="PROJECT", "Project #", "Topic #") &amp; F138 &amp; " | Complete | " &amp; IF($I$3="", $I$2, $I$2&amp; " - " &amp;$I$3) &amp; " | 📊 Level: " &amp; G138 &amp; CHAR(10) &amp; "**" &amp; IF(UPPER(H138)="PROJECT", "Project", "Topic") &amp; ":** " &amp; I138 &amp; CHAR(10) &amp; "---" &amp; CHAR(10) &amp; " | " &amp;
_xlfn._LONGTEXT("[CORE_QUALITY_POLICY]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138" s="52">
        <v>0</v>
      </c>
      <c r="T138" s="102" t="str">
        <f t="shared" ref="T138:T200" si="44">IF(H138="Topic",
"[ROLE] Tech Lead | " &amp;
"[TASK] Provide intentionally messy but functional code for learning debugging and improvement | " &amp;
"[TOPIC] " &amp; I138 &amp; " | " &amp;
"[LEVEL] " &amp; G138 &amp; " | " &amp;
"[COUNT] " &amp; D138 &amp; " challenges | " &amp;
"[LIBRARY BEING LEARNED] " &amp; $I$3 &amp; " | " &amp;
_xlfn._LONGTEXT("[ECOSYSTEM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F138 &amp; " | Stage 4 🧹 Refactor | " &amp; IF($I$3="", $I$2, $I$2&amp; " - " &amp;$I$3) &amp; " | 📊 Level: " &amp; G138 &amp; " | 🌐 Coding5s.com" &amp; CHAR(10) &amp; "**Concept:** " &amp; J138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D138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IF(G138="Beginner", "5–15", IF(G138="Intermediate",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IF(H138="PROJECT", AC138, ""))</f>
        <v/>
      </c>
      <c r="U138" s="103" t="str">
        <f t="shared" ref="U138:U200" si="45">IF(OR(H138="Topic", UPPER(H138)="PROJECT"),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IF(UPPER(H138)="PROJECT", "PROJECT: " &amp; I138 &amp; ". Topics involved: " &amp; A138 &amp; ". Project objective: " &amp; J138, "TOPIC: " &amp; I138 &amp; ". Topic details: " &amp; J138)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IF(UPPER(H138)="PROJECT", "Project #", "Topic #") &amp; F138 &amp; " | Refactor | " &amp; IF($I$3="", $I$2, $I$2&amp; " - " &amp;$I$3) &amp; " | 📊 Level: " &amp; G138 &amp; CHAR(10) &amp; "**" &amp; IF(UPPER(H138)="PROJECT", "Project", "Topic") &amp; ":** " &amp; I138 &amp; CHAR(10) &amp; "---" &amp; CHAR(10) &amp; " | " &amp;
_xlfn._LONGTEXT("[PYTHON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138" s="52">
        <v>0</v>
      </c>
      <c r="W138" s="87" t="str">
        <f t="shared" ref="W138:W200" si="46">IF(H138="Topic",
"[ROLE] Tech Product Manager assigning a " &amp; $I$2 &amp; " Jira Ticket | " &amp;
"[TASK] Provide a guided implementation exercise with full solution for learning purposes | " &amp;
"[TOPIC] " &amp; I138 &amp; " | " &amp;
"[LEVEL] " &amp; G138 &amp; " | " &amp;
"[LIBRARY BEING LEARNED] " &amp; $I$3 &amp; " | " &amp;
_xlfn._LONGTEXT("[ECOSYSTEM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F138 &amp; " | Stage 5 | " &amp; IF($I$3="", $I$2, $I$2&amp; " - " &amp;$I$3) &amp; " | 📊 Level: " &amp; G138 &amp; " | 🌐 Coding5s.com" &amp; CHAR(10) &amp; "**Concept:** " &amp; J138 &amp; CHAR(10) &amp; "---" &amp; CHAR(10) &amp; " | " &amp;
"[FUNCTIONAL_STRUCTURE_POLICY] Rule: " &amp; IF(G138="Beginner", "Use simple scripts or minimal functions. ", IF(G138="Intermediate",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IF(G138="Beginner", "10–20", IF(G138="Intermediate", "15–30", "25–40")) &amp; " lines of EXECUTABLE code (STRICT) - V1.1 MUST be between " &amp; IF(G138="Beginner", "15–30", IF(G138="Intermediate",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IF(H138="PROJECT", AD138, ""))</f>
        <v/>
      </c>
      <c r="X138" s="103" t="str">
        <f t="shared" ref="X138:X200" si="47">IF(OR(H138="Topic", UPPER(H138)="PROJECT"),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IF(UPPER(H138)="PROJECT", "PROJECT: " &amp; I138 &amp; ". Topics integrated: " &amp; A138 &amp; ". Business Goal: " &amp; J138, "TOPIC: " &amp; I138 &amp; ". Goal: " &amp; J138)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IF(UPPER(H138)="PROJECT", "Project #", "Topic #") &amp; F138 &amp; " | Extend | " &amp; IF($I$3="", $I$2, $I$2&amp; " - " &amp;$I$3) &amp; " | 📊 Level: " &amp; G138 &amp; CHAR(10) &amp; "**" &amp; IF(UPPER(H138)="PROJECT", "Project", "Topic") &amp; ":** " &amp; I138 &amp; CHAR(10) &amp; "---" &amp; CHAR(10) &amp; " | " &amp;
_xlfn._LONGTEXT("[CODE_QUALITY_PROTOCOL]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138" s="52">
        <v>0</v>
      </c>
      <c r="Z138" s="56" t="str">
        <f t="shared" ref="Z138:Z200" si="48">IF(H138&lt;&gt;"PROJECT","",
"[TASK] Teach through a practical " &amp; $I$2 &amp; " - " &amp; $I$3 &amp; " project following the micro-learning methodology, acting as a supportive tutor, creating a project about  " &amp; I138 &amp; " | " &amp;
"[TOPICS USED] " &amp; A138 &amp; " | " &amp;
"[LEVEL] " &amp; G138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Kernel functions, core operators, modules, and standard BEAM execution. at the top of the code block. Assume no project configuration file exists. | " &amp;
"[CODE_CONSTRAINTS_RULE] Standard basic logic validation using ExUnit assert/refute macros. | " &amp;
_xlfn._LONGTEXT("[VISUAL_ARCHITECTURE_COMMENTS]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 &amp;
"[DATA ROBUSTNESS RULE] Handle real-world data safely | " &amp;
"[CODE CONSTRAINTS] MUST be between " &amp; IF(G138="Beginner", "25–40", IF(G138="Intermediate",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F138 &amp; " | Stage 1 | " &amp; IF($I$3="", $I$2, $I$2&amp; " - " &amp;$I$3) &amp; " | 📊 Level: " &amp; G138 &amp; " | 🌐 Coding5s.com" &amp; CHAR(10) &amp; "**Project:** " &amp; J138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38" s="56" t="str">
        <f t="shared" ref="AA138:AA200" si="49">IF(H138&lt;&gt;"PROJECT","",
"[ROLE] Careless " &amp; $I$2 &amp; " Developer | " &amp;
"[TASK] Generate debugging project in " &amp; $I$2 &amp; " | " &amp;
"[PROJECT] " &amp; I138 &amp; " | " &amp;
"[TOPICS USED] " &amp; A138 &amp; " | " &amp;
"[LEVEL] " &amp; G138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F138 &amp; " | Stage 2 | " &amp; IF($I$3="", $I$2, $I$2&amp; " - " &amp;$I$3) &amp; " | 📊 Level: " &amp; G138 &amp; " | 🌐 Coding5s.com" &amp; CHAR(10) &amp; "Project: " &amp; J138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AE136 &amp; " | " &amp;
"[LANGUAGE SEED CONTEXT] " &amp; IF($AE$7 = "", "Language Seed Not Necessary", "You MUST strictly follow this seed context to enhance, adapt, and naturalize your tone, vocabulary, and instructional quality in " &amp; $B$6 &amp; ": " &amp; $AE$7) &amp; " | " &amp;
_xlfn._LONGTEXT("[BUG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IF(G138="Beginner", "25–40", IF(G138="Intermediate", "30–60", "40–100")) &amp; " lines of EXECUTABLE code (STRICT: Do NOT count blank lines towards this limit) - Multi-step flow - 2–4 functions ONLY - main() as entry point " &amp; IF(G138&lt;&gt;"Advanced",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38" s="56" t="str">
        <f t="shared" ref="AB138:AB200" si="50">IF(H138&lt;&gt;"PROJECT","",
"[ROLE] Tech Lead | " &amp;
"[TASK] Assign incomplete project script | " &amp;
"[PROJECT] " &amp; I138 &amp; " | " &amp;
"[TOPICS USED] " &amp; A138 &amp; " | " &amp;
"[LEVEL] " &amp; G138 &amp; " | " &amp;
"[LIBRARY BEING LEARNED] " &amp; $I$3 &amp; " | " &amp;
"[ECOSYSTEM ORIENTATION RULE] If a data manipulation library, external package, or ecosystem like Pandas or NumPy is specified in " &amp; $I$3 &amp; _xlfn._LONGTEXT(",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F138 &amp; " | Stage 3 | " &amp; IF($I$3="", $I$2, $I$2&amp; " - " &amp;$I$3) &amp; " | 📊 Level: " &amp; G138 &amp; " | 🌐 Coding5s.com" &amp; CHAR(10) &amp; "**Project:** " &amp; J138 &amp; CHAR(10) &amp; "---" &amp; CHAR(10) &amp; " | " &amp;
"[EXTERNAL_PACKAGE_PROTOCOL] Require Mix dependency declarations in mix.exs and mix deps.get for external Hex dependencies when applicable. | " &amp;
"[CHALLENGE_CONSTRAINTS_POLICY] MUST contain 25–40 lines of EXECUTABLE base Elixir code; do NOT count comments or # TODO blocks. " &amp; IF(G138="Beginner","25–40", IF(G138="Intermediate","30–60","40–100")) &amp; " Multi-step functional pipeline. Max 2 named functions, NO OOP/class patterns. Integration logic exclusively inside # TODO blocks.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38" s="56" t="str">
        <f t="shared" ref="AC138:AC200" si="51">IF(H138&lt;&gt;"PROJECT","",
"[ROLE] Tech Lead | " &amp;
"[TASK] Provide a messy but functional project for refactoring | " &amp;
"[PROJECT] " &amp; I138 &amp; " | " &amp;
"[TOPICS USED] " &amp; A138 &amp; " | " &amp;
"[LEVEL] " &amp; G138 &amp; " | " &amp;
"[PERSONA RULE] Act as a Tech Lead. A junior wrote this working but messy code. Tone: professional but exhausted | " &amp;
"[HEADER RULE - STRICT] You MUST start your entire response EXACTLY with this markdown block (do not print anything before it):" &amp; CHAR(10) &amp; "### 🚀 Project #" &amp; F138 &amp; " | Stage 4 | " &amp; IF($I$3="", $I$2, $I$2&amp; " - " &amp;$I$3) &amp; " | 📊 Level: " &amp; G138 &amp; " | 🌐 Coding5s.com" &amp; CHAR(10) &amp; "**Project:** " &amp; J138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IF(G138="Beginner", "25–40", IF(G138="Intermediate",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38" s="56" t="str">
        <f t="shared" ref="AD138:AD200" si="52">IF(H138&lt;&gt;"PROJECT","",
"[ROLE] Tech Product Manager assigning a " &amp; $I$2 &amp; " Jira Ticket | " &amp;
"[TASK] Provide a guided project implementation with full solution | " &amp;
"[PROJECT] " &amp; I138 &amp; " | " &amp;
"[TOPICS USED] " &amp; A138 &amp; " | " &amp;
"[LEVEL] " &amp; G138 &amp; " | " &amp;
"[PERSONA RULE] Act as a professional Tech Product Manager defining a project ticket | " &amp;
"[LIBRARY BEING LEARNED] " &amp; $I$3 &amp; " | " &amp;
_xlfn._LONGTEXT("[ECOSYSTEM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 &amp;
"[HEADER RULE - STRICT] You MUST start your entire response EXACTLY with this markdown block (do not print anything before it):" &amp; CHAR(10) &amp; "### 🚀 Project #" &amp; F138 &amp; " | Stage 5 | " &amp; IF($I$3="", $I$2, $I$2&amp; " - " &amp;$I$3) &amp; " | 📊 Level: " &amp; G138 &amp; " | 🌐 Coding5s.com" &amp; CHAR(10) &amp; "**Project:** " &amp; J138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IF(G138="Beginner", "20–35", IF(G138="Intermediate", "30–50", "45–70")) &amp; " lines of EXECUTABLE code (STRICT) - V1.1 MUST be between " &amp; IF(G138="Beginner", "30–50", IF(G138="Intermediate",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IF(G138="Beginner", "Avoid complex structure. ", IF(G138="Intermediate",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38" s="40"/>
      <c r="AF138" s="40"/>
      <c r="AG138" s="40"/>
      <c r="AH138" s="56" t="str">
        <f t="shared" si="36"/>
        <v/>
      </c>
      <c r="AI138" s="54"/>
      <c r="AJ138" s="54"/>
      <c r="AK138" s="54"/>
      <c r="AL138" s="54"/>
      <c r="AM138" s="54"/>
    </row>
    <row r="139" spans="1:39">
      <c r="A139" s="45" t="str" cm="1">
        <f t="array" ref="A139">IF(H139="PROJECT", CHAR(10) &amp; "- " &amp; _xlfn.TEXTJOIN(CHAR(10) &amp; "- ", TRUE, _xlfn._xlws.FILTER($I$9:$I$1000, ($B$9:$B$1000=B139) * ($H$9:$H$1000="Topic"))), "")</f>
        <v/>
      </c>
      <c r="B139" s="45" t="str">
        <f t="shared" si="37"/>
        <v/>
      </c>
      <c r="C139" s="95"/>
      <c r="D139" s="46"/>
      <c r="E139" s="58"/>
      <c r="F139" s="67"/>
      <c r="G139" s="53"/>
      <c r="H139" s="53"/>
      <c r="I139" s="50"/>
      <c r="J139" s="51"/>
      <c r="K139" s="129" t="str">
        <f t="shared" si="38"/>
        <v/>
      </c>
      <c r="L139" s="103" t="str">
        <f t="shared" si="39"/>
        <v/>
      </c>
      <c r="M139" s="53">
        <v>0</v>
      </c>
      <c r="N139" s="102" t="str">
        <f t="shared" si="40"/>
        <v/>
      </c>
      <c r="O139" s="103" t="str">
        <f t="shared" si="41"/>
        <v/>
      </c>
      <c r="P139" s="53">
        <v>0</v>
      </c>
      <c r="Q139" s="102" t="str">
        <f t="shared" si="42"/>
        <v/>
      </c>
      <c r="R139" s="103" t="str">
        <f t="shared" si="43"/>
        <v/>
      </c>
      <c r="S139" s="53">
        <v>0</v>
      </c>
      <c r="T139" s="102" t="str">
        <f t="shared" si="44"/>
        <v/>
      </c>
      <c r="U139" s="103" t="str">
        <f t="shared" si="45"/>
        <v/>
      </c>
      <c r="V139" s="53">
        <v>0</v>
      </c>
      <c r="W139" s="87" t="str">
        <f t="shared" si="46"/>
        <v/>
      </c>
      <c r="X139" s="103" t="str">
        <f t="shared" si="47"/>
        <v/>
      </c>
      <c r="Y139" s="53">
        <v>0</v>
      </c>
      <c r="Z139" s="56" t="str">
        <f t="shared" si="48"/>
        <v/>
      </c>
      <c r="AA139" s="56" t="str">
        <f t="shared" si="49"/>
        <v/>
      </c>
      <c r="AB139" s="56" t="str">
        <f t="shared" si="50"/>
        <v/>
      </c>
      <c r="AC139" s="56" t="str">
        <f t="shared" si="51"/>
        <v/>
      </c>
      <c r="AD139" s="56" t="str">
        <f t="shared" si="52"/>
        <v/>
      </c>
      <c r="AE139" s="40"/>
      <c r="AF139" s="40"/>
      <c r="AG139" s="40"/>
      <c r="AH139" s="56" t="str">
        <f t="shared" si="36"/>
        <v/>
      </c>
      <c r="AI139" s="54"/>
      <c r="AJ139" s="54"/>
      <c r="AK139" s="54"/>
      <c r="AL139" s="54"/>
      <c r="AM139" s="54"/>
    </row>
    <row r="140" spans="1:39">
      <c r="A140" s="45" t="str" cm="1">
        <f t="array" ref="A140">IF(H140="PROJECT", CHAR(10) &amp; "- " &amp; _xlfn.TEXTJOIN(CHAR(10) &amp; "- ", TRUE, _xlfn._xlws.FILTER($I$9:$I$1000, ($B$9:$B$1000=B140) * ($H$9:$H$1000="Topic"))), "")</f>
        <v/>
      </c>
      <c r="B140" s="45" t="str">
        <f t="shared" si="37"/>
        <v/>
      </c>
      <c r="C140" s="95"/>
      <c r="D140" s="57"/>
      <c r="E140" s="58"/>
      <c r="F140" s="54"/>
      <c r="G140" s="52"/>
      <c r="H140" s="52"/>
      <c r="I140" s="61"/>
      <c r="J140" s="62"/>
      <c r="K140" s="129" t="str">
        <f t="shared" si="38"/>
        <v/>
      </c>
      <c r="L140" s="103" t="str">
        <f t="shared" si="39"/>
        <v/>
      </c>
      <c r="M140" s="52">
        <v>0</v>
      </c>
      <c r="N140" s="102" t="str">
        <f t="shared" si="40"/>
        <v/>
      </c>
      <c r="O140" s="103" t="str">
        <f t="shared" si="41"/>
        <v/>
      </c>
      <c r="P140" s="52">
        <v>0</v>
      </c>
      <c r="Q140" s="102" t="str">
        <f t="shared" si="42"/>
        <v/>
      </c>
      <c r="R140" s="103" t="str">
        <f t="shared" si="43"/>
        <v/>
      </c>
      <c r="S140" s="52">
        <v>0</v>
      </c>
      <c r="T140" s="102" t="str">
        <f t="shared" si="44"/>
        <v/>
      </c>
      <c r="U140" s="103" t="str">
        <f t="shared" si="45"/>
        <v/>
      </c>
      <c r="V140" s="52">
        <v>0</v>
      </c>
      <c r="W140" s="87" t="str">
        <f t="shared" si="46"/>
        <v/>
      </c>
      <c r="X140" s="103" t="str">
        <f t="shared" si="47"/>
        <v/>
      </c>
      <c r="Y140" s="52">
        <v>0</v>
      </c>
      <c r="Z140" s="56" t="str">
        <f t="shared" si="48"/>
        <v/>
      </c>
      <c r="AA140" s="56" t="str">
        <f t="shared" si="49"/>
        <v/>
      </c>
      <c r="AB140" s="56" t="str">
        <f t="shared" si="50"/>
        <v/>
      </c>
      <c r="AC140" s="56" t="str">
        <f t="shared" si="51"/>
        <v/>
      </c>
      <c r="AD140" s="56" t="str">
        <f t="shared" si="52"/>
        <v/>
      </c>
      <c r="AE140" s="40"/>
      <c r="AF140" s="40"/>
      <c r="AG140" s="40"/>
      <c r="AH140" s="56" t="str">
        <f t="shared" si="36"/>
        <v/>
      </c>
      <c r="AI140" s="54"/>
      <c r="AJ140" s="54"/>
      <c r="AK140" s="54"/>
      <c r="AL140" s="54"/>
      <c r="AM140" s="54"/>
    </row>
    <row r="141" spans="1:39">
      <c r="A141" s="45" t="str" cm="1">
        <f t="array" ref="A141">IF(H141="PROJECT", CHAR(10) &amp; "- " &amp; _xlfn.TEXTJOIN(CHAR(10) &amp; "- ", TRUE, _xlfn._xlws.FILTER($I$9:$I$1000, ($B$9:$B$1000=B141) * ($H$9:$H$1000="Topic"))), "")</f>
        <v/>
      </c>
      <c r="B141" s="45" t="str">
        <f t="shared" si="37"/>
        <v/>
      </c>
      <c r="C141" s="95"/>
      <c r="D141" s="46"/>
      <c r="E141" s="58"/>
      <c r="F141" s="67"/>
      <c r="G141" s="53"/>
      <c r="H141" s="53"/>
      <c r="I141" s="50"/>
      <c r="J141" s="51"/>
      <c r="K141" s="129" t="str">
        <f t="shared" si="38"/>
        <v/>
      </c>
      <c r="L141" s="103" t="str">
        <f t="shared" si="39"/>
        <v/>
      </c>
      <c r="M141" s="53">
        <v>0</v>
      </c>
      <c r="N141" s="102" t="str">
        <f t="shared" si="40"/>
        <v/>
      </c>
      <c r="O141" s="103" t="str">
        <f t="shared" si="41"/>
        <v/>
      </c>
      <c r="P141" s="53">
        <v>0</v>
      </c>
      <c r="Q141" s="102" t="str">
        <f t="shared" si="42"/>
        <v/>
      </c>
      <c r="R141" s="103" t="str">
        <f t="shared" si="43"/>
        <v/>
      </c>
      <c r="S141" s="53">
        <v>0</v>
      </c>
      <c r="T141" s="102" t="str">
        <f t="shared" si="44"/>
        <v/>
      </c>
      <c r="U141" s="103" t="str">
        <f t="shared" si="45"/>
        <v/>
      </c>
      <c r="V141" s="53">
        <v>0</v>
      </c>
      <c r="W141" s="87" t="str">
        <f t="shared" si="46"/>
        <v/>
      </c>
      <c r="X141" s="103" t="str">
        <f t="shared" si="47"/>
        <v/>
      </c>
      <c r="Y141" s="53">
        <v>0</v>
      </c>
      <c r="Z141" s="56" t="str">
        <f t="shared" si="48"/>
        <v/>
      </c>
      <c r="AA141" s="56" t="str">
        <f t="shared" si="49"/>
        <v/>
      </c>
      <c r="AB141" s="56" t="str">
        <f t="shared" si="50"/>
        <v/>
      </c>
      <c r="AC141" s="56" t="str">
        <f t="shared" si="51"/>
        <v/>
      </c>
      <c r="AD141" s="56" t="str">
        <f t="shared" si="52"/>
        <v/>
      </c>
      <c r="AE141" s="40"/>
      <c r="AF141" s="40"/>
      <c r="AG141" s="40"/>
      <c r="AH141" s="56" t="str">
        <f t="shared" si="36"/>
        <v/>
      </c>
      <c r="AI141" s="54"/>
      <c r="AJ141" s="54"/>
      <c r="AK141" s="54"/>
      <c r="AL141" s="54"/>
      <c r="AM141" s="54"/>
    </row>
    <row r="142" spans="1:39">
      <c r="A142" s="45" t="str" cm="1">
        <f t="array" ref="A142">IF(H142="PROJECT", CHAR(10) &amp; "- " &amp; _xlfn.TEXTJOIN(CHAR(10) &amp; "- ", TRUE, _xlfn._xlws.FILTER($I$9:$I$1000, ($B$9:$B$1000=B142) * ($H$9:$H$1000="Topic"))), "")</f>
        <v/>
      </c>
      <c r="B142" s="45" t="str">
        <f t="shared" si="37"/>
        <v/>
      </c>
      <c r="C142" s="95"/>
      <c r="D142" s="57"/>
      <c r="E142" s="58"/>
      <c r="F142" s="54"/>
      <c r="G142" s="52"/>
      <c r="H142" s="52"/>
      <c r="I142" s="61"/>
      <c r="J142" s="62"/>
      <c r="K142" s="129" t="str">
        <f t="shared" si="38"/>
        <v/>
      </c>
      <c r="L142" s="103" t="str">
        <f t="shared" si="39"/>
        <v/>
      </c>
      <c r="M142" s="52">
        <v>0</v>
      </c>
      <c r="N142" s="102" t="str">
        <f t="shared" si="40"/>
        <v/>
      </c>
      <c r="O142" s="103" t="str">
        <f t="shared" si="41"/>
        <v/>
      </c>
      <c r="P142" s="52">
        <v>0</v>
      </c>
      <c r="Q142" s="102" t="str">
        <f t="shared" si="42"/>
        <v/>
      </c>
      <c r="R142" s="103" t="str">
        <f t="shared" si="43"/>
        <v/>
      </c>
      <c r="S142" s="52">
        <v>0</v>
      </c>
      <c r="T142" s="102" t="str">
        <f t="shared" si="44"/>
        <v/>
      </c>
      <c r="U142" s="103" t="str">
        <f t="shared" si="45"/>
        <v/>
      </c>
      <c r="V142" s="52">
        <v>0</v>
      </c>
      <c r="W142" s="87" t="str">
        <f t="shared" si="46"/>
        <v/>
      </c>
      <c r="X142" s="103" t="str">
        <f t="shared" si="47"/>
        <v/>
      </c>
      <c r="Y142" s="52">
        <v>0</v>
      </c>
      <c r="Z142" s="56" t="str">
        <f t="shared" si="48"/>
        <v/>
      </c>
      <c r="AA142" s="56" t="str">
        <f t="shared" si="49"/>
        <v/>
      </c>
      <c r="AB142" s="56" t="str">
        <f t="shared" si="50"/>
        <v/>
      </c>
      <c r="AC142" s="56" t="str">
        <f t="shared" si="51"/>
        <v/>
      </c>
      <c r="AD142" s="56" t="str">
        <f t="shared" si="52"/>
        <v/>
      </c>
      <c r="AE142" s="40"/>
      <c r="AF142" s="40"/>
      <c r="AG142" s="40"/>
      <c r="AH142" s="56" t="str">
        <f t="shared" si="36"/>
        <v/>
      </c>
      <c r="AI142" s="54"/>
      <c r="AJ142" s="54"/>
      <c r="AK142" s="54"/>
      <c r="AL142" s="54"/>
      <c r="AM142" s="54"/>
    </row>
    <row r="143" spans="1:39">
      <c r="A143" s="45" t="str" cm="1">
        <f t="array" ref="A143">IF(H143="PROJECT", CHAR(10) &amp; "- " &amp; _xlfn.TEXTJOIN(CHAR(10) &amp; "- ", TRUE, _xlfn._xlws.FILTER($I$9:$I$1000, ($B$9:$B$1000=B143) * ($H$9:$H$1000="Topic"))), "")</f>
        <v/>
      </c>
      <c r="B143" s="45" t="str">
        <f t="shared" si="37"/>
        <v/>
      </c>
      <c r="C143" s="95"/>
      <c r="D143" s="46"/>
      <c r="E143" s="58"/>
      <c r="F143" s="67"/>
      <c r="G143" s="53"/>
      <c r="H143" s="53"/>
      <c r="I143" s="50"/>
      <c r="J143" s="51"/>
      <c r="K143" s="129" t="str">
        <f t="shared" si="38"/>
        <v/>
      </c>
      <c r="L143" s="103" t="str">
        <f t="shared" si="39"/>
        <v/>
      </c>
      <c r="M143" s="53">
        <v>0</v>
      </c>
      <c r="N143" s="102" t="str">
        <f t="shared" si="40"/>
        <v/>
      </c>
      <c r="O143" s="103" t="str">
        <f t="shared" si="41"/>
        <v/>
      </c>
      <c r="P143" s="53">
        <v>0</v>
      </c>
      <c r="Q143" s="102" t="str">
        <f t="shared" si="42"/>
        <v/>
      </c>
      <c r="R143" s="103" t="str">
        <f t="shared" si="43"/>
        <v/>
      </c>
      <c r="S143" s="53">
        <v>0</v>
      </c>
      <c r="T143" s="102" t="str">
        <f t="shared" si="44"/>
        <v/>
      </c>
      <c r="U143" s="103" t="str">
        <f t="shared" si="45"/>
        <v/>
      </c>
      <c r="V143" s="53">
        <v>0</v>
      </c>
      <c r="W143" s="87" t="str">
        <f t="shared" si="46"/>
        <v/>
      </c>
      <c r="X143" s="103" t="str">
        <f t="shared" si="47"/>
        <v/>
      </c>
      <c r="Y143" s="53">
        <v>0</v>
      </c>
      <c r="Z143" s="56" t="str">
        <f t="shared" si="48"/>
        <v/>
      </c>
      <c r="AA143" s="56" t="str">
        <f t="shared" si="49"/>
        <v/>
      </c>
      <c r="AB143" s="56" t="str">
        <f t="shared" si="50"/>
        <v/>
      </c>
      <c r="AC143" s="56" t="str">
        <f t="shared" si="51"/>
        <v/>
      </c>
      <c r="AD143" s="56" t="str">
        <f t="shared" si="52"/>
        <v/>
      </c>
      <c r="AE143" s="40"/>
      <c r="AF143" s="40"/>
      <c r="AG143" s="40"/>
      <c r="AH143" s="56" t="str">
        <f t="shared" si="36"/>
        <v/>
      </c>
      <c r="AI143" s="54"/>
      <c r="AJ143" s="54"/>
      <c r="AK143" s="54"/>
      <c r="AL143" s="54"/>
      <c r="AM143" s="54"/>
    </row>
    <row r="144" spans="1:39">
      <c r="A144" s="45" t="str" cm="1">
        <f t="array" ref="A144">IF(H144="PROJECT", CHAR(10) &amp; "- " &amp; _xlfn.TEXTJOIN(CHAR(10) &amp; "- ", TRUE, _xlfn._xlws.FILTER($I$9:$I$1000, ($B$9:$B$1000=B144) * ($H$9:$H$1000="Topic"))), "")</f>
        <v/>
      </c>
      <c r="B144" s="45" t="str">
        <f t="shared" si="37"/>
        <v/>
      </c>
      <c r="C144" s="95"/>
      <c r="D144" s="57"/>
      <c r="E144" s="58"/>
      <c r="F144" s="54"/>
      <c r="G144" s="52"/>
      <c r="H144" s="52"/>
      <c r="I144" s="61"/>
      <c r="J144" s="62"/>
      <c r="K144" s="129" t="str">
        <f t="shared" si="38"/>
        <v/>
      </c>
      <c r="L144" s="103" t="str">
        <f t="shared" si="39"/>
        <v/>
      </c>
      <c r="M144" s="52">
        <v>0</v>
      </c>
      <c r="N144" s="102" t="str">
        <f t="shared" si="40"/>
        <v/>
      </c>
      <c r="O144" s="103" t="str">
        <f t="shared" si="41"/>
        <v/>
      </c>
      <c r="P144" s="52">
        <v>0</v>
      </c>
      <c r="Q144" s="102" t="str">
        <f t="shared" si="42"/>
        <v/>
      </c>
      <c r="R144" s="103" t="str">
        <f t="shared" si="43"/>
        <v/>
      </c>
      <c r="S144" s="52">
        <v>0</v>
      </c>
      <c r="T144" s="102" t="str">
        <f t="shared" si="44"/>
        <v/>
      </c>
      <c r="U144" s="103" t="str">
        <f t="shared" si="45"/>
        <v/>
      </c>
      <c r="V144" s="52">
        <v>0</v>
      </c>
      <c r="W144" s="87" t="str">
        <f t="shared" si="46"/>
        <v/>
      </c>
      <c r="X144" s="103" t="str">
        <f t="shared" si="47"/>
        <v/>
      </c>
      <c r="Y144" s="52">
        <v>0</v>
      </c>
      <c r="Z144" s="56" t="str">
        <f t="shared" si="48"/>
        <v/>
      </c>
      <c r="AA144" s="56" t="str">
        <f t="shared" si="49"/>
        <v/>
      </c>
      <c r="AB144" s="56" t="str">
        <f t="shared" si="50"/>
        <v/>
      </c>
      <c r="AC144" s="56" t="str">
        <f t="shared" si="51"/>
        <v/>
      </c>
      <c r="AD144" s="56" t="str">
        <f t="shared" si="52"/>
        <v/>
      </c>
      <c r="AE144" s="40"/>
      <c r="AF144" s="40"/>
      <c r="AG144" s="40"/>
      <c r="AH144" s="56" t="str">
        <f t="shared" si="36"/>
        <v/>
      </c>
      <c r="AI144" s="54"/>
      <c r="AJ144" s="54"/>
      <c r="AK144" s="54"/>
      <c r="AL144" s="54"/>
      <c r="AM144" s="54"/>
    </row>
    <row r="145" spans="1:39">
      <c r="A145" s="45" t="str" cm="1">
        <f t="array" ref="A145">IF(H145="PROJECT", CHAR(10) &amp; "- " &amp; _xlfn.TEXTJOIN(CHAR(10) &amp; "- ", TRUE, _xlfn._xlws.FILTER($I$9:$I$1000, ($B$9:$B$1000=B145) * ($H$9:$H$1000="Topic"))), "")</f>
        <v/>
      </c>
      <c r="B145" s="45" t="str">
        <f t="shared" si="37"/>
        <v/>
      </c>
      <c r="C145" s="95"/>
      <c r="D145" s="46"/>
      <c r="E145" s="58"/>
      <c r="F145" s="67"/>
      <c r="G145" s="53"/>
      <c r="H145" s="53"/>
      <c r="I145" s="50"/>
      <c r="J145" s="51"/>
      <c r="K145" s="129" t="str">
        <f t="shared" si="38"/>
        <v/>
      </c>
      <c r="L145" s="103" t="str">
        <f t="shared" si="39"/>
        <v/>
      </c>
      <c r="M145" s="53">
        <v>0</v>
      </c>
      <c r="N145" s="102" t="str">
        <f t="shared" si="40"/>
        <v/>
      </c>
      <c r="O145" s="103" t="str">
        <f t="shared" si="41"/>
        <v/>
      </c>
      <c r="P145" s="53">
        <v>0</v>
      </c>
      <c r="Q145" s="102" t="str">
        <f t="shared" si="42"/>
        <v/>
      </c>
      <c r="R145" s="103" t="str">
        <f t="shared" si="43"/>
        <v/>
      </c>
      <c r="S145" s="53">
        <v>0</v>
      </c>
      <c r="T145" s="102" t="str">
        <f t="shared" si="44"/>
        <v/>
      </c>
      <c r="U145" s="103" t="str">
        <f t="shared" si="45"/>
        <v/>
      </c>
      <c r="V145" s="53">
        <v>0</v>
      </c>
      <c r="W145" s="87" t="str">
        <f t="shared" si="46"/>
        <v/>
      </c>
      <c r="X145" s="103" t="str">
        <f t="shared" si="47"/>
        <v/>
      </c>
      <c r="Y145" s="53">
        <v>0</v>
      </c>
      <c r="Z145" s="56" t="str">
        <f t="shared" si="48"/>
        <v/>
      </c>
      <c r="AA145" s="56" t="str">
        <f t="shared" si="49"/>
        <v/>
      </c>
      <c r="AB145" s="56" t="str">
        <f t="shared" si="50"/>
        <v/>
      </c>
      <c r="AC145" s="56" t="str">
        <f t="shared" si="51"/>
        <v/>
      </c>
      <c r="AD145" s="56" t="str">
        <f t="shared" si="52"/>
        <v/>
      </c>
      <c r="AE145" s="40"/>
      <c r="AF145" s="40"/>
      <c r="AG145" s="40"/>
      <c r="AH145" s="56" t="str">
        <f t="shared" si="36"/>
        <v/>
      </c>
      <c r="AI145" s="54"/>
      <c r="AJ145" s="54"/>
      <c r="AK145" s="54"/>
      <c r="AL145" s="54"/>
      <c r="AM145" s="54"/>
    </row>
    <row r="146" spans="1:39">
      <c r="A146" s="45" t="str" cm="1">
        <f t="array" ref="A146">IF(H146="PROJECT", CHAR(10) &amp; "- " &amp; _xlfn.TEXTJOIN(CHAR(10) &amp; "- ", TRUE, _xlfn._xlws.FILTER($I$9:$I$1000, ($B$9:$B$1000=B146) * ($H$9:$H$1000="Topic"))), "")</f>
        <v/>
      </c>
      <c r="B146" s="45" t="str">
        <f t="shared" si="37"/>
        <v/>
      </c>
      <c r="C146" s="95"/>
      <c r="D146" s="57"/>
      <c r="E146" s="58"/>
      <c r="F146" s="54"/>
      <c r="G146" s="52"/>
      <c r="H146" s="52"/>
      <c r="I146" s="61"/>
      <c r="J146" s="62"/>
      <c r="K146" s="129" t="str">
        <f t="shared" si="38"/>
        <v/>
      </c>
      <c r="L146" s="103" t="str">
        <f t="shared" si="39"/>
        <v/>
      </c>
      <c r="M146" s="52">
        <v>0</v>
      </c>
      <c r="N146" s="102" t="str">
        <f t="shared" si="40"/>
        <v/>
      </c>
      <c r="O146" s="103" t="str">
        <f t="shared" si="41"/>
        <v/>
      </c>
      <c r="P146" s="52">
        <v>0</v>
      </c>
      <c r="Q146" s="102" t="str">
        <f t="shared" si="42"/>
        <v/>
      </c>
      <c r="R146" s="103" t="str">
        <f t="shared" si="43"/>
        <v/>
      </c>
      <c r="S146" s="52">
        <v>0</v>
      </c>
      <c r="T146" s="102" t="str">
        <f t="shared" si="44"/>
        <v/>
      </c>
      <c r="U146" s="103" t="str">
        <f t="shared" si="45"/>
        <v/>
      </c>
      <c r="V146" s="52">
        <v>0</v>
      </c>
      <c r="W146" s="87" t="str">
        <f t="shared" si="46"/>
        <v/>
      </c>
      <c r="X146" s="103" t="str">
        <f t="shared" si="47"/>
        <v/>
      </c>
      <c r="Y146" s="52">
        <v>0</v>
      </c>
      <c r="Z146" s="56" t="str">
        <f t="shared" si="48"/>
        <v/>
      </c>
      <c r="AA146" s="56" t="str">
        <f t="shared" si="49"/>
        <v/>
      </c>
      <c r="AB146" s="56" t="str">
        <f t="shared" si="50"/>
        <v/>
      </c>
      <c r="AC146" s="56" t="str">
        <f t="shared" si="51"/>
        <v/>
      </c>
      <c r="AD146" s="56" t="str">
        <f t="shared" si="52"/>
        <v/>
      </c>
      <c r="AE146" s="40"/>
      <c r="AF146" s="40"/>
      <c r="AG146" s="40"/>
      <c r="AH146" s="56" t="str">
        <f t="shared" si="36"/>
        <v/>
      </c>
      <c r="AI146" s="54"/>
      <c r="AJ146" s="54"/>
      <c r="AK146" s="54"/>
      <c r="AL146" s="54"/>
      <c r="AM146" s="54"/>
    </row>
    <row r="147" spans="1:39">
      <c r="A147" s="45" t="str" cm="1">
        <f t="array" ref="A147">IF(H147="PROJECT", CHAR(10) &amp; "- " &amp; _xlfn.TEXTJOIN(CHAR(10) &amp; "- ", TRUE, _xlfn._xlws.FILTER($I$9:$I$1000, ($B$9:$B$1000=B147) * ($H$9:$H$1000="Topic"))), "")</f>
        <v/>
      </c>
      <c r="B147" s="45" t="str">
        <f t="shared" si="37"/>
        <v/>
      </c>
      <c r="C147" s="95"/>
      <c r="D147" s="46"/>
      <c r="E147" s="58"/>
      <c r="F147" s="67"/>
      <c r="G147" s="53"/>
      <c r="H147" s="53"/>
      <c r="I147" s="50"/>
      <c r="J147" s="51"/>
      <c r="K147" s="129" t="str">
        <f t="shared" si="38"/>
        <v/>
      </c>
      <c r="L147" s="103" t="str">
        <f t="shared" si="39"/>
        <v/>
      </c>
      <c r="M147" s="53">
        <v>0</v>
      </c>
      <c r="N147" s="102" t="str">
        <f t="shared" si="40"/>
        <v/>
      </c>
      <c r="O147" s="103" t="str">
        <f t="shared" si="41"/>
        <v/>
      </c>
      <c r="P147" s="53">
        <v>0</v>
      </c>
      <c r="Q147" s="102" t="str">
        <f t="shared" si="42"/>
        <v/>
      </c>
      <c r="R147" s="103" t="str">
        <f t="shared" si="43"/>
        <v/>
      </c>
      <c r="S147" s="53">
        <v>0</v>
      </c>
      <c r="T147" s="102" t="str">
        <f t="shared" si="44"/>
        <v/>
      </c>
      <c r="U147" s="103" t="str">
        <f t="shared" si="45"/>
        <v/>
      </c>
      <c r="V147" s="53">
        <v>0</v>
      </c>
      <c r="W147" s="87" t="str">
        <f t="shared" si="46"/>
        <v/>
      </c>
      <c r="X147" s="103" t="str">
        <f t="shared" si="47"/>
        <v/>
      </c>
      <c r="Y147" s="53">
        <v>0</v>
      </c>
      <c r="Z147" s="56" t="str">
        <f t="shared" si="48"/>
        <v/>
      </c>
      <c r="AA147" s="56" t="str">
        <f t="shared" si="49"/>
        <v/>
      </c>
      <c r="AB147" s="56" t="str">
        <f t="shared" si="50"/>
        <v/>
      </c>
      <c r="AC147" s="56" t="str">
        <f t="shared" si="51"/>
        <v/>
      </c>
      <c r="AD147" s="56" t="str">
        <f t="shared" si="52"/>
        <v/>
      </c>
      <c r="AE147" s="40"/>
      <c r="AF147" s="40"/>
      <c r="AG147" s="40"/>
      <c r="AH147" s="56" t="str">
        <f t="shared" si="36"/>
        <v/>
      </c>
      <c r="AI147" s="54"/>
      <c r="AJ147" s="54"/>
      <c r="AK147" s="54"/>
      <c r="AL147" s="54"/>
      <c r="AM147" s="54"/>
    </row>
    <row r="148" spans="1:39">
      <c r="A148" s="45" t="str" cm="1">
        <f t="array" ref="A148">IF(H148="PROJECT", CHAR(10) &amp; "- " &amp; _xlfn.TEXTJOIN(CHAR(10) &amp; "- ", TRUE, _xlfn._xlws.FILTER($I$9:$I$1000, ($B$9:$B$1000=B148) * ($H$9:$H$1000="Topic"))), "")</f>
        <v/>
      </c>
      <c r="B148" s="45" t="str">
        <f t="shared" si="37"/>
        <v/>
      </c>
      <c r="C148" s="95"/>
      <c r="D148" s="57"/>
      <c r="E148" s="58"/>
      <c r="F148" s="54"/>
      <c r="G148" s="52"/>
      <c r="H148" s="52"/>
      <c r="I148" s="61"/>
      <c r="J148" s="62"/>
      <c r="K148" s="129" t="str">
        <f t="shared" si="38"/>
        <v/>
      </c>
      <c r="L148" s="103" t="str">
        <f t="shared" si="39"/>
        <v/>
      </c>
      <c r="M148" s="52">
        <v>0</v>
      </c>
      <c r="N148" s="102" t="str">
        <f t="shared" si="40"/>
        <v/>
      </c>
      <c r="O148" s="103" t="str">
        <f t="shared" si="41"/>
        <v/>
      </c>
      <c r="P148" s="52">
        <v>0</v>
      </c>
      <c r="Q148" s="102" t="str">
        <f t="shared" si="42"/>
        <v/>
      </c>
      <c r="R148" s="103" t="str">
        <f t="shared" si="43"/>
        <v/>
      </c>
      <c r="S148" s="52">
        <v>0</v>
      </c>
      <c r="T148" s="102" t="str">
        <f t="shared" si="44"/>
        <v/>
      </c>
      <c r="U148" s="103" t="str">
        <f t="shared" si="45"/>
        <v/>
      </c>
      <c r="V148" s="52">
        <v>0</v>
      </c>
      <c r="W148" s="87" t="str">
        <f t="shared" si="46"/>
        <v/>
      </c>
      <c r="X148" s="103" t="str">
        <f t="shared" si="47"/>
        <v/>
      </c>
      <c r="Y148" s="52">
        <v>0</v>
      </c>
      <c r="Z148" s="56" t="str">
        <f t="shared" si="48"/>
        <v/>
      </c>
      <c r="AA148" s="56" t="str">
        <f t="shared" si="49"/>
        <v/>
      </c>
      <c r="AB148" s="56" t="str">
        <f t="shared" si="50"/>
        <v/>
      </c>
      <c r="AC148" s="56" t="str">
        <f t="shared" si="51"/>
        <v/>
      </c>
      <c r="AD148" s="56" t="str">
        <f t="shared" si="52"/>
        <v/>
      </c>
      <c r="AE148" s="40"/>
      <c r="AF148" s="40"/>
      <c r="AG148" s="40"/>
      <c r="AH148" s="56" t="str">
        <f t="shared" si="36"/>
        <v/>
      </c>
      <c r="AI148" s="54"/>
      <c r="AJ148" s="54"/>
      <c r="AK148" s="54"/>
      <c r="AL148" s="54"/>
      <c r="AM148" s="54"/>
    </row>
    <row r="149" spans="1:39">
      <c r="A149" s="45" t="str" cm="1">
        <f t="array" ref="A149">IF(H149="PROJECT", CHAR(10) &amp; "- " &amp; _xlfn.TEXTJOIN(CHAR(10) &amp; "- ", TRUE, _xlfn._xlws.FILTER($I$9:$I$1000, ($B$9:$B$1000=B149) * ($H$9:$H$1000="Topic"))), "")</f>
        <v/>
      </c>
      <c r="B149" s="45" t="str">
        <f t="shared" si="37"/>
        <v/>
      </c>
      <c r="C149" s="95"/>
      <c r="D149" s="46"/>
      <c r="E149" s="58"/>
      <c r="F149" s="67"/>
      <c r="G149" s="53"/>
      <c r="H149" s="53"/>
      <c r="I149" s="50"/>
      <c r="J149" s="51"/>
      <c r="K149" s="129" t="str">
        <f t="shared" si="38"/>
        <v/>
      </c>
      <c r="L149" s="103" t="str">
        <f t="shared" si="39"/>
        <v/>
      </c>
      <c r="M149" s="53">
        <v>0</v>
      </c>
      <c r="N149" s="102" t="str">
        <f t="shared" si="40"/>
        <v/>
      </c>
      <c r="O149" s="103" t="str">
        <f t="shared" si="41"/>
        <v/>
      </c>
      <c r="P149" s="53">
        <v>0</v>
      </c>
      <c r="Q149" s="102" t="str">
        <f t="shared" si="42"/>
        <v/>
      </c>
      <c r="R149" s="103" t="str">
        <f t="shared" si="43"/>
        <v/>
      </c>
      <c r="S149" s="53">
        <v>0</v>
      </c>
      <c r="T149" s="102" t="str">
        <f t="shared" si="44"/>
        <v/>
      </c>
      <c r="U149" s="103" t="str">
        <f t="shared" si="45"/>
        <v/>
      </c>
      <c r="V149" s="53">
        <v>0</v>
      </c>
      <c r="W149" s="87" t="str">
        <f t="shared" si="46"/>
        <v/>
      </c>
      <c r="X149" s="103" t="str">
        <f t="shared" si="47"/>
        <v/>
      </c>
      <c r="Y149" s="53">
        <v>0</v>
      </c>
      <c r="Z149" s="56" t="str">
        <f t="shared" si="48"/>
        <v/>
      </c>
      <c r="AA149" s="56" t="str">
        <f t="shared" si="49"/>
        <v/>
      </c>
      <c r="AB149" s="56" t="str">
        <f t="shared" si="50"/>
        <v/>
      </c>
      <c r="AC149" s="56" t="str">
        <f t="shared" si="51"/>
        <v/>
      </c>
      <c r="AD149" s="56" t="str">
        <f t="shared" si="52"/>
        <v/>
      </c>
      <c r="AE149" s="40"/>
      <c r="AF149" s="40"/>
      <c r="AG149" s="40"/>
      <c r="AH149" s="56" t="str">
        <f t="shared" si="36"/>
        <v/>
      </c>
      <c r="AI149" s="54"/>
      <c r="AJ149" s="54"/>
      <c r="AK149" s="54"/>
      <c r="AL149" s="54"/>
      <c r="AM149" s="54"/>
    </row>
    <row r="150" spans="1:39">
      <c r="A150" s="45" t="str" cm="1">
        <f t="array" ref="A150">IF(H150="PROJECT", CHAR(10) &amp; "- " &amp; _xlfn.TEXTJOIN(CHAR(10) &amp; "- ", TRUE, _xlfn._xlws.FILTER($I$9:$I$1000, ($B$9:$B$1000=B150) * ($H$9:$H$1000="Topic"))), "")</f>
        <v/>
      </c>
      <c r="B150" s="45" t="str">
        <f t="shared" si="37"/>
        <v/>
      </c>
      <c r="C150" s="95"/>
      <c r="D150" s="57"/>
      <c r="E150" s="58"/>
      <c r="F150" s="54"/>
      <c r="G150" s="52"/>
      <c r="H150" s="52"/>
      <c r="I150" s="61"/>
      <c r="J150" s="62"/>
      <c r="K150" s="129" t="str">
        <f t="shared" si="38"/>
        <v/>
      </c>
      <c r="L150" s="103" t="str">
        <f t="shared" si="39"/>
        <v/>
      </c>
      <c r="M150" s="52">
        <v>0</v>
      </c>
      <c r="N150" s="102" t="str">
        <f t="shared" si="40"/>
        <v/>
      </c>
      <c r="O150" s="103" t="str">
        <f t="shared" si="41"/>
        <v/>
      </c>
      <c r="P150" s="52">
        <v>0</v>
      </c>
      <c r="Q150" s="102" t="str">
        <f t="shared" si="42"/>
        <v/>
      </c>
      <c r="R150" s="103" t="str">
        <f t="shared" si="43"/>
        <v/>
      </c>
      <c r="S150" s="52">
        <v>0</v>
      </c>
      <c r="T150" s="102" t="str">
        <f t="shared" si="44"/>
        <v/>
      </c>
      <c r="U150" s="103" t="str">
        <f t="shared" si="45"/>
        <v/>
      </c>
      <c r="V150" s="52">
        <v>0</v>
      </c>
      <c r="W150" s="87" t="str">
        <f t="shared" si="46"/>
        <v/>
      </c>
      <c r="X150" s="103" t="str">
        <f t="shared" si="47"/>
        <v/>
      </c>
      <c r="Y150" s="52">
        <v>0</v>
      </c>
      <c r="Z150" s="56" t="str">
        <f t="shared" si="48"/>
        <v/>
      </c>
      <c r="AA150" s="56" t="str">
        <f t="shared" si="49"/>
        <v/>
      </c>
      <c r="AB150" s="56" t="str">
        <f t="shared" si="50"/>
        <v/>
      </c>
      <c r="AC150" s="56" t="str">
        <f t="shared" si="51"/>
        <v/>
      </c>
      <c r="AD150" s="56" t="str">
        <f t="shared" si="52"/>
        <v/>
      </c>
      <c r="AE150" s="40"/>
      <c r="AF150" s="40"/>
      <c r="AG150" s="40"/>
      <c r="AH150" s="56" t="str">
        <f t="shared" si="36"/>
        <v/>
      </c>
      <c r="AI150" s="54"/>
      <c r="AJ150" s="54"/>
      <c r="AK150" s="54"/>
      <c r="AL150" s="54"/>
      <c r="AM150" s="54"/>
    </row>
    <row r="151" spans="1:39">
      <c r="A151" s="45" t="str" cm="1">
        <f t="array" ref="A151">IF(H151="PROJECT", CHAR(10) &amp; "- " &amp; _xlfn.TEXTJOIN(CHAR(10) &amp; "- ", TRUE, _xlfn._xlws.FILTER($I$9:$I$1000, ($B$9:$B$1000=B151) * ($H$9:$H$1000="Topic"))), "")</f>
        <v/>
      </c>
      <c r="B151" s="45" t="str">
        <f t="shared" si="37"/>
        <v/>
      </c>
      <c r="C151" s="95"/>
      <c r="D151" s="46"/>
      <c r="E151" s="58"/>
      <c r="F151" s="67"/>
      <c r="G151" s="53"/>
      <c r="H151" s="53"/>
      <c r="I151" s="50"/>
      <c r="J151" s="51"/>
      <c r="K151" s="129" t="str">
        <f t="shared" si="38"/>
        <v/>
      </c>
      <c r="L151" s="103" t="str">
        <f t="shared" si="39"/>
        <v/>
      </c>
      <c r="M151" s="53">
        <v>0</v>
      </c>
      <c r="N151" s="102" t="str">
        <f t="shared" si="40"/>
        <v/>
      </c>
      <c r="O151" s="103" t="str">
        <f t="shared" si="41"/>
        <v/>
      </c>
      <c r="P151" s="53">
        <v>0</v>
      </c>
      <c r="Q151" s="102" t="str">
        <f t="shared" si="42"/>
        <v/>
      </c>
      <c r="R151" s="103" t="str">
        <f t="shared" si="43"/>
        <v/>
      </c>
      <c r="S151" s="53">
        <v>0</v>
      </c>
      <c r="T151" s="102" t="str">
        <f t="shared" si="44"/>
        <v/>
      </c>
      <c r="U151" s="103" t="str">
        <f t="shared" si="45"/>
        <v/>
      </c>
      <c r="V151" s="53">
        <v>0</v>
      </c>
      <c r="W151" s="87" t="str">
        <f t="shared" si="46"/>
        <v/>
      </c>
      <c r="X151" s="103" t="str">
        <f t="shared" si="47"/>
        <v/>
      </c>
      <c r="Y151" s="53">
        <v>0</v>
      </c>
      <c r="Z151" s="56" t="str">
        <f t="shared" si="48"/>
        <v/>
      </c>
      <c r="AA151" s="56" t="str">
        <f t="shared" si="49"/>
        <v/>
      </c>
      <c r="AB151" s="56" t="str">
        <f t="shared" si="50"/>
        <v/>
      </c>
      <c r="AC151" s="56" t="str">
        <f t="shared" si="51"/>
        <v/>
      </c>
      <c r="AD151" s="56" t="str">
        <f t="shared" si="52"/>
        <v/>
      </c>
      <c r="AE151" s="40"/>
      <c r="AF151" s="40"/>
      <c r="AG151" s="40"/>
      <c r="AH151" s="56" t="str">
        <f t="shared" si="36"/>
        <v/>
      </c>
      <c r="AI151" s="54"/>
      <c r="AJ151" s="54"/>
      <c r="AK151" s="54"/>
      <c r="AL151" s="54"/>
      <c r="AM151" s="54"/>
    </row>
    <row r="152" spans="1:39">
      <c r="A152" s="45" t="str" cm="1">
        <f t="array" ref="A152">IF(H152="PROJECT", CHAR(10) &amp; "- " &amp; _xlfn.TEXTJOIN(CHAR(10) &amp; "- ", TRUE, _xlfn._xlws.FILTER($I$9:$I$1000, ($B$9:$B$1000=B152) * ($H$9:$H$1000="Topic"))), "")</f>
        <v/>
      </c>
      <c r="B152" s="45" t="str">
        <f t="shared" si="37"/>
        <v/>
      </c>
      <c r="C152" s="95"/>
      <c r="D152" s="57"/>
      <c r="E152" s="58"/>
      <c r="F152" s="54"/>
      <c r="G152" s="52"/>
      <c r="H152" s="52"/>
      <c r="I152" s="61"/>
      <c r="J152" s="62"/>
      <c r="K152" s="129" t="str">
        <f t="shared" si="38"/>
        <v/>
      </c>
      <c r="L152" s="103" t="str">
        <f t="shared" si="39"/>
        <v/>
      </c>
      <c r="M152" s="52">
        <v>0</v>
      </c>
      <c r="N152" s="102" t="str">
        <f t="shared" si="40"/>
        <v/>
      </c>
      <c r="O152" s="103" t="str">
        <f t="shared" si="41"/>
        <v/>
      </c>
      <c r="P152" s="52">
        <v>0</v>
      </c>
      <c r="Q152" s="102" t="str">
        <f t="shared" si="42"/>
        <v/>
      </c>
      <c r="R152" s="103" t="str">
        <f t="shared" si="43"/>
        <v/>
      </c>
      <c r="S152" s="52">
        <v>0</v>
      </c>
      <c r="T152" s="102" t="str">
        <f t="shared" si="44"/>
        <v/>
      </c>
      <c r="U152" s="103" t="str">
        <f t="shared" si="45"/>
        <v/>
      </c>
      <c r="V152" s="52">
        <v>0</v>
      </c>
      <c r="W152" s="87" t="str">
        <f t="shared" si="46"/>
        <v/>
      </c>
      <c r="X152" s="103" t="str">
        <f t="shared" si="47"/>
        <v/>
      </c>
      <c r="Y152" s="52">
        <v>0</v>
      </c>
      <c r="Z152" s="56" t="str">
        <f t="shared" si="48"/>
        <v/>
      </c>
      <c r="AA152" s="56" t="str">
        <f t="shared" si="49"/>
        <v/>
      </c>
      <c r="AB152" s="56" t="str">
        <f t="shared" si="50"/>
        <v/>
      </c>
      <c r="AC152" s="56" t="str">
        <f t="shared" si="51"/>
        <v/>
      </c>
      <c r="AD152" s="56" t="str">
        <f t="shared" si="52"/>
        <v/>
      </c>
      <c r="AE152" s="40"/>
      <c r="AF152" s="40"/>
      <c r="AG152" s="40"/>
      <c r="AH152" s="56" t="str">
        <f t="shared" si="36"/>
        <v/>
      </c>
      <c r="AI152" s="54"/>
      <c r="AJ152" s="54"/>
      <c r="AK152" s="54"/>
      <c r="AL152" s="54"/>
      <c r="AM152" s="54"/>
    </row>
    <row r="153" spans="1:39">
      <c r="A153" s="45" t="str" cm="1">
        <f t="array" ref="A153">IF(H153="PROJECT", CHAR(10) &amp; "- " &amp; _xlfn.TEXTJOIN(CHAR(10) &amp; "- ", TRUE, _xlfn._xlws.FILTER($I$9:$I$1000, ($B$9:$B$1000=B153) * ($H$9:$H$1000="Topic"))), "")</f>
        <v/>
      </c>
      <c r="B153" s="45" t="str">
        <f t="shared" si="37"/>
        <v/>
      </c>
      <c r="C153" s="95"/>
      <c r="D153" s="46"/>
      <c r="E153" s="58"/>
      <c r="F153" s="67"/>
      <c r="G153" s="53"/>
      <c r="H153" s="53"/>
      <c r="I153" s="50"/>
      <c r="J153" s="51"/>
      <c r="K153" s="129" t="str">
        <f t="shared" si="38"/>
        <v/>
      </c>
      <c r="L153" s="103" t="str">
        <f t="shared" si="39"/>
        <v/>
      </c>
      <c r="M153" s="53">
        <v>0</v>
      </c>
      <c r="N153" s="102" t="str">
        <f t="shared" si="40"/>
        <v/>
      </c>
      <c r="O153" s="103" t="str">
        <f t="shared" si="41"/>
        <v/>
      </c>
      <c r="P153" s="53">
        <v>0</v>
      </c>
      <c r="Q153" s="102" t="str">
        <f t="shared" si="42"/>
        <v/>
      </c>
      <c r="R153" s="103" t="str">
        <f t="shared" si="43"/>
        <v/>
      </c>
      <c r="S153" s="53">
        <v>0</v>
      </c>
      <c r="T153" s="102" t="str">
        <f t="shared" si="44"/>
        <v/>
      </c>
      <c r="U153" s="103" t="str">
        <f t="shared" si="45"/>
        <v/>
      </c>
      <c r="V153" s="53">
        <v>0</v>
      </c>
      <c r="W153" s="87" t="str">
        <f t="shared" si="46"/>
        <v/>
      </c>
      <c r="X153" s="103" t="str">
        <f t="shared" si="47"/>
        <v/>
      </c>
      <c r="Y153" s="53">
        <v>0</v>
      </c>
      <c r="Z153" s="56" t="str">
        <f t="shared" si="48"/>
        <v/>
      </c>
      <c r="AA153" s="56" t="str">
        <f t="shared" si="49"/>
        <v/>
      </c>
      <c r="AB153" s="56" t="str">
        <f t="shared" si="50"/>
        <v/>
      </c>
      <c r="AC153" s="56" t="str">
        <f t="shared" si="51"/>
        <v/>
      </c>
      <c r="AD153" s="56" t="str">
        <f t="shared" si="52"/>
        <v/>
      </c>
      <c r="AE153" s="40"/>
      <c r="AF153" s="40"/>
      <c r="AG153" s="40"/>
      <c r="AH153" s="56" t="str">
        <f t="shared" si="36"/>
        <v/>
      </c>
      <c r="AI153" s="54"/>
      <c r="AJ153" s="54"/>
      <c r="AK153" s="54"/>
      <c r="AL153" s="54"/>
      <c r="AM153" s="54"/>
    </row>
    <row r="154" spans="1:39">
      <c r="A154" s="45" t="str" cm="1">
        <f t="array" ref="A154">IF(H154="PROJECT", CHAR(10) &amp; "- " &amp; _xlfn.TEXTJOIN(CHAR(10) &amp; "- ", TRUE, _xlfn._xlws.FILTER($I$9:$I$1000, ($B$9:$B$1000=B154) * ($H$9:$H$1000="Topic"))), "")</f>
        <v/>
      </c>
      <c r="B154" s="45" t="str">
        <f t="shared" si="37"/>
        <v/>
      </c>
      <c r="C154" s="95"/>
      <c r="D154" s="57"/>
      <c r="E154" s="58"/>
      <c r="F154" s="54"/>
      <c r="G154" s="52"/>
      <c r="H154" s="52"/>
      <c r="I154" s="61"/>
      <c r="J154" s="62"/>
      <c r="K154" s="129" t="str">
        <f t="shared" si="38"/>
        <v/>
      </c>
      <c r="L154" s="103" t="str">
        <f t="shared" si="39"/>
        <v/>
      </c>
      <c r="M154" s="52">
        <v>0</v>
      </c>
      <c r="N154" s="102" t="str">
        <f t="shared" si="40"/>
        <v/>
      </c>
      <c r="O154" s="103" t="str">
        <f t="shared" si="41"/>
        <v/>
      </c>
      <c r="P154" s="52">
        <v>0</v>
      </c>
      <c r="Q154" s="102" t="str">
        <f t="shared" si="42"/>
        <v/>
      </c>
      <c r="R154" s="103" t="str">
        <f t="shared" si="43"/>
        <v/>
      </c>
      <c r="S154" s="52">
        <v>0</v>
      </c>
      <c r="T154" s="102" t="str">
        <f t="shared" si="44"/>
        <v/>
      </c>
      <c r="U154" s="103" t="str">
        <f t="shared" si="45"/>
        <v/>
      </c>
      <c r="V154" s="52">
        <v>0</v>
      </c>
      <c r="W154" s="87" t="str">
        <f t="shared" si="46"/>
        <v/>
      </c>
      <c r="X154" s="103" t="str">
        <f t="shared" si="47"/>
        <v/>
      </c>
      <c r="Y154" s="52">
        <v>0</v>
      </c>
      <c r="Z154" s="56" t="str">
        <f t="shared" si="48"/>
        <v/>
      </c>
      <c r="AA154" s="56" t="str">
        <f t="shared" si="49"/>
        <v/>
      </c>
      <c r="AB154" s="56" t="str">
        <f t="shared" si="50"/>
        <v/>
      </c>
      <c r="AC154" s="56" t="str">
        <f t="shared" si="51"/>
        <v/>
      </c>
      <c r="AD154" s="56" t="str">
        <f t="shared" si="52"/>
        <v/>
      </c>
      <c r="AE154" s="40"/>
      <c r="AF154" s="40"/>
      <c r="AG154" s="40"/>
      <c r="AH154" s="56" t="str">
        <f t="shared" si="36"/>
        <v/>
      </c>
      <c r="AI154" s="54"/>
      <c r="AJ154" s="54"/>
      <c r="AK154" s="54"/>
      <c r="AL154" s="54"/>
      <c r="AM154" s="54"/>
    </row>
    <row r="155" spans="1:39">
      <c r="A155" s="45" t="str" cm="1">
        <f t="array" ref="A155">IF(H155="PROJECT", CHAR(10) &amp; "- " &amp; _xlfn.TEXTJOIN(CHAR(10) &amp; "- ", TRUE, _xlfn._xlws.FILTER($I$9:$I$1000, ($B$9:$B$1000=B155) * ($H$9:$H$1000="Topic"))), "")</f>
        <v/>
      </c>
      <c r="B155" s="45" t="str">
        <f t="shared" si="37"/>
        <v/>
      </c>
      <c r="C155" s="95"/>
      <c r="D155" s="46"/>
      <c r="E155" s="58"/>
      <c r="F155" s="67"/>
      <c r="G155" s="53"/>
      <c r="H155" s="53"/>
      <c r="I155" s="50"/>
      <c r="J155" s="51"/>
      <c r="K155" s="129" t="str">
        <f t="shared" si="38"/>
        <v/>
      </c>
      <c r="L155" s="103" t="str">
        <f t="shared" si="39"/>
        <v/>
      </c>
      <c r="M155" s="53">
        <v>0</v>
      </c>
      <c r="N155" s="102" t="str">
        <f t="shared" si="40"/>
        <v/>
      </c>
      <c r="O155" s="103" t="str">
        <f t="shared" si="41"/>
        <v/>
      </c>
      <c r="P155" s="53">
        <v>0</v>
      </c>
      <c r="Q155" s="102" t="str">
        <f t="shared" si="42"/>
        <v/>
      </c>
      <c r="R155" s="103" t="str">
        <f t="shared" si="43"/>
        <v/>
      </c>
      <c r="S155" s="53">
        <v>0</v>
      </c>
      <c r="T155" s="102" t="str">
        <f t="shared" si="44"/>
        <v/>
      </c>
      <c r="U155" s="103" t="str">
        <f t="shared" si="45"/>
        <v/>
      </c>
      <c r="V155" s="53">
        <v>0</v>
      </c>
      <c r="W155" s="87" t="str">
        <f t="shared" si="46"/>
        <v/>
      </c>
      <c r="X155" s="103" t="str">
        <f t="shared" si="47"/>
        <v/>
      </c>
      <c r="Y155" s="53">
        <v>0</v>
      </c>
      <c r="Z155" s="56" t="str">
        <f t="shared" si="48"/>
        <v/>
      </c>
      <c r="AA155" s="56" t="str">
        <f t="shared" si="49"/>
        <v/>
      </c>
      <c r="AB155" s="56" t="str">
        <f t="shared" si="50"/>
        <v/>
      </c>
      <c r="AC155" s="56" t="str">
        <f t="shared" si="51"/>
        <v/>
      </c>
      <c r="AD155" s="56" t="str">
        <f t="shared" si="52"/>
        <v/>
      </c>
      <c r="AE155" s="40"/>
      <c r="AF155" s="40"/>
      <c r="AG155" s="40"/>
      <c r="AH155" s="56" t="str">
        <f t="shared" si="36"/>
        <v/>
      </c>
      <c r="AI155" s="54"/>
      <c r="AJ155" s="54"/>
      <c r="AK155" s="54"/>
      <c r="AL155" s="54"/>
      <c r="AM155" s="54"/>
    </row>
    <row r="156" spans="1:39">
      <c r="A156" s="45" t="str" cm="1">
        <f t="array" ref="A156">IF(H156="PROJECT", CHAR(10) &amp; "- " &amp; _xlfn.TEXTJOIN(CHAR(10) &amp; "- ", TRUE, _xlfn._xlws.FILTER($I$9:$I$1000, ($B$9:$B$1000=B156) * ($H$9:$H$1000="Topic"))), "")</f>
        <v/>
      </c>
      <c r="B156" s="45" t="str">
        <f t="shared" si="37"/>
        <v/>
      </c>
      <c r="C156" s="95"/>
      <c r="D156" s="57"/>
      <c r="E156" s="58"/>
      <c r="F156" s="54"/>
      <c r="G156" s="52"/>
      <c r="H156" s="52"/>
      <c r="I156" s="61"/>
      <c r="J156" s="62"/>
      <c r="K156" s="129" t="str">
        <f t="shared" si="38"/>
        <v/>
      </c>
      <c r="L156" s="103" t="str">
        <f t="shared" si="39"/>
        <v/>
      </c>
      <c r="M156" s="52">
        <v>0</v>
      </c>
      <c r="N156" s="102" t="str">
        <f t="shared" si="40"/>
        <v/>
      </c>
      <c r="O156" s="103" t="str">
        <f t="shared" si="41"/>
        <v/>
      </c>
      <c r="P156" s="52">
        <v>0</v>
      </c>
      <c r="Q156" s="102" t="str">
        <f t="shared" si="42"/>
        <v/>
      </c>
      <c r="R156" s="103" t="str">
        <f t="shared" si="43"/>
        <v/>
      </c>
      <c r="S156" s="52">
        <v>0</v>
      </c>
      <c r="T156" s="102" t="str">
        <f t="shared" si="44"/>
        <v/>
      </c>
      <c r="U156" s="103" t="str">
        <f t="shared" si="45"/>
        <v/>
      </c>
      <c r="V156" s="52">
        <v>0</v>
      </c>
      <c r="W156" s="87" t="str">
        <f t="shared" si="46"/>
        <v/>
      </c>
      <c r="X156" s="103" t="str">
        <f t="shared" si="47"/>
        <v/>
      </c>
      <c r="Y156" s="52">
        <v>0</v>
      </c>
      <c r="Z156" s="56" t="str">
        <f t="shared" si="48"/>
        <v/>
      </c>
      <c r="AA156" s="56" t="str">
        <f t="shared" si="49"/>
        <v/>
      </c>
      <c r="AB156" s="56" t="str">
        <f t="shared" si="50"/>
        <v/>
      </c>
      <c r="AC156" s="56" t="str">
        <f t="shared" si="51"/>
        <v/>
      </c>
      <c r="AD156" s="56" t="str">
        <f t="shared" si="52"/>
        <v/>
      </c>
      <c r="AE156" s="40"/>
      <c r="AF156" s="40"/>
      <c r="AG156" s="40"/>
      <c r="AH156" s="56" t="str">
        <f t="shared" si="36"/>
        <v/>
      </c>
      <c r="AI156" s="54"/>
      <c r="AJ156" s="54"/>
      <c r="AK156" s="54"/>
      <c r="AL156" s="54"/>
      <c r="AM156" s="54"/>
    </row>
    <row r="157" spans="1:39">
      <c r="A157" s="45" t="str" cm="1">
        <f t="array" ref="A157">IF(H157="PROJECT", CHAR(10) &amp; "- " &amp; _xlfn.TEXTJOIN(CHAR(10) &amp; "- ", TRUE, _xlfn._xlws.FILTER($I$9:$I$1000, ($B$9:$B$1000=B157) * ($H$9:$H$1000="Topic"))), "")</f>
        <v/>
      </c>
      <c r="B157" s="45" t="str">
        <f t="shared" si="37"/>
        <v/>
      </c>
      <c r="C157" s="95"/>
      <c r="D157" s="46"/>
      <c r="E157" s="58"/>
      <c r="F157" s="67"/>
      <c r="G157" s="53"/>
      <c r="H157" s="53"/>
      <c r="I157" s="50"/>
      <c r="J157" s="51"/>
      <c r="K157" s="129" t="str">
        <f t="shared" si="38"/>
        <v/>
      </c>
      <c r="L157" s="103" t="str">
        <f t="shared" si="39"/>
        <v/>
      </c>
      <c r="M157" s="53">
        <v>0</v>
      </c>
      <c r="N157" s="102" t="str">
        <f t="shared" si="40"/>
        <v/>
      </c>
      <c r="O157" s="103" t="str">
        <f t="shared" si="41"/>
        <v/>
      </c>
      <c r="P157" s="53">
        <v>0</v>
      </c>
      <c r="Q157" s="102" t="str">
        <f t="shared" si="42"/>
        <v/>
      </c>
      <c r="R157" s="103" t="str">
        <f t="shared" si="43"/>
        <v/>
      </c>
      <c r="S157" s="53">
        <v>0</v>
      </c>
      <c r="T157" s="102" t="str">
        <f t="shared" si="44"/>
        <v/>
      </c>
      <c r="U157" s="103" t="str">
        <f t="shared" si="45"/>
        <v/>
      </c>
      <c r="V157" s="53">
        <v>0</v>
      </c>
      <c r="W157" s="87" t="str">
        <f t="shared" si="46"/>
        <v/>
      </c>
      <c r="X157" s="103" t="str">
        <f t="shared" si="47"/>
        <v/>
      </c>
      <c r="Y157" s="53">
        <v>0</v>
      </c>
      <c r="Z157" s="56" t="str">
        <f t="shared" si="48"/>
        <v/>
      </c>
      <c r="AA157" s="56" t="str">
        <f t="shared" si="49"/>
        <v/>
      </c>
      <c r="AB157" s="56" t="str">
        <f t="shared" si="50"/>
        <v/>
      </c>
      <c r="AC157" s="56" t="str">
        <f t="shared" si="51"/>
        <v/>
      </c>
      <c r="AD157" s="56" t="str">
        <f t="shared" si="52"/>
        <v/>
      </c>
      <c r="AE157" s="40"/>
      <c r="AF157" s="40"/>
      <c r="AG157" s="40"/>
      <c r="AH157" s="56" t="str">
        <f t="shared" si="36"/>
        <v/>
      </c>
      <c r="AI157" s="54"/>
      <c r="AJ157" s="54"/>
      <c r="AK157" s="54"/>
      <c r="AL157" s="54"/>
      <c r="AM157" s="54"/>
    </row>
    <row r="158" spans="1:39">
      <c r="A158" s="45" t="str" cm="1">
        <f t="array" ref="A158">IF(H158="PROJECT", CHAR(10) &amp; "- " &amp; _xlfn.TEXTJOIN(CHAR(10) &amp; "- ", TRUE, _xlfn._xlws.FILTER($I$9:$I$1000, ($B$9:$B$1000=B158) * ($H$9:$H$1000="Topic"))), "")</f>
        <v/>
      </c>
      <c r="B158" s="45" t="str">
        <f t="shared" si="37"/>
        <v/>
      </c>
      <c r="C158" s="95"/>
      <c r="D158" s="57"/>
      <c r="E158" s="58"/>
      <c r="F158" s="54"/>
      <c r="G158" s="52"/>
      <c r="H158" s="52"/>
      <c r="I158" s="61"/>
      <c r="J158" s="62"/>
      <c r="K158" s="129" t="str">
        <f t="shared" si="38"/>
        <v/>
      </c>
      <c r="L158" s="103" t="str">
        <f t="shared" si="39"/>
        <v/>
      </c>
      <c r="M158" s="52">
        <v>0</v>
      </c>
      <c r="N158" s="102" t="str">
        <f t="shared" si="40"/>
        <v/>
      </c>
      <c r="O158" s="103" t="str">
        <f t="shared" si="41"/>
        <v/>
      </c>
      <c r="P158" s="52">
        <v>0</v>
      </c>
      <c r="Q158" s="102" t="str">
        <f t="shared" si="42"/>
        <v/>
      </c>
      <c r="R158" s="103" t="str">
        <f t="shared" si="43"/>
        <v/>
      </c>
      <c r="S158" s="52">
        <v>0</v>
      </c>
      <c r="T158" s="102" t="str">
        <f t="shared" si="44"/>
        <v/>
      </c>
      <c r="U158" s="103" t="str">
        <f t="shared" si="45"/>
        <v/>
      </c>
      <c r="V158" s="52">
        <v>0</v>
      </c>
      <c r="W158" s="87" t="str">
        <f t="shared" si="46"/>
        <v/>
      </c>
      <c r="X158" s="103" t="str">
        <f t="shared" si="47"/>
        <v/>
      </c>
      <c r="Y158" s="52">
        <v>0</v>
      </c>
      <c r="Z158" s="56" t="str">
        <f t="shared" si="48"/>
        <v/>
      </c>
      <c r="AA158" s="56" t="str">
        <f t="shared" si="49"/>
        <v/>
      </c>
      <c r="AB158" s="56" t="str">
        <f t="shared" si="50"/>
        <v/>
      </c>
      <c r="AC158" s="56" t="str">
        <f t="shared" si="51"/>
        <v/>
      </c>
      <c r="AD158" s="56" t="str">
        <f t="shared" si="52"/>
        <v/>
      </c>
      <c r="AE158" s="40"/>
      <c r="AF158" s="40"/>
      <c r="AG158" s="40"/>
      <c r="AH158" s="56" t="str">
        <f t="shared" si="36"/>
        <v/>
      </c>
      <c r="AI158" s="54"/>
      <c r="AJ158" s="54"/>
      <c r="AK158" s="54"/>
      <c r="AL158" s="54"/>
      <c r="AM158" s="54"/>
    </row>
    <row r="159" spans="1:39">
      <c r="A159" s="45" t="str" cm="1">
        <f t="array" ref="A159">IF(H159="PROJECT", CHAR(10) &amp; "- " &amp; _xlfn.TEXTJOIN(CHAR(10) &amp; "- ", TRUE, _xlfn._xlws.FILTER($I$9:$I$1000, ($B$9:$B$1000=B159) * ($H$9:$H$1000="Topic"))), "")</f>
        <v/>
      </c>
      <c r="B159" s="45" t="str">
        <f t="shared" si="37"/>
        <v/>
      </c>
      <c r="C159" s="95"/>
      <c r="D159" s="46"/>
      <c r="E159" s="58"/>
      <c r="F159" s="67"/>
      <c r="G159" s="53"/>
      <c r="H159" s="53"/>
      <c r="I159" s="50"/>
      <c r="J159" s="51"/>
      <c r="K159" s="129" t="str">
        <f t="shared" si="38"/>
        <v/>
      </c>
      <c r="L159" s="103" t="str">
        <f t="shared" si="39"/>
        <v/>
      </c>
      <c r="M159" s="53">
        <v>0</v>
      </c>
      <c r="N159" s="102" t="str">
        <f t="shared" si="40"/>
        <v/>
      </c>
      <c r="O159" s="103" t="str">
        <f t="shared" si="41"/>
        <v/>
      </c>
      <c r="P159" s="53">
        <v>0</v>
      </c>
      <c r="Q159" s="102" t="str">
        <f t="shared" si="42"/>
        <v/>
      </c>
      <c r="R159" s="103" t="str">
        <f t="shared" si="43"/>
        <v/>
      </c>
      <c r="S159" s="53">
        <v>0</v>
      </c>
      <c r="T159" s="102" t="str">
        <f t="shared" si="44"/>
        <v/>
      </c>
      <c r="U159" s="103" t="str">
        <f t="shared" si="45"/>
        <v/>
      </c>
      <c r="V159" s="53">
        <v>0</v>
      </c>
      <c r="W159" s="87" t="str">
        <f t="shared" si="46"/>
        <v/>
      </c>
      <c r="X159" s="103" t="str">
        <f t="shared" si="47"/>
        <v/>
      </c>
      <c r="Y159" s="53">
        <v>0</v>
      </c>
      <c r="Z159" s="56" t="str">
        <f t="shared" si="48"/>
        <v/>
      </c>
      <c r="AA159" s="56" t="str">
        <f t="shared" si="49"/>
        <v/>
      </c>
      <c r="AB159" s="56" t="str">
        <f t="shared" si="50"/>
        <v/>
      </c>
      <c r="AC159" s="56" t="str">
        <f t="shared" si="51"/>
        <v/>
      </c>
      <c r="AD159" s="56" t="str">
        <f t="shared" si="52"/>
        <v/>
      </c>
      <c r="AE159" s="40"/>
      <c r="AF159" s="40"/>
      <c r="AG159" s="40"/>
      <c r="AH159" s="56" t="str">
        <f t="shared" si="36"/>
        <v/>
      </c>
      <c r="AI159" s="54"/>
      <c r="AJ159" s="54"/>
      <c r="AK159" s="54"/>
      <c r="AL159" s="54"/>
      <c r="AM159" s="54"/>
    </row>
    <row r="160" spans="1:39">
      <c r="A160" s="45" t="str" cm="1">
        <f t="array" ref="A160">IF(H160="PROJECT", CHAR(10) &amp; "- " &amp; _xlfn.TEXTJOIN(CHAR(10) &amp; "- ", TRUE, _xlfn._xlws.FILTER($I$9:$I$1000, ($B$9:$B$1000=B160) * ($H$9:$H$1000="Topic"))), "")</f>
        <v/>
      </c>
      <c r="B160" s="45" t="str">
        <f t="shared" si="37"/>
        <v/>
      </c>
      <c r="C160" s="95"/>
      <c r="D160" s="57"/>
      <c r="E160" s="58"/>
      <c r="F160" s="54"/>
      <c r="G160" s="52"/>
      <c r="H160" s="52"/>
      <c r="I160" s="61"/>
      <c r="J160" s="62"/>
      <c r="K160" s="129" t="str">
        <f t="shared" si="38"/>
        <v/>
      </c>
      <c r="L160" s="103" t="str">
        <f t="shared" si="39"/>
        <v/>
      </c>
      <c r="M160" s="52">
        <v>0</v>
      </c>
      <c r="N160" s="102" t="str">
        <f t="shared" si="40"/>
        <v/>
      </c>
      <c r="O160" s="103" t="str">
        <f t="shared" si="41"/>
        <v/>
      </c>
      <c r="P160" s="52">
        <v>0</v>
      </c>
      <c r="Q160" s="102" t="str">
        <f t="shared" si="42"/>
        <v/>
      </c>
      <c r="R160" s="103" t="str">
        <f t="shared" si="43"/>
        <v/>
      </c>
      <c r="S160" s="52">
        <v>0</v>
      </c>
      <c r="T160" s="102" t="str">
        <f t="shared" si="44"/>
        <v/>
      </c>
      <c r="U160" s="103" t="str">
        <f t="shared" si="45"/>
        <v/>
      </c>
      <c r="V160" s="52">
        <v>0</v>
      </c>
      <c r="W160" s="87" t="str">
        <f t="shared" si="46"/>
        <v/>
      </c>
      <c r="X160" s="103" t="str">
        <f t="shared" si="47"/>
        <v/>
      </c>
      <c r="Y160" s="52">
        <v>0</v>
      </c>
      <c r="Z160" s="56" t="str">
        <f t="shared" si="48"/>
        <v/>
      </c>
      <c r="AA160" s="56" t="str">
        <f t="shared" si="49"/>
        <v/>
      </c>
      <c r="AB160" s="56" t="str">
        <f t="shared" si="50"/>
        <v/>
      </c>
      <c r="AC160" s="56" t="str">
        <f t="shared" si="51"/>
        <v/>
      </c>
      <c r="AD160" s="56" t="str">
        <f t="shared" si="52"/>
        <v/>
      </c>
      <c r="AE160" s="40"/>
      <c r="AF160" s="40"/>
      <c r="AG160" s="40"/>
      <c r="AH160" s="56" t="str">
        <f t="shared" si="36"/>
        <v/>
      </c>
      <c r="AI160" s="54"/>
      <c r="AJ160" s="54"/>
      <c r="AK160" s="54"/>
      <c r="AL160" s="54"/>
      <c r="AM160" s="54"/>
    </row>
    <row r="161" spans="1:39">
      <c r="A161" s="45" t="str" cm="1">
        <f t="array" ref="A161">IF(H161="PROJECT", CHAR(10) &amp; "- " &amp; _xlfn.TEXTJOIN(CHAR(10) &amp; "- ", TRUE, _xlfn._xlws.FILTER($I$9:$I$1000, ($B$9:$B$1000=B161) * ($H$9:$H$1000="Topic"))), "")</f>
        <v/>
      </c>
      <c r="B161" s="45" t="str">
        <f t="shared" si="37"/>
        <v/>
      </c>
      <c r="C161" s="95"/>
      <c r="D161" s="46"/>
      <c r="E161" s="58"/>
      <c r="F161" s="67"/>
      <c r="G161" s="53"/>
      <c r="H161" s="53"/>
      <c r="I161" s="50"/>
      <c r="J161" s="51"/>
      <c r="K161" s="129" t="str">
        <f t="shared" si="38"/>
        <v/>
      </c>
      <c r="L161" s="103" t="str">
        <f t="shared" si="39"/>
        <v/>
      </c>
      <c r="M161" s="53">
        <v>0</v>
      </c>
      <c r="N161" s="102" t="str">
        <f t="shared" si="40"/>
        <v/>
      </c>
      <c r="O161" s="103" t="str">
        <f t="shared" si="41"/>
        <v/>
      </c>
      <c r="P161" s="53">
        <v>0</v>
      </c>
      <c r="Q161" s="102" t="str">
        <f t="shared" si="42"/>
        <v/>
      </c>
      <c r="R161" s="103" t="str">
        <f t="shared" si="43"/>
        <v/>
      </c>
      <c r="S161" s="53">
        <v>0</v>
      </c>
      <c r="T161" s="102" t="str">
        <f t="shared" si="44"/>
        <v/>
      </c>
      <c r="U161" s="103" t="str">
        <f t="shared" si="45"/>
        <v/>
      </c>
      <c r="V161" s="53">
        <v>0</v>
      </c>
      <c r="W161" s="87" t="str">
        <f t="shared" si="46"/>
        <v/>
      </c>
      <c r="X161" s="103" t="str">
        <f t="shared" si="47"/>
        <v/>
      </c>
      <c r="Y161" s="53">
        <v>0</v>
      </c>
      <c r="Z161" s="56" t="str">
        <f t="shared" si="48"/>
        <v/>
      </c>
      <c r="AA161" s="56" t="str">
        <f t="shared" si="49"/>
        <v/>
      </c>
      <c r="AB161" s="56" t="str">
        <f t="shared" si="50"/>
        <v/>
      </c>
      <c r="AC161" s="56" t="str">
        <f t="shared" si="51"/>
        <v/>
      </c>
      <c r="AD161" s="56" t="str">
        <f t="shared" si="52"/>
        <v/>
      </c>
      <c r="AE161" s="40"/>
      <c r="AF161" s="40"/>
      <c r="AG161" s="40"/>
      <c r="AH161" s="56" t="str">
        <f t="shared" si="36"/>
        <v/>
      </c>
      <c r="AI161" s="54"/>
      <c r="AJ161" s="54"/>
      <c r="AK161" s="54"/>
      <c r="AL161" s="54"/>
      <c r="AM161" s="54"/>
    </row>
    <row r="162" spans="1:39">
      <c r="A162" s="45" t="str" cm="1">
        <f t="array" ref="A162">IF(H162="PROJECT", CHAR(10) &amp; "- " &amp; _xlfn.TEXTJOIN(CHAR(10) &amp; "- ", TRUE, _xlfn._xlws.FILTER($I$9:$I$1000, ($B$9:$B$1000=B162) * ($H$9:$H$1000="Topic"))), "")</f>
        <v/>
      </c>
      <c r="B162" s="45" t="str">
        <f t="shared" si="37"/>
        <v/>
      </c>
      <c r="C162" s="95"/>
      <c r="D162" s="57"/>
      <c r="E162" s="58"/>
      <c r="F162" s="54"/>
      <c r="G162" s="52"/>
      <c r="H162" s="52"/>
      <c r="I162" s="61"/>
      <c r="J162" s="62"/>
      <c r="K162" s="129" t="str">
        <f t="shared" si="38"/>
        <v/>
      </c>
      <c r="L162" s="103" t="str">
        <f t="shared" si="39"/>
        <v/>
      </c>
      <c r="M162" s="52">
        <v>0</v>
      </c>
      <c r="N162" s="102" t="str">
        <f t="shared" si="40"/>
        <v/>
      </c>
      <c r="O162" s="103" t="str">
        <f t="shared" si="41"/>
        <v/>
      </c>
      <c r="P162" s="52">
        <v>0</v>
      </c>
      <c r="Q162" s="102" t="str">
        <f t="shared" si="42"/>
        <v/>
      </c>
      <c r="R162" s="103" t="str">
        <f t="shared" si="43"/>
        <v/>
      </c>
      <c r="S162" s="52">
        <v>0</v>
      </c>
      <c r="T162" s="102" t="str">
        <f t="shared" si="44"/>
        <v/>
      </c>
      <c r="U162" s="103" t="str">
        <f t="shared" si="45"/>
        <v/>
      </c>
      <c r="V162" s="52">
        <v>0</v>
      </c>
      <c r="W162" s="87" t="str">
        <f t="shared" si="46"/>
        <v/>
      </c>
      <c r="X162" s="103" t="str">
        <f t="shared" si="47"/>
        <v/>
      </c>
      <c r="Y162" s="52">
        <v>0</v>
      </c>
      <c r="Z162" s="56" t="str">
        <f t="shared" si="48"/>
        <v/>
      </c>
      <c r="AA162" s="56" t="str">
        <f t="shared" si="49"/>
        <v/>
      </c>
      <c r="AB162" s="56" t="str">
        <f t="shared" si="50"/>
        <v/>
      </c>
      <c r="AC162" s="56" t="str">
        <f t="shared" si="51"/>
        <v/>
      </c>
      <c r="AD162" s="56" t="str">
        <f t="shared" si="52"/>
        <v/>
      </c>
      <c r="AE162" s="40"/>
      <c r="AF162" s="40"/>
      <c r="AG162" s="40"/>
      <c r="AH162" s="56" t="str">
        <f t="shared" si="36"/>
        <v/>
      </c>
      <c r="AI162" s="54"/>
      <c r="AJ162" s="54"/>
      <c r="AK162" s="54"/>
      <c r="AL162" s="54"/>
      <c r="AM162" s="54"/>
    </row>
    <row r="163" spans="1:39">
      <c r="A163" s="45" t="str" cm="1">
        <f t="array" ref="A163">IF(H163="PROJECT", CHAR(10) &amp; "- " &amp; _xlfn.TEXTJOIN(CHAR(10) &amp; "- ", TRUE, _xlfn._xlws.FILTER($I$9:$I$1000, ($B$9:$B$1000=B163) * ($H$9:$H$1000="Topic"))), "")</f>
        <v/>
      </c>
      <c r="B163" s="45" t="str">
        <f t="shared" si="37"/>
        <v/>
      </c>
      <c r="C163" s="95"/>
      <c r="D163" s="46"/>
      <c r="E163" s="58"/>
      <c r="F163" s="67"/>
      <c r="G163" s="53"/>
      <c r="H163" s="53"/>
      <c r="I163" s="50"/>
      <c r="J163" s="51"/>
      <c r="K163" s="129" t="str">
        <f t="shared" si="38"/>
        <v/>
      </c>
      <c r="L163" s="103" t="str">
        <f t="shared" si="39"/>
        <v/>
      </c>
      <c r="M163" s="53">
        <v>0</v>
      </c>
      <c r="N163" s="102" t="str">
        <f t="shared" si="40"/>
        <v/>
      </c>
      <c r="O163" s="103" t="str">
        <f t="shared" si="41"/>
        <v/>
      </c>
      <c r="P163" s="53">
        <v>0</v>
      </c>
      <c r="Q163" s="102" t="str">
        <f t="shared" si="42"/>
        <v/>
      </c>
      <c r="R163" s="103" t="str">
        <f t="shared" si="43"/>
        <v/>
      </c>
      <c r="S163" s="53">
        <v>0</v>
      </c>
      <c r="T163" s="102" t="str">
        <f t="shared" si="44"/>
        <v/>
      </c>
      <c r="U163" s="103" t="str">
        <f t="shared" si="45"/>
        <v/>
      </c>
      <c r="V163" s="53">
        <v>0</v>
      </c>
      <c r="W163" s="87" t="str">
        <f t="shared" si="46"/>
        <v/>
      </c>
      <c r="X163" s="103" t="str">
        <f t="shared" si="47"/>
        <v/>
      </c>
      <c r="Y163" s="53">
        <v>0</v>
      </c>
      <c r="Z163" s="56" t="str">
        <f t="shared" si="48"/>
        <v/>
      </c>
      <c r="AA163" s="56" t="str">
        <f t="shared" si="49"/>
        <v/>
      </c>
      <c r="AB163" s="56" t="str">
        <f t="shared" si="50"/>
        <v/>
      </c>
      <c r="AC163" s="56" t="str">
        <f t="shared" si="51"/>
        <v/>
      </c>
      <c r="AD163" s="56" t="str">
        <f t="shared" si="52"/>
        <v/>
      </c>
      <c r="AE163" s="40"/>
      <c r="AF163" s="40"/>
      <c r="AG163" s="40"/>
      <c r="AH163" s="56" t="str">
        <f t="shared" si="36"/>
        <v/>
      </c>
      <c r="AI163" s="54"/>
      <c r="AJ163" s="54"/>
      <c r="AK163" s="54"/>
      <c r="AL163" s="54"/>
      <c r="AM163" s="54"/>
    </row>
    <row r="164" spans="1:39">
      <c r="A164" s="45" t="str" cm="1">
        <f t="array" ref="A164">IF(H164="PROJECT", CHAR(10) &amp; "- " &amp; _xlfn.TEXTJOIN(CHAR(10) &amp; "- ", TRUE, _xlfn._xlws.FILTER($I$9:$I$1000, ($B$9:$B$1000=B164) * ($H$9:$H$1000="Topic"))), "")</f>
        <v/>
      </c>
      <c r="B164" s="45" t="str">
        <f t="shared" si="37"/>
        <v/>
      </c>
      <c r="C164" s="95"/>
      <c r="D164" s="57"/>
      <c r="E164" s="58"/>
      <c r="F164" s="54"/>
      <c r="G164" s="52"/>
      <c r="H164" s="52"/>
      <c r="I164" s="61"/>
      <c r="J164" s="62"/>
      <c r="K164" s="129" t="str">
        <f t="shared" si="38"/>
        <v/>
      </c>
      <c r="L164" s="103" t="str">
        <f t="shared" si="39"/>
        <v/>
      </c>
      <c r="M164" s="52">
        <v>0</v>
      </c>
      <c r="N164" s="102" t="str">
        <f t="shared" si="40"/>
        <v/>
      </c>
      <c r="O164" s="103" t="str">
        <f t="shared" si="41"/>
        <v/>
      </c>
      <c r="P164" s="52">
        <v>0</v>
      </c>
      <c r="Q164" s="102" t="str">
        <f t="shared" si="42"/>
        <v/>
      </c>
      <c r="R164" s="103" t="str">
        <f t="shared" si="43"/>
        <v/>
      </c>
      <c r="S164" s="52">
        <v>0</v>
      </c>
      <c r="T164" s="102" t="str">
        <f t="shared" si="44"/>
        <v/>
      </c>
      <c r="U164" s="103" t="str">
        <f t="shared" si="45"/>
        <v/>
      </c>
      <c r="V164" s="52">
        <v>0</v>
      </c>
      <c r="W164" s="87" t="str">
        <f t="shared" si="46"/>
        <v/>
      </c>
      <c r="X164" s="103" t="str">
        <f t="shared" si="47"/>
        <v/>
      </c>
      <c r="Y164" s="52">
        <v>0</v>
      </c>
      <c r="Z164" s="56" t="str">
        <f t="shared" si="48"/>
        <v/>
      </c>
      <c r="AA164" s="56" t="str">
        <f t="shared" si="49"/>
        <v/>
      </c>
      <c r="AB164" s="56" t="str">
        <f t="shared" si="50"/>
        <v/>
      </c>
      <c r="AC164" s="56" t="str">
        <f t="shared" si="51"/>
        <v/>
      </c>
      <c r="AD164" s="56" t="str">
        <f t="shared" si="52"/>
        <v/>
      </c>
      <c r="AE164" s="40"/>
      <c r="AF164" s="40"/>
      <c r="AG164" s="40"/>
      <c r="AH164" s="56" t="str">
        <f t="shared" si="36"/>
        <v/>
      </c>
      <c r="AI164" s="54"/>
      <c r="AJ164" s="54"/>
      <c r="AK164" s="54"/>
      <c r="AL164" s="54"/>
      <c r="AM164" s="54"/>
    </row>
    <row r="165" spans="1:39">
      <c r="A165" s="45" t="str" cm="1">
        <f t="array" ref="A165">IF(H165="PROJECT", CHAR(10) &amp; "- " &amp; _xlfn.TEXTJOIN(CHAR(10) &amp; "- ", TRUE, _xlfn._xlws.FILTER($I$9:$I$1000, ($B$9:$B$1000=B165) * ($H$9:$H$1000="Topic"))), "")</f>
        <v/>
      </c>
      <c r="B165" s="45" t="str">
        <f t="shared" si="37"/>
        <v/>
      </c>
      <c r="C165" s="95"/>
      <c r="D165" s="46"/>
      <c r="E165" s="58"/>
      <c r="F165" s="67"/>
      <c r="G165" s="53"/>
      <c r="H165" s="53"/>
      <c r="I165" s="50"/>
      <c r="J165" s="51"/>
      <c r="K165" s="129" t="str">
        <f t="shared" si="38"/>
        <v/>
      </c>
      <c r="L165" s="103" t="str">
        <f t="shared" si="39"/>
        <v/>
      </c>
      <c r="M165" s="53">
        <v>0</v>
      </c>
      <c r="N165" s="102" t="str">
        <f t="shared" si="40"/>
        <v/>
      </c>
      <c r="O165" s="103" t="str">
        <f t="shared" si="41"/>
        <v/>
      </c>
      <c r="P165" s="53">
        <v>0</v>
      </c>
      <c r="Q165" s="102" t="str">
        <f t="shared" si="42"/>
        <v/>
      </c>
      <c r="R165" s="103" t="str">
        <f t="shared" si="43"/>
        <v/>
      </c>
      <c r="S165" s="53">
        <v>0</v>
      </c>
      <c r="T165" s="102" t="str">
        <f t="shared" si="44"/>
        <v/>
      </c>
      <c r="U165" s="103" t="str">
        <f t="shared" si="45"/>
        <v/>
      </c>
      <c r="V165" s="53">
        <v>0</v>
      </c>
      <c r="W165" s="87" t="str">
        <f t="shared" si="46"/>
        <v/>
      </c>
      <c r="X165" s="103" t="str">
        <f t="shared" si="47"/>
        <v/>
      </c>
      <c r="Y165" s="53">
        <v>0</v>
      </c>
      <c r="Z165" s="56" t="str">
        <f t="shared" si="48"/>
        <v/>
      </c>
      <c r="AA165" s="56" t="str">
        <f t="shared" si="49"/>
        <v/>
      </c>
      <c r="AB165" s="56" t="str">
        <f t="shared" si="50"/>
        <v/>
      </c>
      <c r="AC165" s="56" t="str">
        <f t="shared" si="51"/>
        <v/>
      </c>
      <c r="AD165" s="56" t="str">
        <f t="shared" si="52"/>
        <v/>
      </c>
      <c r="AE165" s="40"/>
      <c r="AF165" s="40"/>
      <c r="AG165" s="40"/>
      <c r="AH165" s="56" t="str">
        <f t="shared" si="36"/>
        <v/>
      </c>
      <c r="AI165" s="54"/>
      <c r="AJ165" s="54"/>
      <c r="AK165" s="54"/>
      <c r="AL165" s="54"/>
      <c r="AM165" s="54"/>
    </row>
    <row r="166" spans="1:39">
      <c r="A166" s="45" t="str" cm="1">
        <f t="array" ref="A166">IF(H166="PROJECT", CHAR(10) &amp; "- " &amp; _xlfn.TEXTJOIN(CHAR(10) &amp; "- ", TRUE, _xlfn._xlws.FILTER($I$9:$I$1000, ($B$9:$B$1000=B166) * ($H$9:$H$1000="Topic"))), "")</f>
        <v/>
      </c>
      <c r="B166" s="45" t="str">
        <f t="shared" si="37"/>
        <v/>
      </c>
      <c r="C166" s="95"/>
      <c r="D166" s="57"/>
      <c r="E166" s="58"/>
      <c r="F166" s="54"/>
      <c r="G166" s="52"/>
      <c r="H166" s="52"/>
      <c r="I166" s="61"/>
      <c r="J166" s="62"/>
      <c r="K166" s="129" t="str">
        <f t="shared" si="38"/>
        <v/>
      </c>
      <c r="L166" s="103" t="str">
        <f t="shared" si="39"/>
        <v/>
      </c>
      <c r="M166" s="52">
        <v>0</v>
      </c>
      <c r="N166" s="102" t="str">
        <f t="shared" si="40"/>
        <v/>
      </c>
      <c r="O166" s="103" t="str">
        <f t="shared" si="41"/>
        <v/>
      </c>
      <c r="P166" s="52">
        <v>0</v>
      </c>
      <c r="Q166" s="102" t="str">
        <f t="shared" si="42"/>
        <v/>
      </c>
      <c r="R166" s="103" t="str">
        <f t="shared" si="43"/>
        <v/>
      </c>
      <c r="S166" s="52">
        <v>0</v>
      </c>
      <c r="T166" s="102" t="str">
        <f t="shared" si="44"/>
        <v/>
      </c>
      <c r="U166" s="103" t="str">
        <f t="shared" si="45"/>
        <v/>
      </c>
      <c r="V166" s="52">
        <v>0</v>
      </c>
      <c r="W166" s="87" t="str">
        <f t="shared" si="46"/>
        <v/>
      </c>
      <c r="X166" s="103" t="str">
        <f t="shared" si="47"/>
        <v/>
      </c>
      <c r="Y166" s="52">
        <v>0</v>
      </c>
      <c r="Z166" s="56" t="str">
        <f t="shared" si="48"/>
        <v/>
      </c>
      <c r="AA166" s="56" t="str">
        <f t="shared" si="49"/>
        <v/>
      </c>
      <c r="AB166" s="56" t="str">
        <f t="shared" si="50"/>
        <v/>
      </c>
      <c r="AC166" s="56" t="str">
        <f t="shared" si="51"/>
        <v/>
      </c>
      <c r="AD166" s="56" t="str">
        <f t="shared" si="52"/>
        <v/>
      </c>
      <c r="AE166" s="40"/>
      <c r="AF166" s="40"/>
      <c r="AG166" s="40"/>
      <c r="AH166" s="56" t="str">
        <f t="shared" si="36"/>
        <v/>
      </c>
      <c r="AI166" s="54"/>
      <c r="AJ166" s="54"/>
      <c r="AK166" s="54"/>
      <c r="AL166" s="54"/>
      <c r="AM166" s="54"/>
    </row>
    <row r="167" spans="1:39">
      <c r="A167" s="45" t="str" cm="1">
        <f t="array" ref="A167">IF(H167="PROJECT", CHAR(10) &amp; "- " &amp; _xlfn.TEXTJOIN(CHAR(10) &amp; "- ", TRUE, _xlfn._xlws.FILTER($I$9:$I$1000, ($B$9:$B$1000=B167) * ($H$9:$H$1000="Topic"))), "")</f>
        <v/>
      </c>
      <c r="B167" s="45" t="str">
        <f t="shared" si="37"/>
        <v/>
      </c>
      <c r="C167" s="95"/>
      <c r="D167" s="46"/>
      <c r="E167" s="58"/>
      <c r="F167" s="67"/>
      <c r="G167" s="53"/>
      <c r="H167" s="53"/>
      <c r="I167" s="50"/>
      <c r="J167" s="51"/>
      <c r="K167" s="129" t="str">
        <f t="shared" si="38"/>
        <v/>
      </c>
      <c r="L167" s="103" t="str">
        <f t="shared" si="39"/>
        <v/>
      </c>
      <c r="M167" s="53">
        <v>0</v>
      </c>
      <c r="N167" s="102" t="str">
        <f t="shared" si="40"/>
        <v/>
      </c>
      <c r="O167" s="103" t="str">
        <f t="shared" si="41"/>
        <v/>
      </c>
      <c r="P167" s="53">
        <v>0</v>
      </c>
      <c r="Q167" s="102" t="str">
        <f t="shared" si="42"/>
        <v/>
      </c>
      <c r="R167" s="103" t="str">
        <f t="shared" si="43"/>
        <v/>
      </c>
      <c r="S167" s="53">
        <v>0</v>
      </c>
      <c r="T167" s="102" t="str">
        <f t="shared" si="44"/>
        <v/>
      </c>
      <c r="U167" s="103" t="str">
        <f t="shared" si="45"/>
        <v/>
      </c>
      <c r="V167" s="53">
        <v>0</v>
      </c>
      <c r="W167" s="87" t="str">
        <f t="shared" si="46"/>
        <v/>
      </c>
      <c r="X167" s="103" t="str">
        <f t="shared" si="47"/>
        <v/>
      </c>
      <c r="Y167" s="53">
        <v>0</v>
      </c>
      <c r="Z167" s="56" t="str">
        <f t="shared" si="48"/>
        <v/>
      </c>
      <c r="AA167" s="56" t="str">
        <f t="shared" si="49"/>
        <v/>
      </c>
      <c r="AB167" s="56" t="str">
        <f t="shared" si="50"/>
        <v/>
      </c>
      <c r="AC167" s="56" t="str">
        <f t="shared" si="51"/>
        <v/>
      </c>
      <c r="AD167" s="56" t="str">
        <f t="shared" si="52"/>
        <v/>
      </c>
      <c r="AE167" s="40"/>
      <c r="AF167" s="40"/>
      <c r="AG167" s="40"/>
      <c r="AH167" s="56" t="str">
        <f t="shared" si="36"/>
        <v/>
      </c>
      <c r="AI167" s="54"/>
      <c r="AJ167" s="54"/>
      <c r="AK167" s="54"/>
      <c r="AL167" s="54"/>
      <c r="AM167" s="54"/>
    </row>
    <row r="168" spans="1:39">
      <c r="A168" s="45" t="str" cm="1">
        <f t="array" ref="A168">IF(H168="PROJECT", CHAR(10) &amp; "- " &amp; _xlfn.TEXTJOIN(CHAR(10) &amp; "- ", TRUE, _xlfn._xlws.FILTER($I$9:$I$1000, ($B$9:$B$1000=B168) * ($H$9:$H$1000="Topic"))), "")</f>
        <v/>
      </c>
      <c r="B168" s="45" t="str">
        <f t="shared" si="37"/>
        <v/>
      </c>
      <c r="C168" s="95"/>
      <c r="D168" s="57"/>
      <c r="E168" s="58"/>
      <c r="F168" s="54"/>
      <c r="G168" s="52"/>
      <c r="H168" s="52"/>
      <c r="I168" s="61"/>
      <c r="J168" s="62"/>
      <c r="K168" s="129" t="str">
        <f t="shared" si="38"/>
        <v/>
      </c>
      <c r="L168" s="103" t="str">
        <f t="shared" si="39"/>
        <v/>
      </c>
      <c r="M168" s="52">
        <v>0</v>
      </c>
      <c r="N168" s="102" t="str">
        <f t="shared" si="40"/>
        <v/>
      </c>
      <c r="O168" s="103" t="str">
        <f t="shared" si="41"/>
        <v/>
      </c>
      <c r="P168" s="52">
        <v>0</v>
      </c>
      <c r="Q168" s="102" t="str">
        <f t="shared" si="42"/>
        <v/>
      </c>
      <c r="R168" s="103" t="str">
        <f t="shared" si="43"/>
        <v/>
      </c>
      <c r="S168" s="52">
        <v>0</v>
      </c>
      <c r="T168" s="102" t="str">
        <f t="shared" si="44"/>
        <v/>
      </c>
      <c r="U168" s="103" t="str">
        <f t="shared" si="45"/>
        <v/>
      </c>
      <c r="V168" s="52">
        <v>0</v>
      </c>
      <c r="W168" s="87" t="str">
        <f t="shared" si="46"/>
        <v/>
      </c>
      <c r="X168" s="103" t="str">
        <f t="shared" si="47"/>
        <v/>
      </c>
      <c r="Y168" s="52">
        <v>0</v>
      </c>
      <c r="Z168" s="56" t="str">
        <f t="shared" si="48"/>
        <v/>
      </c>
      <c r="AA168" s="56" t="str">
        <f t="shared" si="49"/>
        <v/>
      </c>
      <c r="AB168" s="56" t="str">
        <f t="shared" si="50"/>
        <v/>
      </c>
      <c r="AC168" s="56" t="str">
        <f t="shared" si="51"/>
        <v/>
      </c>
      <c r="AD168" s="56" t="str">
        <f t="shared" si="52"/>
        <v/>
      </c>
      <c r="AE168" s="40"/>
      <c r="AF168" s="40"/>
      <c r="AG168" s="40"/>
      <c r="AH168" s="56" t="str">
        <f t="shared" si="36"/>
        <v/>
      </c>
      <c r="AI168" s="54"/>
      <c r="AJ168" s="54"/>
      <c r="AK168" s="54"/>
      <c r="AL168" s="54"/>
      <c r="AM168" s="54"/>
    </row>
    <row r="169" spans="1:39">
      <c r="A169" s="45" t="str" cm="1">
        <f t="array" ref="A169">IF(H169="PROJECT", CHAR(10) &amp; "- " &amp; _xlfn.TEXTJOIN(CHAR(10) &amp; "- ", TRUE, _xlfn._xlws.FILTER($I$9:$I$1000, ($B$9:$B$1000=B169) * ($H$9:$H$1000="Topic"))), "")</f>
        <v/>
      </c>
      <c r="B169" s="45" t="str">
        <f t="shared" si="37"/>
        <v/>
      </c>
      <c r="C169" s="95"/>
      <c r="D169" s="46"/>
      <c r="E169" s="58"/>
      <c r="F169" s="67"/>
      <c r="G169" s="53"/>
      <c r="H169" s="53"/>
      <c r="I169" s="50"/>
      <c r="J169" s="51"/>
      <c r="K169" s="129" t="str">
        <f t="shared" si="38"/>
        <v/>
      </c>
      <c r="L169" s="103" t="str">
        <f t="shared" si="39"/>
        <v/>
      </c>
      <c r="M169" s="53">
        <v>0</v>
      </c>
      <c r="N169" s="102" t="str">
        <f t="shared" si="40"/>
        <v/>
      </c>
      <c r="O169" s="103" t="str">
        <f t="shared" si="41"/>
        <v/>
      </c>
      <c r="P169" s="53">
        <v>0</v>
      </c>
      <c r="Q169" s="102" t="str">
        <f t="shared" si="42"/>
        <v/>
      </c>
      <c r="R169" s="103" t="str">
        <f t="shared" si="43"/>
        <v/>
      </c>
      <c r="S169" s="53">
        <v>0</v>
      </c>
      <c r="T169" s="102" t="str">
        <f t="shared" si="44"/>
        <v/>
      </c>
      <c r="U169" s="103" t="str">
        <f t="shared" si="45"/>
        <v/>
      </c>
      <c r="V169" s="53">
        <v>0</v>
      </c>
      <c r="W169" s="87" t="str">
        <f t="shared" si="46"/>
        <v/>
      </c>
      <c r="X169" s="103" t="str">
        <f t="shared" si="47"/>
        <v/>
      </c>
      <c r="Y169" s="53">
        <v>0</v>
      </c>
      <c r="Z169" s="56" t="str">
        <f t="shared" si="48"/>
        <v/>
      </c>
      <c r="AA169" s="56" t="str">
        <f t="shared" si="49"/>
        <v/>
      </c>
      <c r="AB169" s="56" t="str">
        <f t="shared" si="50"/>
        <v/>
      </c>
      <c r="AC169" s="56" t="str">
        <f t="shared" si="51"/>
        <v/>
      </c>
      <c r="AD169" s="56" t="str">
        <f t="shared" si="52"/>
        <v/>
      </c>
      <c r="AE169" s="40"/>
      <c r="AF169" s="40"/>
      <c r="AG169" s="40"/>
      <c r="AH169" s="56" t="str">
        <f t="shared" ref="AH169:AH200" si="53">IF(AE169=$B$6,AG169,"")</f>
        <v/>
      </c>
      <c r="AI169" s="54"/>
      <c r="AJ169" s="54"/>
      <c r="AK169" s="54"/>
      <c r="AL169" s="54"/>
      <c r="AM169" s="54"/>
    </row>
    <row r="170" spans="1:39">
      <c r="A170" s="45" t="str" cm="1">
        <f t="array" ref="A170">IF(H170="PROJECT", CHAR(10) &amp; "- " &amp; _xlfn.TEXTJOIN(CHAR(10) &amp; "- ", TRUE, _xlfn._xlws.FILTER($I$9:$I$1000, ($B$9:$B$1000=B170) * ($H$9:$H$1000="Topic"))), "")</f>
        <v/>
      </c>
      <c r="B170" s="45" t="str">
        <f t="shared" si="37"/>
        <v/>
      </c>
      <c r="C170" s="95"/>
      <c r="D170" s="57"/>
      <c r="E170" s="58"/>
      <c r="F170" s="54"/>
      <c r="G170" s="52"/>
      <c r="H170" s="52"/>
      <c r="I170" s="61"/>
      <c r="J170" s="62"/>
      <c r="K170" s="129" t="str">
        <f t="shared" si="38"/>
        <v/>
      </c>
      <c r="L170" s="103" t="str">
        <f t="shared" si="39"/>
        <v/>
      </c>
      <c r="M170" s="52">
        <v>0</v>
      </c>
      <c r="N170" s="102" t="str">
        <f t="shared" si="40"/>
        <v/>
      </c>
      <c r="O170" s="103" t="str">
        <f t="shared" si="41"/>
        <v/>
      </c>
      <c r="P170" s="52">
        <v>0</v>
      </c>
      <c r="Q170" s="102" t="str">
        <f t="shared" si="42"/>
        <v/>
      </c>
      <c r="R170" s="103" t="str">
        <f t="shared" si="43"/>
        <v/>
      </c>
      <c r="S170" s="52">
        <v>0</v>
      </c>
      <c r="T170" s="102" t="str">
        <f t="shared" si="44"/>
        <v/>
      </c>
      <c r="U170" s="103" t="str">
        <f t="shared" si="45"/>
        <v/>
      </c>
      <c r="V170" s="52">
        <v>0</v>
      </c>
      <c r="W170" s="87" t="str">
        <f t="shared" si="46"/>
        <v/>
      </c>
      <c r="X170" s="103" t="str">
        <f t="shared" si="47"/>
        <v/>
      </c>
      <c r="Y170" s="52">
        <v>0</v>
      </c>
      <c r="Z170" s="56" t="str">
        <f t="shared" si="48"/>
        <v/>
      </c>
      <c r="AA170" s="56" t="str">
        <f t="shared" si="49"/>
        <v/>
      </c>
      <c r="AB170" s="56" t="str">
        <f t="shared" si="50"/>
        <v/>
      </c>
      <c r="AC170" s="56" t="str">
        <f t="shared" si="51"/>
        <v/>
      </c>
      <c r="AD170" s="56" t="str">
        <f t="shared" si="52"/>
        <v/>
      </c>
      <c r="AE170" s="40"/>
      <c r="AF170" s="40"/>
      <c r="AG170" s="40"/>
      <c r="AH170" s="56" t="str">
        <f t="shared" si="53"/>
        <v/>
      </c>
      <c r="AI170" s="54"/>
      <c r="AJ170" s="54"/>
      <c r="AK170" s="54"/>
      <c r="AL170" s="54"/>
      <c r="AM170" s="54"/>
    </row>
    <row r="171" spans="1:39">
      <c r="A171" s="45" t="str" cm="1">
        <f t="array" ref="A171">IF(H171="PROJECT", CHAR(10) &amp; "- " &amp; _xlfn.TEXTJOIN(CHAR(10) &amp; "- ", TRUE, _xlfn._xlws.FILTER($I$9:$I$1000, ($B$9:$B$1000=B171) * ($H$9:$H$1000="Topic"))), "")</f>
        <v/>
      </c>
      <c r="B171" s="45" t="str">
        <f t="shared" si="37"/>
        <v/>
      </c>
      <c r="C171" s="95"/>
      <c r="D171" s="46"/>
      <c r="E171" s="58"/>
      <c r="F171" s="67"/>
      <c r="G171" s="53"/>
      <c r="H171" s="53"/>
      <c r="I171" s="50"/>
      <c r="J171" s="51"/>
      <c r="K171" s="129" t="str">
        <f t="shared" si="38"/>
        <v/>
      </c>
      <c r="L171" s="103" t="str">
        <f t="shared" si="39"/>
        <v/>
      </c>
      <c r="M171" s="53">
        <v>0</v>
      </c>
      <c r="N171" s="102" t="str">
        <f t="shared" si="40"/>
        <v/>
      </c>
      <c r="O171" s="103" t="str">
        <f t="shared" si="41"/>
        <v/>
      </c>
      <c r="P171" s="53">
        <v>0</v>
      </c>
      <c r="Q171" s="102" t="str">
        <f t="shared" si="42"/>
        <v/>
      </c>
      <c r="R171" s="103" t="str">
        <f t="shared" si="43"/>
        <v/>
      </c>
      <c r="S171" s="53">
        <v>0</v>
      </c>
      <c r="T171" s="102" t="str">
        <f t="shared" si="44"/>
        <v/>
      </c>
      <c r="U171" s="103" t="str">
        <f t="shared" si="45"/>
        <v/>
      </c>
      <c r="V171" s="53">
        <v>0</v>
      </c>
      <c r="W171" s="87" t="str">
        <f t="shared" si="46"/>
        <v/>
      </c>
      <c r="X171" s="103" t="str">
        <f t="shared" si="47"/>
        <v/>
      </c>
      <c r="Y171" s="53">
        <v>0</v>
      </c>
      <c r="Z171" s="56" t="str">
        <f t="shared" si="48"/>
        <v/>
      </c>
      <c r="AA171" s="56" t="str">
        <f t="shared" si="49"/>
        <v/>
      </c>
      <c r="AB171" s="56" t="str">
        <f t="shared" si="50"/>
        <v/>
      </c>
      <c r="AC171" s="56" t="str">
        <f t="shared" si="51"/>
        <v/>
      </c>
      <c r="AD171" s="56" t="str">
        <f t="shared" si="52"/>
        <v/>
      </c>
      <c r="AE171" s="40"/>
      <c r="AF171" s="40"/>
      <c r="AG171" s="40"/>
      <c r="AH171" s="56" t="str">
        <f t="shared" si="53"/>
        <v/>
      </c>
      <c r="AI171" s="54"/>
      <c r="AJ171" s="54"/>
      <c r="AK171" s="54"/>
      <c r="AL171" s="54"/>
      <c r="AM171" s="54"/>
    </row>
    <row r="172" spans="1:39">
      <c r="A172" s="45" t="str" cm="1">
        <f t="array" ref="A172">IF(H172="PROJECT", CHAR(10) &amp; "- " &amp; _xlfn.TEXTJOIN(CHAR(10) &amp; "- ", TRUE, _xlfn._xlws.FILTER($I$9:$I$1000, ($B$9:$B$1000=B172) * ($H$9:$H$1000="Topic"))), "")</f>
        <v/>
      </c>
      <c r="B172" s="45" t="str">
        <f t="shared" si="37"/>
        <v/>
      </c>
      <c r="C172" s="95"/>
      <c r="D172" s="57"/>
      <c r="E172" s="58"/>
      <c r="F172" s="54"/>
      <c r="G172" s="52"/>
      <c r="H172" s="52"/>
      <c r="I172" s="61"/>
      <c r="J172" s="62"/>
      <c r="K172" s="129" t="str">
        <f t="shared" si="38"/>
        <v/>
      </c>
      <c r="L172" s="103" t="str">
        <f t="shared" si="39"/>
        <v/>
      </c>
      <c r="M172" s="52">
        <v>0</v>
      </c>
      <c r="N172" s="102" t="str">
        <f t="shared" si="40"/>
        <v/>
      </c>
      <c r="O172" s="103" t="str">
        <f t="shared" si="41"/>
        <v/>
      </c>
      <c r="P172" s="52">
        <v>0</v>
      </c>
      <c r="Q172" s="102" t="str">
        <f t="shared" si="42"/>
        <v/>
      </c>
      <c r="R172" s="103" t="str">
        <f t="shared" si="43"/>
        <v/>
      </c>
      <c r="S172" s="52">
        <v>0</v>
      </c>
      <c r="T172" s="102" t="str">
        <f t="shared" si="44"/>
        <v/>
      </c>
      <c r="U172" s="103" t="str">
        <f t="shared" si="45"/>
        <v/>
      </c>
      <c r="V172" s="52">
        <v>0</v>
      </c>
      <c r="W172" s="87" t="str">
        <f t="shared" si="46"/>
        <v/>
      </c>
      <c r="X172" s="103" t="str">
        <f t="shared" si="47"/>
        <v/>
      </c>
      <c r="Y172" s="52">
        <v>0</v>
      </c>
      <c r="Z172" s="56" t="str">
        <f t="shared" si="48"/>
        <v/>
      </c>
      <c r="AA172" s="56" t="str">
        <f t="shared" si="49"/>
        <v/>
      </c>
      <c r="AB172" s="56" t="str">
        <f t="shared" si="50"/>
        <v/>
      </c>
      <c r="AC172" s="56" t="str">
        <f t="shared" si="51"/>
        <v/>
      </c>
      <c r="AD172" s="56" t="str">
        <f t="shared" si="52"/>
        <v/>
      </c>
      <c r="AE172" s="40"/>
      <c r="AF172" s="40"/>
      <c r="AG172" s="40"/>
      <c r="AH172" s="56" t="str">
        <f t="shared" si="53"/>
        <v/>
      </c>
      <c r="AI172" s="54"/>
      <c r="AJ172" s="54"/>
      <c r="AK172" s="54"/>
      <c r="AL172" s="54"/>
      <c r="AM172" s="54"/>
    </row>
    <row r="173" spans="1:39">
      <c r="A173" s="45" t="str" cm="1">
        <f t="array" ref="A173">IF(H173="PROJECT", CHAR(10) &amp; "- " &amp; _xlfn.TEXTJOIN(CHAR(10) &amp; "- ", TRUE, _xlfn._xlws.FILTER($I$9:$I$1000, ($B$9:$B$1000=B173) * ($H$9:$H$1000="Topic"))), "")</f>
        <v/>
      </c>
      <c r="B173" s="45" t="str">
        <f t="shared" si="37"/>
        <v/>
      </c>
      <c r="C173" s="95"/>
      <c r="D173" s="46"/>
      <c r="E173" s="58"/>
      <c r="F173" s="67"/>
      <c r="G173" s="53"/>
      <c r="H173" s="53"/>
      <c r="I173" s="50"/>
      <c r="J173" s="51"/>
      <c r="K173" s="129" t="str">
        <f t="shared" si="38"/>
        <v/>
      </c>
      <c r="L173" s="103" t="str">
        <f t="shared" si="39"/>
        <v/>
      </c>
      <c r="M173" s="53">
        <v>0</v>
      </c>
      <c r="N173" s="102" t="str">
        <f t="shared" si="40"/>
        <v/>
      </c>
      <c r="O173" s="103" t="str">
        <f t="shared" si="41"/>
        <v/>
      </c>
      <c r="P173" s="53">
        <v>0</v>
      </c>
      <c r="Q173" s="102" t="str">
        <f t="shared" si="42"/>
        <v/>
      </c>
      <c r="R173" s="103" t="str">
        <f t="shared" si="43"/>
        <v/>
      </c>
      <c r="S173" s="53">
        <v>0</v>
      </c>
      <c r="T173" s="102" t="str">
        <f t="shared" si="44"/>
        <v/>
      </c>
      <c r="U173" s="103" t="str">
        <f t="shared" si="45"/>
        <v/>
      </c>
      <c r="V173" s="53">
        <v>0</v>
      </c>
      <c r="W173" s="87" t="str">
        <f t="shared" si="46"/>
        <v/>
      </c>
      <c r="X173" s="103" t="str">
        <f t="shared" si="47"/>
        <v/>
      </c>
      <c r="Y173" s="53">
        <v>0</v>
      </c>
      <c r="Z173" s="56" t="str">
        <f t="shared" si="48"/>
        <v/>
      </c>
      <c r="AA173" s="56" t="str">
        <f t="shared" si="49"/>
        <v/>
      </c>
      <c r="AB173" s="56" t="str">
        <f t="shared" si="50"/>
        <v/>
      </c>
      <c r="AC173" s="56" t="str">
        <f t="shared" si="51"/>
        <v/>
      </c>
      <c r="AD173" s="56" t="str">
        <f t="shared" si="52"/>
        <v/>
      </c>
      <c r="AE173" s="40"/>
      <c r="AF173" s="40"/>
      <c r="AG173" s="40"/>
      <c r="AH173" s="56" t="str">
        <f t="shared" si="53"/>
        <v/>
      </c>
      <c r="AI173" s="54"/>
      <c r="AJ173" s="54"/>
      <c r="AK173" s="54"/>
      <c r="AL173" s="54"/>
      <c r="AM173" s="54"/>
    </row>
    <row r="174" spans="1:39">
      <c r="A174" s="45" t="str" cm="1">
        <f t="array" ref="A174">IF(H174="PROJECT", CHAR(10) &amp; "- " &amp; _xlfn.TEXTJOIN(CHAR(10) &amp; "- ", TRUE, _xlfn._xlws.FILTER($I$9:$I$1000, ($B$9:$B$1000=B174) * ($H$9:$H$1000="Topic"))), "")</f>
        <v/>
      </c>
      <c r="B174" s="45" t="str">
        <f t="shared" si="37"/>
        <v/>
      </c>
      <c r="C174" s="95"/>
      <c r="D174" s="57"/>
      <c r="E174" s="58"/>
      <c r="F174" s="54"/>
      <c r="G174" s="52"/>
      <c r="H174" s="52"/>
      <c r="I174" s="61"/>
      <c r="J174" s="62"/>
      <c r="K174" s="129" t="str">
        <f t="shared" si="38"/>
        <v/>
      </c>
      <c r="L174" s="103" t="str">
        <f t="shared" si="39"/>
        <v/>
      </c>
      <c r="M174" s="52">
        <v>0</v>
      </c>
      <c r="N174" s="102" t="str">
        <f t="shared" si="40"/>
        <v/>
      </c>
      <c r="O174" s="103" t="str">
        <f t="shared" si="41"/>
        <v/>
      </c>
      <c r="P174" s="52">
        <v>0</v>
      </c>
      <c r="Q174" s="102" t="str">
        <f t="shared" si="42"/>
        <v/>
      </c>
      <c r="R174" s="103" t="str">
        <f t="shared" si="43"/>
        <v/>
      </c>
      <c r="S174" s="52">
        <v>0</v>
      </c>
      <c r="T174" s="102" t="str">
        <f t="shared" si="44"/>
        <v/>
      </c>
      <c r="U174" s="103" t="str">
        <f t="shared" si="45"/>
        <v/>
      </c>
      <c r="V174" s="52">
        <v>0</v>
      </c>
      <c r="W174" s="87" t="str">
        <f t="shared" si="46"/>
        <v/>
      </c>
      <c r="X174" s="103" t="str">
        <f t="shared" si="47"/>
        <v/>
      </c>
      <c r="Y174" s="52">
        <v>0</v>
      </c>
      <c r="Z174" s="56" t="str">
        <f t="shared" si="48"/>
        <v/>
      </c>
      <c r="AA174" s="56" t="str">
        <f t="shared" si="49"/>
        <v/>
      </c>
      <c r="AB174" s="56" t="str">
        <f t="shared" si="50"/>
        <v/>
      </c>
      <c r="AC174" s="56" t="str">
        <f t="shared" si="51"/>
        <v/>
      </c>
      <c r="AD174" s="56" t="str">
        <f t="shared" si="52"/>
        <v/>
      </c>
      <c r="AE174" s="40"/>
      <c r="AF174" s="40"/>
      <c r="AG174" s="40"/>
      <c r="AH174" s="56" t="str">
        <f t="shared" si="53"/>
        <v/>
      </c>
      <c r="AI174" s="54"/>
      <c r="AJ174" s="54"/>
      <c r="AK174" s="54"/>
      <c r="AL174" s="54"/>
      <c r="AM174" s="54"/>
    </row>
    <row r="175" spans="1:39">
      <c r="A175" s="45" t="str" cm="1">
        <f t="array" ref="A175">IF(H175="PROJECT", CHAR(10) &amp; "- " &amp; _xlfn.TEXTJOIN(CHAR(10) &amp; "- ", TRUE, _xlfn._xlws.FILTER($I$9:$I$1000, ($B$9:$B$1000=B175) * ($H$9:$H$1000="Topic"))), "")</f>
        <v/>
      </c>
      <c r="B175" s="45" t="str">
        <f t="shared" si="37"/>
        <v/>
      </c>
      <c r="C175" s="95"/>
      <c r="D175" s="46"/>
      <c r="E175" s="58"/>
      <c r="F175" s="67"/>
      <c r="G175" s="53"/>
      <c r="H175" s="53"/>
      <c r="I175" s="50"/>
      <c r="J175" s="51"/>
      <c r="K175" s="129" t="str">
        <f t="shared" si="38"/>
        <v/>
      </c>
      <c r="L175" s="103" t="str">
        <f t="shared" si="39"/>
        <v/>
      </c>
      <c r="M175" s="53">
        <v>0</v>
      </c>
      <c r="N175" s="102" t="str">
        <f t="shared" si="40"/>
        <v/>
      </c>
      <c r="O175" s="103" t="str">
        <f t="shared" si="41"/>
        <v/>
      </c>
      <c r="P175" s="53">
        <v>0</v>
      </c>
      <c r="Q175" s="102" t="str">
        <f t="shared" si="42"/>
        <v/>
      </c>
      <c r="R175" s="103" t="str">
        <f t="shared" si="43"/>
        <v/>
      </c>
      <c r="S175" s="53">
        <v>0</v>
      </c>
      <c r="T175" s="102" t="str">
        <f t="shared" si="44"/>
        <v/>
      </c>
      <c r="U175" s="103" t="str">
        <f t="shared" si="45"/>
        <v/>
      </c>
      <c r="V175" s="53">
        <v>0</v>
      </c>
      <c r="W175" s="87" t="str">
        <f t="shared" si="46"/>
        <v/>
      </c>
      <c r="X175" s="103" t="str">
        <f t="shared" si="47"/>
        <v/>
      </c>
      <c r="Y175" s="53">
        <v>0</v>
      </c>
      <c r="Z175" s="56" t="str">
        <f t="shared" si="48"/>
        <v/>
      </c>
      <c r="AA175" s="56" t="str">
        <f t="shared" si="49"/>
        <v/>
      </c>
      <c r="AB175" s="56" t="str">
        <f t="shared" si="50"/>
        <v/>
      </c>
      <c r="AC175" s="56" t="str">
        <f t="shared" si="51"/>
        <v/>
      </c>
      <c r="AD175" s="56" t="str">
        <f t="shared" si="52"/>
        <v/>
      </c>
      <c r="AE175" s="40"/>
      <c r="AF175" s="40"/>
      <c r="AG175" s="40"/>
      <c r="AH175" s="56" t="str">
        <f t="shared" si="53"/>
        <v/>
      </c>
      <c r="AI175" s="54"/>
      <c r="AJ175" s="54"/>
      <c r="AK175" s="54"/>
      <c r="AL175" s="54"/>
      <c r="AM175" s="54"/>
    </row>
    <row r="176" spans="1:39">
      <c r="A176" s="45" t="str" cm="1">
        <f t="array" ref="A176">IF(H176="PROJECT", CHAR(10) &amp; "- " &amp; _xlfn.TEXTJOIN(CHAR(10) &amp; "- ", TRUE, _xlfn._xlws.FILTER($I$9:$I$1000, ($B$9:$B$1000=B176) * ($H$9:$H$1000="Topic"))), "")</f>
        <v/>
      </c>
      <c r="B176" s="45" t="str">
        <f t="shared" si="37"/>
        <v/>
      </c>
      <c r="C176" s="95"/>
      <c r="D176" s="57"/>
      <c r="E176" s="58"/>
      <c r="F176" s="54"/>
      <c r="G176" s="52"/>
      <c r="H176" s="52"/>
      <c r="I176" s="61"/>
      <c r="J176" s="62"/>
      <c r="K176" s="129" t="str">
        <f t="shared" si="38"/>
        <v/>
      </c>
      <c r="L176" s="103" t="str">
        <f t="shared" si="39"/>
        <v/>
      </c>
      <c r="M176" s="52">
        <v>0</v>
      </c>
      <c r="N176" s="102" t="str">
        <f t="shared" si="40"/>
        <v/>
      </c>
      <c r="O176" s="103" t="str">
        <f t="shared" si="41"/>
        <v/>
      </c>
      <c r="P176" s="52">
        <v>0</v>
      </c>
      <c r="Q176" s="102" t="str">
        <f t="shared" si="42"/>
        <v/>
      </c>
      <c r="R176" s="103" t="str">
        <f t="shared" si="43"/>
        <v/>
      </c>
      <c r="S176" s="52">
        <v>0</v>
      </c>
      <c r="T176" s="102" t="str">
        <f t="shared" si="44"/>
        <v/>
      </c>
      <c r="U176" s="103" t="str">
        <f t="shared" si="45"/>
        <v/>
      </c>
      <c r="V176" s="52">
        <v>0</v>
      </c>
      <c r="W176" s="87" t="str">
        <f t="shared" si="46"/>
        <v/>
      </c>
      <c r="X176" s="103" t="str">
        <f t="shared" si="47"/>
        <v/>
      </c>
      <c r="Y176" s="52">
        <v>0</v>
      </c>
      <c r="Z176" s="56" t="str">
        <f t="shared" si="48"/>
        <v/>
      </c>
      <c r="AA176" s="56" t="str">
        <f t="shared" si="49"/>
        <v/>
      </c>
      <c r="AB176" s="56" t="str">
        <f t="shared" si="50"/>
        <v/>
      </c>
      <c r="AC176" s="56" t="str">
        <f t="shared" si="51"/>
        <v/>
      </c>
      <c r="AD176" s="56" t="str">
        <f t="shared" si="52"/>
        <v/>
      </c>
      <c r="AE176" s="40"/>
      <c r="AF176" s="40"/>
      <c r="AG176" s="40"/>
      <c r="AH176" s="56" t="str">
        <f t="shared" si="53"/>
        <v/>
      </c>
      <c r="AI176" s="54"/>
      <c r="AJ176" s="54"/>
      <c r="AK176" s="54"/>
      <c r="AL176" s="54"/>
      <c r="AM176" s="54"/>
    </row>
    <row r="177" spans="1:39">
      <c r="A177" s="45" t="str" cm="1">
        <f t="array" ref="A177">IF(H177="PROJECT", CHAR(10) &amp; "- " &amp; _xlfn.TEXTJOIN(CHAR(10) &amp; "- ", TRUE, _xlfn._xlws.FILTER($I$9:$I$1000, ($B$9:$B$1000=B177) * ($H$9:$H$1000="Topic"))), "")</f>
        <v/>
      </c>
      <c r="B177" s="45" t="str">
        <f t="shared" si="37"/>
        <v/>
      </c>
      <c r="C177" s="95"/>
      <c r="D177" s="46"/>
      <c r="E177" s="58"/>
      <c r="F177" s="67"/>
      <c r="G177" s="53"/>
      <c r="H177" s="53"/>
      <c r="I177" s="50"/>
      <c r="J177" s="51"/>
      <c r="K177" s="129" t="str">
        <f t="shared" si="38"/>
        <v/>
      </c>
      <c r="L177" s="103" t="str">
        <f t="shared" si="39"/>
        <v/>
      </c>
      <c r="M177" s="53">
        <v>0</v>
      </c>
      <c r="N177" s="102" t="str">
        <f t="shared" si="40"/>
        <v/>
      </c>
      <c r="O177" s="103" t="str">
        <f t="shared" si="41"/>
        <v/>
      </c>
      <c r="P177" s="53">
        <v>0</v>
      </c>
      <c r="Q177" s="102" t="str">
        <f t="shared" si="42"/>
        <v/>
      </c>
      <c r="R177" s="103" t="str">
        <f t="shared" si="43"/>
        <v/>
      </c>
      <c r="S177" s="53">
        <v>0</v>
      </c>
      <c r="T177" s="102" t="str">
        <f t="shared" si="44"/>
        <v/>
      </c>
      <c r="U177" s="103" t="str">
        <f t="shared" si="45"/>
        <v/>
      </c>
      <c r="V177" s="53">
        <v>0</v>
      </c>
      <c r="W177" s="87" t="str">
        <f t="shared" si="46"/>
        <v/>
      </c>
      <c r="X177" s="103" t="str">
        <f t="shared" si="47"/>
        <v/>
      </c>
      <c r="Y177" s="53">
        <v>0</v>
      </c>
      <c r="Z177" s="56" t="str">
        <f t="shared" si="48"/>
        <v/>
      </c>
      <c r="AA177" s="56" t="str">
        <f t="shared" si="49"/>
        <v/>
      </c>
      <c r="AB177" s="56" t="str">
        <f t="shared" si="50"/>
        <v/>
      </c>
      <c r="AC177" s="56" t="str">
        <f t="shared" si="51"/>
        <v/>
      </c>
      <c r="AD177" s="56" t="str">
        <f t="shared" si="52"/>
        <v/>
      </c>
      <c r="AE177" s="40"/>
      <c r="AF177" s="40"/>
      <c r="AG177" s="40"/>
      <c r="AH177" s="56" t="str">
        <f t="shared" si="53"/>
        <v/>
      </c>
      <c r="AI177" s="54"/>
      <c r="AJ177" s="54"/>
      <c r="AK177" s="54"/>
      <c r="AL177" s="54"/>
      <c r="AM177" s="54"/>
    </row>
    <row r="178" spans="1:39">
      <c r="A178" s="45" t="str" cm="1">
        <f t="array" ref="A178">IF(H178="PROJECT", CHAR(10) &amp; "- " &amp; _xlfn.TEXTJOIN(CHAR(10) &amp; "- ", TRUE, _xlfn._xlws.FILTER($I$9:$I$1000, ($B$9:$B$1000=B178) * ($H$9:$H$1000="Topic"))), "")</f>
        <v/>
      </c>
      <c r="B178" s="45" t="str">
        <f t="shared" si="37"/>
        <v/>
      </c>
      <c r="C178" s="95"/>
      <c r="D178" s="57"/>
      <c r="E178" s="58"/>
      <c r="F178" s="54"/>
      <c r="G178" s="52"/>
      <c r="H178" s="52"/>
      <c r="I178" s="61"/>
      <c r="J178" s="62"/>
      <c r="K178" s="129" t="str">
        <f t="shared" si="38"/>
        <v/>
      </c>
      <c r="L178" s="103" t="str">
        <f t="shared" si="39"/>
        <v/>
      </c>
      <c r="M178" s="52">
        <v>0</v>
      </c>
      <c r="N178" s="102" t="str">
        <f t="shared" si="40"/>
        <v/>
      </c>
      <c r="O178" s="103" t="str">
        <f t="shared" si="41"/>
        <v/>
      </c>
      <c r="P178" s="52">
        <v>0</v>
      </c>
      <c r="Q178" s="102" t="str">
        <f t="shared" si="42"/>
        <v/>
      </c>
      <c r="R178" s="103" t="str">
        <f t="shared" si="43"/>
        <v/>
      </c>
      <c r="S178" s="52">
        <v>0</v>
      </c>
      <c r="T178" s="102" t="str">
        <f t="shared" si="44"/>
        <v/>
      </c>
      <c r="U178" s="103" t="str">
        <f t="shared" si="45"/>
        <v/>
      </c>
      <c r="V178" s="52">
        <v>0</v>
      </c>
      <c r="W178" s="87" t="str">
        <f t="shared" si="46"/>
        <v/>
      </c>
      <c r="X178" s="103" t="str">
        <f t="shared" si="47"/>
        <v/>
      </c>
      <c r="Y178" s="52">
        <v>0</v>
      </c>
      <c r="Z178" s="56" t="str">
        <f t="shared" si="48"/>
        <v/>
      </c>
      <c r="AA178" s="56" t="str">
        <f t="shared" si="49"/>
        <v/>
      </c>
      <c r="AB178" s="56" t="str">
        <f t="shared" si="50"/>
        <v/>
      </c>
      <c r="AC178" s="56" t="str">
        <f t="shared" si="51"/>
        <v/>
      </c>
      <c r="AD178" s="56" t="str">
        <f t="shared" si="52"/>
        <v/>
      </c>
      <c r="AE178" s="40"/>
      <c r="AF178" s="40"/>
      <c r="AG178" s="40"/>
      <c r="AH178" s="56" t="str">
        <f t="shared" si="53"/>
        <v/>
      </c>
      <c r="AI178" s="54"/>
      <c r="AJ178" s="54"/>
      <c r="AK178" s="54"/>
      <c r="AL178" s="54"/>
      <c r="AM178" s="54"/>
    </row>
    <row r="179" spans="1:39">
      <c r="A179" s="45" t="str" cm="1">
        <f t="array" ref="A179">IF(H179="PROJECT", CHAR(10) &amp; "- " &amp; _xlfn.TEXTJOIN(CHAR(10) &amp; "- ", TRUE, _xlfn._xlws.FILTER($I$9:$I$1000, ($B$9:$B$1000=B179) * ($H$9:$H$1000="Topic"))), "")</f>
        <v/>
      </c>
      <c r="B179" s="45" t="str">
        <f t="shared" si="37"/>
        <v/>
      </c>
      <c r="C179" s="95"/>
      <c r="D179" s="46"/>
      <c r="E179" s="58"/>
      <c r="F179" s="67"/>
      <c r="G179" s="53"/>
      <c r="H179" s="53"/>
      <c r="I179" s="50"/>
      <c r="J179" s="51"/>
      <c r="K179" s="129" t="str">
        <f t="shared" si="38"/>
        <v/>
      </c>
      <c r="L179" s="103" t="str">
        <f t="shared" si="39"/>
        <v/>
      </c>
      <c r="M179" s="53">
        <v>0</v>
      </c>
      <c r="N179" s="102" t="str">
        <f t="shared" si="40"/>
        <v/>
      </c>
      <c r="O179" s="103" t="str">
        <f t="shared" si="41"/>
        <v/>
      </c>
      <c r="P179" s="53">
        <v>0</v>
      </c>
      <c r="Q179" s="102" t="str">
        <f t="shared" si="42"/>
        <v/>
      </c>
      <c r="R179" s="103" t="str">
        <f t="shared" si="43"/>
        <v/>
      </c>
      <c r="S179" s="53">
        <v>0</v>
      </c>
      <c r="T179" s="102" t="str">
        <f t="shared" si="44"/>
        <v/>
      </c>
      <c r="U179" s="103" t="str">
        <f t="shared" si="45"/>
        <v/>
      </c>
      <c r="V179" s="53">
        <v>0</v>
      </c>
      <c r="W179" s="87" t="str">
        <f t="shared" si="46"/>
        <v/>
      </c>
      <c r="X179" s="103" t="str">
        <f t="shared" si="47"/>
        <v/>
      </c>
      <c r="Y179" s="53">
        <v>0</v>
      </c>
      <c r="Z179" s="56" t="str">
        <f t="shared" si="48"/>
        <v/>
      </c>
      <c r="AA179" s="56" t="str">
        <f t="shared" si="49"/>
        <v/>
      </c>
      <c r="AB179" s="56" t="str">
        <f t="shared" si="50"/>
        <v/>
      </c>
      <c r="AC179" s="56" t="str">
        <f t="shared" si="51"/>
        <v/>
      </c>
      <c r="AD179" s="56" t="str">
        <f t="shared" si="52"/>
        <v/>
      </c>
      <c r="AE179" s="40"/>
      <c r="AF179" s="40"/>
      <c r="AG179" s="40"/>
      <c r="AH179" s="56" t="str">
        <f t="shared" si="53"/>
        <v/>
      </c>
      <c r="AI179" s="54"/>
      <c r="AJ179" s="54"/>
      <c r="AK179" s="54"/>
      <c r="AL179" s="54"/>
      <c r="AM179" s="54"/>
    </row>
    <row r="180" spans="1:39">
      <c r="A180" s="45" t="str" cm="1">
        <f t="array" ref="A180">IF(H180="PROJECT", CHAR(10) &amp; "- " &amp; _xlfn.TEXTJOIN(CHAR(10) &amp; "- ", TRUE, _xlfn._xlws.FILTER($I$9:$I$1000, ($B$9:$B$1000=B180) * ($H$9:$H$1000="Topic"))), "")</f>
        <v/>
      </c>
      <c r="B180" s="45" t="str">
        <f t="shared" si="37"/>
        <v/>
      </c>
      <c r="C180" s="95"/>
      <c r="D180" s="57"/>
      <c r="E180" s="58"/>
      <c r="F180" s="54"/>
      <c r="G180" s="52"/>
      <c r="H180" s="52"/>
      <c r="I180" s="61"/>
      <c r="J180" s="62"/>
      <c r="K180" s="129" t="str">
        <f t="shared" si="38"/>
        <v/>
      </c>
      <c r="L180" s="103" t="str">
        <f t="shared" si="39"/>
        <v/>
      </c>
      <c r="M180" s="52">
        <v>0</v>
      </c>
      <c r="N180" s="102" t="str">
        <f t="shared" si="40"/>
        <v/>
      </c>
      <c r="O180" s="103" t="str">
        <f t="shared" si="41"/>
        <v/>
      </c>
      <c r="P180" s="52">
        <v>0</v>
      </c>
      <c r="Q180" s="102" t="str">
        <f t="shared" si="42"/>
        <v/>
      </c>
      <c r="R180" s="103" t="str">
        <f t="shared" si="43"/>
        <v/>
      </c>
      <c r="S180" s="52">
        <v>0</v>
      </c>
      <c r="T180" s="102" t="str">
        <f t="shared" si="44"/>
        <v/>
      </c>
      <c r="U180" s="103" t="str">
        <f t="shared" si="45"/>
        <v/>
      </c>
      <c r="V180" s="52">
        <v>0</v>
      </c>
      <c r="W180" s="87" t="str">
        <f t="shared" si="46"/>
        <v/>
      </c>
      <c r="X180" s="103" t="str">
        <f t="shared" si="47"/>
        <v/>
      </c>
      <c r="Y180" s="52">
        <v>0</v>
      </c>
      <c r="Z180" s="56" t="str">
        <f t="shared" si="48"/>
        <v/>
      </c>
      <c r="AA180" s="56" t="str">
        <f t="shared" si="49"/>
        <v/>
      </c>
      <c r="AB180" s="56" t="str">
        <f t="shared" si="50"/>
        <v/>
      </c>
      <c r="AC180" s="56" t="str">
        <f t="shared" si="51"/>
        <v/>
      </c>
      <c r="AD180" s="56" t="str">
        <f t="shared" si="52"/>
        <v/>
      </c>
      <c r="AE180" s="40"/>
      <c r="AF180" s="40"/>
      <c r="AG180" s="40"/>
      <c r="AH180" s="56" t="str">
        <f t="shared" si="53"/>
        <v/>
      </c>
      <c r="AI180" s="54"/>
      <c r="AJ180" s="54"/>
      <c r="AK180" s="54"/>
      <c r="AL180" s="54"/>
      <c r="AM180" s="54"/>
    </row>
    <row r="181" spans="1:39">
      <c r="A181" s="45" t="str" cm="1">
        <f t="array" ref="A181">IF(H181="PROJECT", CHAR(10) &amp; "- " &amp; _xlfn.TEXTJOIN(CHAR(10) &amp; "- ", TRUE, _xlfn._xlws.FILTER($I$9:$I$1000, ($B$9:$B$1000=B181) * ($H$9:$H$1000="Topic"))), "")</f>
        <v/>
      </c>
      <c r="B181" s="45" t="str">
        <f t="shared" si="37"/>
        <v/>
      </c>
      <c r="C181" s="95"/>
      <c r="D181" s="46"/>
      <c r="E181" s="58"/>
      <c r="F181" s="67"/>
      <c r="G181" s="53"/>
      <c r="H181" s="53"/>
      <c r="I181" s="50"/>
      <c r="J181" s="51"/>
      <c r="K181" s="129" t="str">
        <f t="shared" si="38"/>
        <v/>
      </c>
      <c r="L181" s="103" t="str">
        <f t="shared" si="39"/>
        <v/>
      </c>
      <c r="M181" s="53">
        <v>0</v>
      </c>
      <c r="N181" s="102" t="str">
        <f t="shared" si="40"/>
        <v/>
      </c>
      <c r="O181" s="103" t="str">
        <f t="shared" si="41"/>
        <v/>
      </c>
      <c r="P181" s="53">
        <v>0</v>
      </c>
      <c r="Q181" s="102" t="str">
        <f t="shared" si="42"/>
        <v/>
      </c>
      <c r="R181" s="103" t="str">
        <f t="shared" si="43"/>
        <v/>
      </c>
      <c r="S181" s="53">
        <v>0</v>
      </c>
      <c r="T181" s="102" t="str">
        <f t="shared" si="44"/>
        <v/>
      </c>
      <c r="U181" s="103" t="str">
        <f t="shared" si="45"/>
        <v/>
      </c>
      <c r="V181" s="53">
        <v>0</v>
      </c>
      <c r="W181" s="87" t="str">
        <f t="shared" si="46"/>
        <v/>
      </c>
      <c r="X181" s="103" t="str">
        <f t="shared" si="47"/>
        <v/>
      </c>
      <c r="Y181" s="53">
        <v>0</v>
      </c>
      <c r="Z181" s="56" t="str">
        <f t="shared" si="48"/>
        <v/>
      </c>
      <c r="AA181" s="56" t="str">
        <f t="shared" si="49"/>
        <v/>
      </c>
      <c r="AB181" s="56" t="str">
        <f t="shared" si="50"/>
        <v/>
      </c>
      <c r="AC181" s="56" t="str">
        <f t="shared" si="51"/>
        <v/>
      </c>
      <c r="AD181" s="56" t="str">
        <f t="shared" si="52"/>
        <v/>
      </c>
      <c r="AE181" s="40"/>
      <c r="AF181" s="40"/>
      <c r="AG181" s="40"/>
      <c r="AH181" s="56" t="str">
        <f t="shared" si="53"/>
        <v/>
      </c>
      <c r="AI181" s="54"/>
      <c r="AJ181" s="54"/>
      <c r="AK181" s="54"/>
      <c r="AL181" s="54"/>
      <c r="AM181" s="54"/>
    </row>
    <row r="182" spans="1:39">
      <c r="A182" s="45" t="str" cm="1">
        <f t="array" ref="A182">IF(H182="PROJECT", CHAR(10) &amp; "- " &amp; _xlfn.TEXTJOIN(CHAR(10) &amp; "- ", TRUE, _xlfn._xlws.FILTER($I$9:$I$1000, ($B$9:$B$1000=B182) * ($H$9:$H$1000="Topic"))), "")</f>
        <v/>
      </c>
      <c r="B182" s="45" t="str">
        <f t="shared" si="37"/>
        <v/>
      </c>
      <c r="C182" s="95"/>
      <c r="D182" s="57"/>
      <c r="E182" s="58"/>
      <c r="F182" s="54"/>
      <c r="G182" s="52"/>
      <c r="H182" s="52"/>
      <c r="I182" s="61"/>
      <c r="J182" s="62"/>
      <c r="K182" s="129" t="str">
        <f t="shared" si="38"/>
        <v/>
      </c>
      <c r="L182" s="103" t="str">
        <f t="shared" si="39"/>
        <v/>
      </c>
      <c r="M182" s="52">
        <v>0</v>
      </c>
      <c r="N182" s="102" t="str">
        <f t="shared" si="40"/>
        <v/>
      </c>
      <c r="O182" s="103" t="str">
        <f t="shared" si="41"/>
        <v/>
      </c>
      <c r="P182" s="52">
        <v>0</v>
      </c>
      <c r="Q182" s="102" t="str">
        <f t="shared" si="42"/>
        <v/>
      </c>
      <c r="R182" s="103" t="str">
        <f t="shared" si="43"/>
        <v/>
      </c>
      <c r="S182" s="52">
        <v>0</v>
      </c>
      <c r="T182" s="102" t="str">
        <f t="shared" si="44"/>
        <v/>
      </c>
      <c r="U182" s="103" t="str">
        <f t="shared" si="45"/>
        <v/>
      </c>
      <c r="V182" s="52">
        <v>0</v>
      </c>
      <c r="W182" s="87" t="str">
        <f t="shared" si="46"/>
        <v/>
      </c>
      <c r="X182" s="103" t="str">
        <f t="shared" si="47"/>
        <v/>
      </c>
      <c r="Y182" s="52">
        <v>0</v>
      </c>
      <c r="Z182" s="56" t="str">
        <f t="shared" si="48"/>
        <v/>
      </c>
      <c r="AA182" s="56" t="str">
        <f t="shared" si="49"/>
        <v/>
      </c>
      <c r="AB182" s="56" t="str">
        <f t="shared" si="50"/>
        <v/>
      </c>
      <c r="AC182" s="56" t="str">
        <f t="shared" si="51"/>
        <v/>
      </c>
      <c r="AD182" s="56" t="str">
        <f t="shared" si="52"/>
        <v/>
      </c>
      <c r="AE182" s="40"/>
      <c r="AF182" s="40"/>
      <c r="AG182" s="40"/>
      <c r="AH182" s="56" t="str">
        <f t="shared" si="53"/>
        <v/>
      </c>
      <c r="AI182" s="54"/>
      <c r="AJ182" s="54"/>
      <c r="AK182" s="54"/>
      <c r="AL182" s="54"/>
      <c r="AM182" s="54"/>
    </row>
    <row r="183" spans="1:39">
      <c r="A183" s="45" t="str" cm="1">
        <f t="array" ref="A183">IF(H183="PROJECT", CHAR(10) &amp; "- " &amp; _xlfn.TEXTJOIN(CHAR(10) &amp; "- ", TRUE, _xlfn._xlws.FILTER($I$9:$I$1000, ($B$9:$B$1000=B183) * ($H$9:$H$1000="Topic"))), "")</f>
        <v/>
      </c>
      <c r="B183" s="45" t="str">
        <f t="shared" si="37"/>
        <v/>
      </c>
      <c r="C183" s="95"/>
      <c r="D183" s="46"/>
      <c r="E183" s="58"/>
      <c r="F183" s="67"/>
      <c r="G183" s="53"/>
      <c r="H183" s="53"/>
      <c r="I183" s="50"/>
      <c r="J183" s="51"/>
      <c r="K183" s="129" t="str">
        <f t="shared" si="38"/>
        <v/>
      </c>
      <c r="L183" s="103" t="str">
        <f t="shared" si="39"/>
        <v/>
      </c>
      <c r="M183" s="53">
        <v>0</v>
      </c>
      <c r="N183" s="102" t="str">
        <f t="shared" si="40"/>
        <v/>
      </c>
      <c r="O183" s="103" t="str">
        <f t="shared" si="41"/>
        <v/>
      </c>
      <c r="P183" s="53">
        <v>0</v>
      </c>
      <c r="Q183" s="102" t="str">
        <f t="shared" si="42"/>
        <v/>
      </c>
      <c r="R183" s="103" t="str">
        <f t="shared" si="43"/>
        <v/>
      </c>
      <c r="S183" s="53">
        <v>0</v>
      </c>
      <c r="T183" s="102" t="str">
        <f t="shared" si="44"/>
        <v/>
      </c>
      <c r="U183" s="103" t="str">
        <f t="shared" si="45"/>
        <v/>
      </c>
      <c r="V183" s="53">
        <v>0</v>
      </c>
      <c r="W183" s="87" t="str">
        <f t="shared" si="46"/>
        <v/>
      </c>
      <c r="X183" s="103" t="str">
        <f t="shared" si="47"/>
        <v/>
      </c>
      <c r="Y183" s="53">
        <v>0</v>
      </c>
      <c r="Z183" s="56" t="str">
        <f t="shared" si="48"/>
        <v/>
      </c>
      <c r="AA183" s="56" t="str">
        <f t="shared" si="49"/>
        <v/>
      </c>
      <c r="AB183" s="56" t="str">
        <f t="shared" si="50"/>
        <v/>
      </c>
      <c r="AC183" s="56" t="str">
        <f t="shared" si="51"/>
        <v/>
      </c>
      <c r="AD183" s="56" t="str">
        <f t="shared" si="52"/>
        <v/>
      </c>
      <c r="AE183" s="40"/>
      <c r="AF183" s="40"/>
      <c r="AG183" s="40"/>
      <c r="AH183" s="56" t="str">
        <f t="shared" si="53"/>
        <v/>
      </c>
      <c r="AI183" s="54"/>
      <c r="AJ183" s="54"/>
      <c r="AK183" s="54"/>
      <c r="AL183" s="54"/>
      <c r="AM183" s="54"/>
    </row>
    <row r="184" spans="1:39">
      <c r="A184" s="45" t="str" cm="1">
        <f t="array" ref="A184">IF(H184="PROJECT", CHAR(10) &amp; "- " &amp; _xlfn.TEXTJOIN(CHAR(10) &amp; "- ", TRUE, _xlfn._xlws.FILTER($I$9:$I$1000, ($B$9:$B$1000=B184) * ($H$9:$H$1000="Topic"))), "")</f>
        <v/>
      </c>
      <c r="B184" s="45" t="str">
        <f t="shared" si="37"/>
        <v/>
      </c>
      <c r="C184" s="95"/>
      <c r="D184" s="57"/>
      <c r="E184" s="58"/>
      <c r="F184" s="54"/>
      <c r="G184" s="52"/>
      <c r="H184" s="52"/>
      <c r="I184" s="61"/>
      <c r="J184" s="62"/>
      <c r="K184" s="129" t="str">
        <f t="shared" si="38"/>
        <v/>
      </c>
      <c r="L184" s="103" t="str">
        <f t="shared" si="39"/>
        <v/>
      </c>
      <c r="M184" s="52">
        <v>0</v>
      </c>
      <c r="N184" s="102" t="str">
        <f t="shared" si="40"/>
        <v/>
      </c>
      <c r="O184" s="103" t="str">
        <f t="shared" si="41"/>
        <v/>
      </c>
      <c r="P184" s="52">
        <v>0</v>
      </c>
      <c r="Q184" s="102" t="str">
        <f t="shared" si="42"/>
        <v/>
      </c>
      <c r="R184" s="103" t="str">
        <f t="shared" si="43"/>
        <v/>
      </c>
      <c r="S184" s="52">
        <v>0</v>
      </c>
      <c r="T184" s="102" t="str">
        <f t="shared" si="44"/>
        <v/>
      </c>
      <c r="U184" s="103" t="str">
        <f t="shared" si="45"/>
        <v/>
      </c>
      <c r="V184" s="52">
        <v>0</v>
      </c>
      <c r="W184" s="87" t="str">
        <f t="shared" si="46"/>
        <v/>
      </c>
      <c r="X184" s="103" t="str">
        <f t="shared" si="47"/>
        <v/>
      </c>
      <c r="Y184" s="52">
        <v>0</v>
      </c>
      <c r="Z184" s="56" t="str">
        <f t="shared" si="48"/>
        <v/>
      </c>
      <c r="AA184" s="56" t="str">
        <f t="shared" si="49"/>
        <v/>
      </c>
      <c r="AB184" s="56" t="str">
        <f t="shared" si="50"/>
        <v/>
      </c>
      <c r="AC184" s="56" t="str">
        <f t="shared" si="51"/>
        <v/>
      </c>
      <c r="AD184" s="56" t="str">
        <f t="shared" si="52"/>
        <v/>
      </c>
      <c r="AE184" s="40"/>
      <c r="AF184" s="40"/>
      <c r="AG184" s="40"/>
      <c r="AH184" s="56" t="str">
        <f t="shared" si="53"/>
        <v/>
      </c>
      <c r="AI184" s="54"/>
      <c r="AJ184" s="54"/>
      <c r="AK184" s="54"/>
      <c r="AL184" s="54"/>
      <c r="AM184" s="54"/>
    </row>
    <row r="185" spans="1:39">
      <c r="A185" s="45" t="str" cm="1">
        <f t="array" ref="A185">IF(H185="PROJECT", CHAR(10) &amp; "- " &amp; _xlfn.TEXTJOIN(CHAR(10) &amp; "- ", TRUE, _xlfn._xlws.FILTER($I$9:$I$1000, ($B$9:$B$1000=B185) * ($H$9:$H$1000="Topic"))), "")</f>
        <v/>
      </c>
      <c r="B185" s="45" t="str">
        <f t="shared" si="37"/>
        <v/>
      </c>
      <c r="C185" s="95"/>
      <c r="D185" s="46"/>
      <c r="E185" s="58"/>
      <c r="F185" s="67"/>
      <c r="G185" s="53"/>
      <c r="H185" s="53"/>
      <c r="I185" s="50"/>
      <c r="J185" s="51"/>
      <c r="K185" s="129" t="str">
        <f t="shared" si="38"/>
        <v/>
      </c>
      <c r="L185" s="103" t="str">
        <f t="shared" si="39"/>
        <v/>
      </c>
      <c r="M185" s="53">
        <v>0</v>
      </c>
      <c r="N185" s="102" t="str">
        <f t="shared" si="40"/>
        <v/>
      </c>
      <c r="O185" s="103" t="str">
        <f t="shared" si="41"/>
        <v/>
      </c>
      <c r="P185" s="53">
        <v>0</v>
      </c>
      <c r="Q185" s="102" t="str">
        <f t="shared" si="42"/>
        <v/>
      </c>
      <c r="R185" s="103" t="str">
        <f t="shared" si="43"/>
        <v/>
      </c>
      <c r="S185" s="53">
        <v>0</v>
      </c>
      <c r="T185" s="102" t="str">
        <f t="shared" si="44"/>
        <v/>
      </c>
      <c r="U185" s="103" t="str">
        <f t="shared" si="45"/>
        <v/>
      </c>
      <c r="V185" s="53">
        <v>0</v>
      </c>
      <c r="W185" s="87" t="str">
        <f t="shared" si="46"/>
        <v/>
      </c>
      <c r="X185" s="103" t="str">
        <f t="shared" si="47"/>
        <v/>
      </c>
      <c r="Y185" s="53">
        <v>0</v>
      </c>
      <c r="Z185" s="56" t="str">
        <f t="shared" si="48"/>
        <v/>
      </c>
      <c r="AA185" s="56" t="str">
        <f t="shared" si="49"/>
        <v/>
      </c>
      <c r="AB185" s="56" t="str">
        <f t="shared" si="50"/>
        <v/>
      </c>
      <c r="AC185" s="56" t="str">
        <f t="shared" si="51"/>
        <v/>
      </c>
      <c r="AD185" s="56" t="str">
        <f t="shared" si="52"/>
        <v/>
      </c>
      <c r="AE185" s="40"/>
      <c r="AF185" s="40"/>
      <c r="AG185" s="40"/>
      <c r="AH185" s="56" t="str">
        <f t="shared" si="53"/>
        <v/>
      </c>
      <c r="AI185" s="54"/>
      <c r="AJ185" s="54"/>
      <c r="AK185" s="54"/>
      <c r="AL185" s="54"/>
      <c r="AM185" s="54"/>
    </row>
    <row r="186" spans="1:39">
      <c r="A186" s="45" t="str" cm="1">
        <f t="array" ref="A186">IF(H186="PROJECT", CHAR(10) &amp; "- " &amp; _xlfn.TEXTJOIN(CHAR(10) &amp; "- ", TRUE, _xlfn._xlws.FILTER($I$9:$I$1000, ($B$9:$B$1000=B186) * ($H$9:$H$1000="Topic"))), "")</f>
        <v/>
      </c>
      <c r="B186" s="45" t="str">
        <f t="shared" si="37"/>
        <v/>
      </c>
      <c r="C186" s="95"/>
      <c r="D186" s="57"/>
      <c r="E186" s="58"/>
      <c r="F186" s="54"/>
      <c r="G186" s="52"/>
      <c r="H186" s="52"/>
      <c r="I186" s="61"/>
      <c r="J186" s="62"/>
      <c r="K186" s="129" t="str">
        <f t="shared" si="38"/>
        <v/>
      </c>
      <c r="L186" s="103" t="str">
        <f t="shared" si="39"/>
        <v/>
      </c>
      <c r="M186" s="52">
        <v>0</v>
      </c>
      <c r="N186" s="102" t="str">
        <f t="shared" si="40"/>
        <v/>
      </c>
      <c r="O186" s="103" t="str">
        <f t="shared" si="41"/>
        <v/>
      </c>
      <c r="P186" s="52">
        <v>0</v>
      </c>
      <c r="Q186" s="102" t="str">
        <f t="shared" si="42"/>
        <v/>
      </c>
      <c r="R186" s="103" t="str">
        <f t="shared" si="43"/>
        <v/>
      </c>
      <c r="S186" s="52">
        <v>0</v>
      </c>
      <c r="T186" s="102" t="str">
        <f t="shared" si="44"/>
        <v/>
      </c>
      <c r="U186" s="103" t="str">
        <f t="shared" si="45"/>
        <v/>
      </c>
      <c r="V186" s="52">
        <v>0</v>
      </c>
      <c r="W186" s="87" t="str">
        <f t="shared" si="46"/>
        <v/>
      </c>
      <c r="X186" s="103" t="str">
        <f t="shared" si="47"/>
        <v/>
      </c>
      <c r="Y186" s="52">
        <v>0</v>
      </c>
      <c r="Z186" s="56" t="str">
        <f t="shared" si="48"/>
        <v/>
      </c>
      <c r="AA186" s="56" t="str">
        <f t="shared" si="49"/>
        <v/>
      </c>
      <c r="AB186" s="56" t="str">
        <f t="shared" si="50"/>
        <v/>
      </c>
      <c r="AC186" s="56" t="str">
        <f t="shared" si="51"/>
        <v/>
      </c>
      <c r="AD186" s="56" t="str">
        <f t="shared" si="52"/>
        <v/>
      </c>
      <c r="AE186" s="40"/>
      <c r="AF186" s="40"/>
      <c r="AG186" s="40"/>
      <c r="AH186" s="56" t="str">
        <f t="shared" si="53"/>
        <v/>
      </c>
      <c r="AI186" s="54"/>
      <c r="AJ186" s="54"/>
      <c r="AK186" s="54"/>
      <c r="AL186" s="54"/>
      <c r="AM186" s="54"/>
    </row>
    <row r="187" spans="1:39">
      <c r="A187" s="45" t="str" cm="1">
        <f t="array" ref="A187">IF(H187="PROJECT", CHAR(10) &amp; "- " &amp; _xlfn.TEXTJOIN(CHAR(10) &amp; "- ", TRUE, _xlfn._xlws.FILTER($I$9:$I$1000, ($B$9:$B$1000=B187) * ($H$9:$H$1000="Topic"))), "")</f>
        <v/>
      </c>
      <c r="B187" s="45" t="str">
        <f t="shared" si="37"/>
        <v/>
      </c>
      <c r="C187" s="95"/>
      <c r="D187" s="46"/>
      <c r="E187" s="58"/>
      <c r="F187" s="67"/>
      <c r="G187" s="53"/>
      <c r="H187" s="53"/>
      <c r="I187" s="50"/>
      <c r="J187" s="51"/>
      <c r="K187" s="129" t="str">
        <f t="shared" si="38"/>
        <v/>
      </c>
      <c r="L187" s="103" t="str">
        <f t="shared" si="39"/>
        <v/>
      </c>
      <c r="M187" s="53">
        <v>0</v>
      </c>
      <c r="N187" s="102" t="str">
        <f t="shared" si="40"/>
        <v/>
      </c>
      <c r="O187" s="103" t="str">
        <f t="shared" si="41"/>
        <v/>
      </c>
      <c r="P187" s="53">
        <v>0</v>
      </c>
      <c r="Q187" s="102" t="str">
        <f t="shared" si="42"/>
        <v/>
      </c>
      <c r="R187" s="103" t="str">
        <f t="shared" si="43"/>
        <v/>
      </c>
      <c r="S187" s="53">
        <v>0</v>
      </c>
      <c r="T187" s="102" t="str">
        <f t="shared" si="44"/>
        <v/>
      </c>
      <c r="U187" s="103" t="str">
        <f t="shared" si="45"/>
        <v/>
      </c>
      <c r="V187" s="53">
        <v>0</v>
      </c>
      <c r="W187" s="87" t="str">
        <f t="shared" si="46"/>
        <v/>
      </c>
      <c r="X187" s="103" t="str">
        <f t="shared" si="47"/>
        <v/>
      </c>
      <c r="Y187" s="53">
        <v>0</v>
      </c>
      <c r="Z187" s="56" t="str">
        <f t="shared" si="48"/>
        <v/>
      </c>
      <c r="AA187" s="56" t="str">
        <f t="shared" si="49"/>
        <v/>
      </c>
      <c r="AB187" s="56" t="str">
        <f t="shared" si="50"/>
        <v/>
      </c>
      <c r="AC187" s="56" t="str">
        <f t="shared" si="51"/>
        <v/>
      </c>
      <c r="AD187" s="56" t="str">
        <f t="shared" si="52"/>
        <v/>
      </c>
      <c r="AE187" s="40"/>
      <c r="AF187" s="40"/>
      <c r="AG187" s="40"/>
      <c r="AH187" s="56" t="str">
        <f t="shared" si="53"/>
        <v/>
      </c>
      <c r="AI187" s="54"/>
      <c r="AJ187" s="54"/>
      <c r="AK187" s="54"/>
      <c r="AL187" s="54"/>
      <c r="AM187" s="54"/>
    </row>
    <row r="188" spans="1:39">
      <c r="A188" s="45" t="str" cm="1">
        <f t="array" ref="A188">IF(H188="PROJECT", CHAR(10) &amp; "- " &amp; _xlfn.TEXTJOIN(CHAR(10) &amp; "- ", TRUE, _xlfn._xlws.FILTER($I$9:$I$1000, ($B$9:$B$1000=B188) * ($H$9:$H$1000="Topic"))), "")</f>
        <v/>
      </c>
      <c r="B188" s="45" t="str">
        <f t="shared" si="37"/>
        <v/>
      </c>
      <c r="C188" s="95"/>
      <c r="D188" s="57"/>
      <c r="E188" s="58"/>
      <c r="F188" s="54"/>
      <c r="G188" s="52"/>
      <c r="H188" s="52"/>
      <c r="I188" s="61"/>
      <c r="J188" s="62"/>
      <c r="K188" s="129" t="str">
        <f t="shared" si="38"/>
        <v/>
      </c>
      <c r="L188" s="103" t="str">
        <f t="shared" si="39"/>
        <v/>
      </c>
      <c r="M188" s="52">
        <v>0</v>
      </c>
      <c r="N188" s="102" t="str">
        <f t="shared" si="40"/>
        <v/>
      </c>
      <c r="O188" s="103" t="str">
        <f t="shared" si="41"/>
        <v/>
      </c>
      <c r="P188" s="52">
        <v>0</v>
      </c>
      <c r="Q188" s="102" t="str">
        <f t="shared" si="42"/>
        <v/>
      </c>
      <c r="R188" s="103" t="str">
        <f t="shared" si="43"/>
        <v/>
      </c>
      <c r="S188" s="52">
        <v>0</v>
      </c>
      <c r="T188" s="102" t="str">
        <f t="shared" si="44"/>
        <v/>
      </c>
      <c r="U188" s="103" t="str">
        <f t="shared" si="45"/>
        <v/>
      </c>
      <c r="V188" s="52">
        <v>0</v>
      </c>
      <c r="W188" s="87" t="str">
        <f t="shared" si="46"/>
        <v/>
      </c>
      <c r="X188" s="103" t="str">
        <f t="shared" si="47"/>
        <v/>
      </c>
      <c r="Y188" s="52">
        <v>0</v>
      </c>
      <c r="Z188" s="56" t="str">
        <f t="shared" si="48"/>
        <v/>
      </c>
      <c r="AA188" s="56" t="str">
        <f t="shared" si="49"/>
        <v/>
      </c>
      <c r="AB188" s="56" t="str">
        <f t="shared" si="50"/>
        <v/>
      </c>
      <c r="AC188" s="56" t="str">
        <f t="shared" si="51"/>
        <v/>
      </c>
      <c r="AD188" s="56" t="str">
        <f t="shared" si="52"/>
        <v/>
      </c>
      <c r="AE188" s="40"/>
      <c r="AF188" s="40"/>
      <c r="AG188" s="40"/>
      <c r="AH188" s="56" t="str">
        <f t="shared" si="53"/>
        <v/>
      </c>
      <c r="AI188" s="54"/>
      <c r="AJ188" s="54"/>
      <c r="AK188" s="54"/>
      <c r="AL188" s="54"/>
      <c r="AM188" s="54"/>
    </row>
    <row r="189" spans="1:39">
      <c r="A189" s="45" t="str" cm="1">
        <f t="array" ref="A189">IF(H189="PROJECT", CHAR(10) &amp; "- " &amp; _xlfn.TEXTJOIN(CHAR(10) &amp; "- ", TRUE, _xlfn._xlws.FILTER($I$9:$I$1000, ($B$9:$B$1000=B189) * ($H$9:$H$1000="Topic"))), "")</f>
        <v/>
      </c>
      <c r="B189" s="45" t="str">
        <f t="shared" si="37"/>
        <v/>
      </c>
      <c r="C189" s="95"/>
      <c r="D189" s="46"/>
      <c r="E189" s="58"/>
      <c r="F189" s="67"/>
      <c r="G189" s="53"/>
      <c r="H189" s="53"/>
      <c r="I189" s="50"/>
      <c r="J189" s="51"/>
      <c r="K189" s="129" t="str">
        <f t="shared" si="38"/>
        <v/>
      </c>
      <c r="L189" s="103" t="str">
        <f t="shared" si="39"/>
        <v/>
      </c>
      <c r="M189" s="53">
        <v>0</v>
      </c>
      <c r="N189" s="102" t="str">
        <f t="shared" si="40"/>
        <v/>
      </c>
      <c r="O189" s="103" t="str">
        <f t="shared" si="41"/>
        <v/>
      </c>
      <c r="P189" s="53">
        <v>0</v>
      </c>
      <c r="Q189" s="102" t="str">
        <f t="shared" si="42"/>
        <v/>
      </c>
      <c r="R189" s="103" t="str">
        <f t="shared" si="43"/>
        <v/>
      </c>
      <c r="S189" s="53">
        <v>0</v>
      </c>
      <c r="T189" s="102" t="str">
        <f t="shared" si="44"/>
        <v/>
      </c>
      <c r="U189" s="103" t="str">
        <f t="shared" si="45"/>
        <v/>
      </c>
      <c r="V189" s="53">
        <v>0</v>
      </c>
      <c r="W189" s="87" t="str">
        <f t="shared" si="46"/>
        <v/>
      </c>
      <c r="X189" s="103" t="str">
        <f t="shared" si="47"/>
        <v/>
      </c>
      <c r="Y189" s="53">
        <v>0</v>
      </c>
      <c r="Z189" s="56" t="str">
        <f t="shared" si="48"/>
        <v/>
      </c>
      <c r="AA189" s="56" t="str">
        <f t="shared" si="49"/>
        <v/>
      </c>
      <c r="AB189" s="56" t="str">
        <f t="shared" si="50"/>
        <v/>
      </c>
      <c r="AC189" s="56" t="str">
        <f t="shared" si="51"/>
        <v/>
      </c>
      <c r="AD189" s="56" t="str">
        <f t="shared" si="52"/>
        <v/>
      </c>
      <c r="AE189" s="40"/>
      <c r="AF189" s="40"/>
      <c r="AG189" s="40"/>
      <c r="AH189" s="56" t="str">
        <f t="shared" si="53"/>
        <v/>
      </c>
      <c r="AI189" s="54"/>
      <c r="AJ189" s="54"/>
      <c r="AK189" s="54"/>
      <c r="AL189" s="54"/>
      <c r="AM189" s="54"/>
    </row>
    <row r="190" spans="1:39">
      <c r="A190" s="45" t="str" cm="1">
        <f t="array" ref="A190">IF(H190="PROJECT", CHAR(10) &amp; "- " &amp; _xlfn.TEXTJOIN(CHAR(10) &amp; "- ", TRUE, _xlfn._xlws.FILTER($I$9:$I$1000, ($B$9:$B$1000=B190) * ($H$9:$H$1000="Topic"))), "")</f>
        <v/>
      </c>
      <c r="B190" s="45" t="str">
        <f t="shared" si="37"/>
        <v/>
      </c>
      <c r="C190" s="95"/>
      <c r="D190" s="57"/>
      <c r="E190" s="58"/>
      <c r="F190" s="54"/>
      <c r="G190" s="52"/>
      <c r="H190" s="52"/>
      <c r="I190" s="61"/>
      <c r="J190" s="62"/>
      <c r="K190" s="129" t="str">
        <f t="shared" si="38"/>
        <v/>
      </c>
      <c r="L190" s="103" t="str">
        <f t="shared" si="39"/>
        <v/>
      </c>
      <c r="M190" s="52">
        <v>0</v>
      </c>
      <c r="N190" s="102" t="str">
        <f t="shared" si="40"/>
        <v/>
      </c>
      <c r="O190" s="103" t="str">
        <f t="shared" si="41"/>
        <v/>
      </c>
      <c r="P190" s="52">
        <v>0</v>
      </c>
      <c r="Q190" s="102" t="str">
        <f t="shared" si="42"/>
        <v/>
      </c>
      <c r="R190" s="103" t="str">
        <f t="shared" si="43"/>
        <v/>
      </c>
      <c r="S190" s="52">
        <v>0</v>
      </c>
      <c r="T190" s="102" t="str">
        <f t="shared" si="44"/>
        <v/>
      </c>
      <c r="U190" s="103" t="str">
        <f t="shared" si="45"/>
        <v/>
      </c>
      <c r="V190" s="52">
        <v>0</v>
      </c>
      <c r="W190" s="87" t="str">
        <f t="shared" si="46"/>
        <v/>
      </c>
      <c r="X190" s="103" t="str">
        <f t="shared" si="47"/>
        <v/>
      </c>
      <c r="Y190" s="52">
        <v>0</v>
      </c>
      <c r="Z190" s="56" t="str">
        <f t="shared" si="48"/>
        <v/>
      </c>
      <c r="AA190" s="56" t="str">
        <f t="shared" si="49"/>
        <v/>
      </c>
      <c r="AB190" s="56" t="str">
        <f t="shared" si="50"/>
        <v/>
      </c>
      <c r="AC190" s="56" t="str">
        <f t="shared" si="51"/>
        <v/>
      </c>
      <c r="AD190" s="56" t="str">
        <f t="shared" si="52"/>
        <v/>
      </c>
      <c r="AE190" s="40"/>
      <c r="AF190" s="40"/>
      <c r="AG190" s="40"/>
      <c r="AH190" s="56" t="str">
        <f t="shared" si="53"/>
        <v/>
      </c>
      <c r="AI190" s="54"/>
      <c r="AJ190" s="54"/>
      <c r="AK190" s="54"/>
      <c r="AL190" s="54"/>
      <c r="AM190" s="54"/>
    </row>
    <row r="191" spans="1:39">
      <c r="A191" s="45" t="str" cm="1">
        <f t="array" ref="A191">IF(H191="PROJECT", CHAR(10) &amp; "- " &amp; _xlfn.TEXTJOIN(CHAR(10) &amp; "- ", TRUE, _xlfn._xlws.FILTER($I$9:$I$1000, ($B$9:$B$1000=B191) * ($H$9:$H$1000="Topic"))), "")</f>
        <v/>
      </c>
      <c r="B191" s="45" t="str">
        <f t="shared" si="37"/>
        <v/>
      </c>
      <c r="C191" s="95"/>
      <c r="D191" s="46"/>
      <c r="E191" s="58"/>
      <c r="F191" s="67"/>
      <c r="G191" s="53"/>
      <c r="H191" s="53"/>
      <c r="I191" s="50"/>
      <c r="J191" s="51"/>
      <c r="K191" s="129" t="str">
        <f t="shared" si="38"/>
        <v/>
      </c>
      <c r="L191" s="103" t="str">
        <f t="shared" si="39"/>
        <v/>
      </c>
      <c r="M191" s="53">
        <v>0</v>
      </c>
      <c r="N191" s="102" t="str">
        <f t="shared" si="40"/>
        <v/>
      </c>
      <c r="O191" s="103" t="str">
        <f t="shared" si="41"/>
        <v/>
      </c>
      <c r="P191" s="53">
        <v>0</v>
      </c>
      <c r="Q191" s="102" t="str">
        <f t="shared" si="42"/>
        <v/>
      </c>
      <c r="R191" s="103" t="str">
        <f t="shared" si="43"/>
        <v/>
      </c>
      <c r="S191" s="53">
        <v>0</v>
      </c>
      <c r="T191" s="102" t="str">
        <f t="shared" si="44"/>
        <v/>
      </c>
      <c r="U191" s="103" t="str">
        <f t="shared" si="45"/>
        <v/>
      </c>
      <c r="V191" s="53">
        <v>0</v>
      </c>
      <c r="W191" s="87" t="str">
        <f t="shared" si="46"/>
        <v/>
      </c>
      <c r="X191" s="103" t="str">
        <f t="shared" si="47"/>
        <v/>
      </c>
      <c r="Y191" s="53">
        <v>0</v>
      </c>
      <c r="Z191" s="56" t="str">
        <f t="shared" si="48"/>
        <v/>
      </c>
      <c r="AA191" s="56" t="str">
        <f t="shared" si="49"/>
        <v/>
      </c>
      <c r="AB191" s="56" t="str">
        <f t="shared" si="50"/>
        <v/>
      </c>
      <c r="AC191" s="56" t="str">
        <f t="shared" si="51"/>
        <v/>
      </c>
      <c r="AD191" s="56" t="str">
        <f t="shared" si="52"/>
        <v/>
      </c>
      <c r="AE191" s="40"/>
      <c r="AF191" s="40"/>
      <c r="AG191" s="40"/>
      <c r="AH191" s="56" t="str">
        <f t="shared" si="53"/>
        <v/>
      </c>
      <c r="AI191" s="54"/>
      <c r="AJ191" s="54"/>
      <c r="AK191" s="54"/>
      <c r="AL191" s="54"/>
      <c r="AM191" s="54"/>
    </row>
    <row r="192" spans="1:39">
      <c r="A192" s="45" t="str" cm="1">
        <f t="array" ref="A192">IF(H192="PROJECT", CHAR(10) &amp; "- " &amp; _xlfn.TEXTJOIN(CHAR(10) &amp; "- ", TRUE, _xlfn._xlws.FILTER($I$9:$I$1000, ($B$9:$B$1000=B192) * ($H$9:$H$1000="Topic"))), "")</f>
        <v/>
      </c>
      <c r="B192" s="45" t="str">
        <f t="shared" si="37"/>
        <v/>
      </c>
      <c r="C192" s="95"/>
      <c r="D192" s="57"/>
      <c r="E192" s="58"/>
      <c r="F192" s="54"/>
      <c r="G192" s="52"/>
      <c r="H192" s="52"/>
      <c r="I192" s="61"/>
      <c r="J192" s="62"/>
      <c r="K192" s="129" t="str">
        <f t="shared" si="38"/>
        <v/>
      </c>
      <c r="L192" s="103" t="str">
        <f t="shared" si="39"/>
        <v/>
      </c>
      <c r="M192" s="52">
        <v>0</v>
      </c>
      <c r="N192" s="102" t="str">
        <f t="shared" si="40"/>
        <v/>
      </c>
      <c r="O192" s="103" t="str">
        <f t="shared" si="41"/>
        <v/>
      </c>
      <c r="P192" s="52">
        <v>0</v>
      </c>
      <c r="Q192" s="102" t="str">
        <f t="shared" si="42"/>
        <v/>
      </c>
      <c r="R192" s="103" t="str">
        <f t="shared" si="43"/>
        <v/>
      </c>
      <c r="S192" s="52">
        <v>0</v>
      </c>
      <c r="T192" s="102" t="str">
        <f t="shared" si="44"/>
        <v/>
      </c>
      <c r="U192" s="103" t="str">
        <f t="shared" si="45"/>
        <v/>
      </c>
      <c r="V192" s="52">
        <v>0</v>
      </c>
      <c r="W192" s="87" t="str">
        <f t="shared" si="46"/>
        <v/>
      </c>
      <c r="X192" s="103" t="str">
        <f t="shared" si="47"/>
        <v/>
      </c>
      <c r="Y192" s="52">
        <v>0</v>
      </c>
      <c r="Z192" s="56" t="str">
        <f t="shared" si="48"/>
        <v/>
      </c>
      <c r="AA192" s="56" t="str">
        <f t="shared" si="49"/>
        <v/>
      </c>
      <c r="AB192" s="56" t="str">
        <f t="shared" si="50"/>
        <v/>
      </c>
      <c r="AC192" s="56" t="str">
        <f t="shared" si="51"/>
        <v/>
      </c>
      <c r="AD192" s="56" t="str">
        <f t="shared" si="52"/>
        <v/>
      </c>
      <c r="AE192" s="40"/>
      <c r="AF192" s="40"/>
      <c r="AG192" s="40"/>
      <c r="AH192" s="56" t="str">
        <f t="shared" si="53"/>
        <v/>
      </c>
      <c r="AI192" s="54"/>
      <c r="AJ192" s="54"/>
      <c r="AK192" s="54"/>
      <c r="AL192" s="54"/>
      <c r="AM192" s="54"/>
    </row>
    <row r="193" spans="1:39">
      <c r="A193" s="45" t="str" cm="1">
        <f t="array" ref="A193">IF(H193="PROJECT", CHAR(10) &amp; "- " &amp; _xlfn.TEXTJOIN(CHAR(10) &amp; "- ", TRUE, _xlfn._xlws.FILTER($I$9:$I$1000, ($B$9:$B$1000=B193) * ($H$9:$H$1000="Topic"))), "")</f>
        <v/>
      </c>
      <c r="B193" s="45" t="str">
        <f t="shared" si="37"/>
        <v/>
      </c>
      <c r="C193" s="95"/>
      <c r="D193" s="46"/>
      <c r="E193" s="58"/>
      <c r="F193" s="67"/>
      <c r="G193" s="53"/>
      <c r="H193" s="53"/>
      <c r="I193" s="50"/>
      <c r="J193" s="51"/>
      <c r="K193" s="129" t="str">
        <f t="shared" si="38"/>
        <v/>
      </c>
      <c r="L193" s="103" t="str">
        <f t="shared" si="39"/>
        <v/>
      </c>
      <c r="M193" s="53">
        <v>0</v>
      </c>
      <c r="N193" s="102" t="str">
        <f t="shared" si="40"/>
        <v/>
      </c>
      <c r="O193" s="103" t="str">
        <f t="shared" si="41"/>
        <v/>
      </c>
      <c r="P193" s="53">
        <v>0</v>
      </c>
      <c r="Q193" s="102" t="str">
        <f t="shared" si="42"/>
        <v/>
      </c>
      <c r="R193" s="103" t="str">
        <f t="shared" si="43"/>
        <v/>
      </c>
      <c r="S193" s="53">
        <v>0</v>
      </c>
      <c r="T193" s="102" t="str">
        <f t="shared" si="44"/>
        <v/>
      </c>
      <c r="U193" s="103" t="str">
        <f t="shared" si="45"/>
        <v/>
      </c>
      <c r="V193" s="53">
        <v>0</v>
      </c>
      <c r="W193" s="87" t="str">
        <f t="shared" si="46"/>
        <v/>
      </c>
      <c r="X193" s="103" t="str">
        <f t="shared" si="47"/>
        <v/>
      </c>
      <c r="Y193" s="53">
        <v>0</v>
      </c>
      <c r="Z193" s="56" t="str">
        <f t="shared" si="48"/>
        <v/>
      </c>
      <c r="AA193" s="56" t="str">
        <f t="shared" si="49"/>
        <v/>
      </c>
      <c r="AB193" s="56" t="str">
        <f t="shared" si="50"/>
        <v/>
      </c>
      <c r="AC193" s="56" t="str">
        <f t="shared" si="51"/>
        <v/>
      </c>
      <c r="AD193" s="56" t="str">
        <f t="shared" si="52"/>
        <v/>
      </c>
      <c r="AE193" s="40"/>
      <c r="AF193" s="40"/>
      <c r="AG193" s="40"/>
      <c r="AH193" s="56" t="str">
        <f t="shared" si="53"/>
        <v/>
      </c>
      <c r="AI193" s="54"/>
      <c r="AJ193" s="54"/>
      <c r="AK193" s="54"/>
      <c r="AL193" s="54"/>
      <c r="AM193" s="54"/>
    </row>
    <row r="194" spans="1:39">
      <c r="A194" s="45" t="str" cm="1">
        <f t="array" ref="A194">IF(H194="PROJECT", CHAR(10) &amp; "- " &amp; _xlfn.TEXTJOIN(CHAR(10) &amp; "- ", TRUE, _xlfn._xlws.FILTER($I$9:$I$1000, ($B$9:$B$1000=B194) * ($H$9:$H$1000="Topic"))), "")</f>
        <v/>
      </c>
      <c r="B194" s="45" t="str">
        <f t="shared" si="37"/>
        <v/>
      </c>
      <c r="C194" s="95"/>
      <c r="D194" s="57"/>
      <c r="E194" s="58"/>
      <c r="F194" s="54"/>
      <c r="G194" s="52"/>
      <c r="H194" s="52"/>
      <c r="I194" s="61"/>
      <c r="J194" s="62"/>
      <c r="K194" s="129" t="str">
        <f t="shared" si="38"/>
        <v/>
      </c>
      <c r="L194" s="103" t="str">
        <f t="shared" si="39"/>
        <v/>
      </c>
      <c r="M194" s="52">
        <v>0</v>
      </c>
      <c r="N194" s="102" t="str">
        <f t="shared" si="40"/>
        <v/>
      </c>
      <c r="O194" s="103" t="str">
        <f t="shared" si="41"/>
        <v/>
      </c>
      <c r="P194" s="52">
        <v>0</v>
      </c>
      <c r="Q194" s="102" t="str">
        <f t="shared" si="42"/>
        <v/>
      </c>
      <c r="R194" s="103" t="str">
        <f t="shared" si="43"/>
        <v/>
      </c>
      <c r="S194" s="52">
        <v>0</v>
      </c>
      <c r="T194" s="102" t="str">
        <f t="shared" si="44"/>
        <v/>
      </c>
      <c r="U194" s="103" t="str">
        <f t="shared" si="45"/>
        <v/>
      </c>
      <c r="V194" s="52">
        <v>0</v>
      </c>
      <c r="W194" s="87" t="str">
        <f t="shared" si="46"/>
        <v/>
      </c>
      <c r="X194" s="103" t="str">
        <f t="shared" si="47"/>
        <v/>
      </c>
      <c r="Y194" s="52">
        <v>0</v>
      </c>
      <c r="Z194" s="56" t="str">
        <f t="shared" si="48"/>
        <v/>
      </c>
      <c r="AA194" s="56" t="str">
        <f t="shared" si="49"/>
        <v/>
      </c>
      <c r="AB194" s="56" t="str">
        <f t="shared" si="50"/>
        <v/>
      </c>
      <c r="AC194" s="56" t="str">
        <f t="shared" si="51"/>
        <v/>
      </c>
      <c r="AD194" s="56" t="str">
        <f t="shared" si="52"/>
        <v/>
      </c>
      <c r="AE194" s="40"/>
      <c r="AF194" s="40"/>
      <c r="AG194" s="40"/>
      <c r="AH194" s="56" t="str">
        <f t="shared" si="53"/>
        <v/>
      </c>
      <c r="AI194" s="54"/>
      <c r="AJ194" s="54"/>
      <c r="AK194" s="54"/>
      <c r="AL194" s="54"/>
      <c r="AM194" s="54"/>
    </row>
    <row r="195" spans="1:39">
      <c r="A195" s="45" t="str" cm="1">
        <f t="array" ref="A195">IF(H195="PROJECT", CHAR(10) &amp; "- " &amp; _xlfn.TEXTJOIN(CHAR(10) &amp; "- ", TRUE, _xlfn._xlws.FILTER($I$9:$I$1000, ($B$9:$B$1000=B195) * ($H$9:$H$1000="Topic"))), "")</f>
        <v/>
      </c>
      <c r="B195" s="45" t="str">
        <f t="shared" si="37"/>
        <v/>
      </c>
      <c r="C195" s="95"/>
      <c r="D195" s="46"/>
      <c r="E195" s="58"/>
      <c r="F195" s="67"/>
      <c r="G195" s="53"/>
      <c r="H195" s="53"/>
      <c r="I195" s="50"/>
      <c r="J195" s="51"/>
      <c r="K195" s="129" t="str">
        <f t="shared" si="38"/>
        <v/>
      </c>
      <c r="L195" s="103" t="str">
        <f t="shared" si="39"/>
        <v/>
      </c>
      <c r="M195" s="53">
        <v>0</v>
      </c>
      <c r="N195" s="102" t="str">
        <f t="shared" si="40"/>
        <v/>
      </c>
      <c r="O195" s="103" t="str">
        <f t="shared" si="41"/>
        <v/>
      </c>
      <c r="P195" s="53">
        <v>0</v>
      </c>
      <c r="Q195" s="102" t="str">
        <f t="shared" si="42"/>
        <v/>
      </c>
      <c r="R195" s="103" t="str">
        <f t="shared" si="43"/>
        <v/>
      </c>
      <c r="S195" s="53">
        <v>0</v>
      </c>
      <c r="T195" s="102" t="str">
        <f t="shared" si="44"/>
        <v/>
      </c>
      <c r="U195" s="103" t="str">
        <f t="shared" si="45"/>
        <v/>
      </c>
      <c r="V195" s="53">
        <v>0</v>
      </c>
      <c r="W195" s="87" t="str">
        <f t="shared" si="46"/>
        <v/>
      </c>
      <c r="X195" s="103" t="str">
        <f t="shared" si="47"/>
        <v/>
      </c>
      <c r="Y195" s="53">
        <v>0</v>
      </c>
      <c r="Z195" s="56" t="str">
        <f t="shared" si="48"/>
        <v/>
      </c>
      <c r="AA195" s="56" t="str">
        <f t="shared" si="49"/>
        <v/>
      </c>
      <c r="AB195" s="56" t="str">
        <f t="shared" si="50"/>
        <v/>
      </c>
      <c r="AC195" s="56" t="str">
        <f t="shared" si="51"/>
        <v/>
      </c>
      <c r="AD195" s="56" t="str">
        <f t="shared" si="52"/>
        <v/>
      </c>
      <c r="AE195" s="40"/>
      <c r="AF195" s="40"/>
      <c r="AG195" s="40"/>
      <c r="AH195" s="56" t="str">
        <f t="shared" si="53"/>
        <v/>
      </c>
      <c r="AI195" s="54"/>
      <c r="AJ195" s="54"/>
      <c r="AK195" s="54"/>
      <c r="AL195" s="54"/>
      <c r="AM195" s="54"/>
    </row>
    <row r="196" spans="1:39">
      <c r="A196" s="45" t="str" cm="1">
        <f t="array" ref="A196">IF(H196="PROJECT", CHAR(10) &amp; "- " &amp; _xlfn.TEXTJOIN(CHAR(10) &amp; "- ", TRUE, _xlfn._xlws.FILTER($I$9:$I$1000, ($B$9:$B$1000=B196) * ($H$9:$H$1000="Topic"))), "")</f>
        <v/>
      </c>
      <c r="B196" s="45" t="str">
        <f t="shared" si="37"/>
        <v/>
      </c>
      <c r="C196" s="95"/>
      <c r="D196" s="57"/>
      <c r="E196" s="58"/>
      <c r="F196" s="54"/>
      <c r="G196" s="52"/>
      <c r="H196" s="52"/>
      <c r="I196" s="61"/>
      <c r="J196" s="62"/>
      <c r="K196" s="129" t="str">
        <f t="shared" si="38"/>
        <v/>
      </c>
      <c r="L196" s="103" t="str">
        <f t="shared" si="39"/>
        <v/>
      </c>
      <c r="M196" s="52">
        <v>0</v>
      </c>
      <c r="N196" s="102" t="str">
        <f t="shared" si="40"/>
        <v/>
      </c>
      <c r="O196" s="103" t="str">
        <f t="shared" si="41"/>
        <v/>
      </c>
      <c r="P196" s="52">
        <v>0</v>
      </c>
      <c r="Q196" s="102" t="str">
        <f t="shared" si="42"/>
        <v/>
      </c>
      <c r="R196" s="103" t="str">
        <f t="shared" si="43"/>
        <v/>
      </c>
      <c r="S196" s="52">
        <v>0</v>
      </c>
      <c r="T196" s="102" t="str">
        <f t="shared" si="44"/>
        <v/>
      </c>
      <c r="U196" s="103" t="str">
        <f t="shared" si="45"/>
        <v/>
      </c>
      <c r="V196" s="52">
        <v>0</v>
      </c>
      <c r="W196" s="87" t="str">
        <f t="shared" si="46"/>
        <v/>
      </c>
      <c r="X196" s="103" t="str">
        <f t="shared" si="47"/>
        <v/>
      </c>
      <c r="Y196" s="52">
        <v>0</v>
      </c>
      <c r="Z196" s="56" t="str">
        <f t="shared" si="48"/>
        <v/>
      </c>
      <c r="AA196" s="56" t="str">
        <f t="shared" si="49"/>
        <v/>
      </c>
      <c r="AB196" s="56" t="str">
        <f t="shared" si="50"/>
        <v/>
      </c>
      <c r="AC196" s="56" t="str">
        <f t="shared" si="51"/>
        <v/>
      </c>
      <c r="AD196" s="56" t="str">
        <f t="shared" si="52"/>
        <v/>
      </c>
      <c r="AE196" s="40"/>
      <c r="AF196" s="40"/>
      <c r="AG196" s="40"/>
      <c r="AH196" s="56" t="str">
        <f t="shared" si="53"/>
        <v/>
      </c>
      <c r="AI196" s="54"/>
      <c r="AJ196" s="54"/>
      <c r="AK196" s="54"/>
      <c r="AL196" s="54"/>
      <c r="AM196" s="54"/>
    </row>
    <row r="197" spans="1:39">
      <c r="A197" s="45" t="str" cm="1">
        <f t="array" ref="A197">IF(H197="PROJECT", CHAR(10) &amp; "- " &amp; _xlfn.TEXTJOIN(CHAR(10) &amp; "- ", TRUE, _xlfn._xlws.FILTER($I$9:$I$1000, ($B$9:$B$1000=B197) * ($H$9:$H$1000="Topic"))), "")</f>
        <v/>
      </c>
      <c r="B197" s="45" t="str">
        <f t="shared" si="37"/>
        <v/>
      </c>
      <c r="C197" s="95"/>
      <c r="D197" s="46"/>
      <c r="E197" s="58"/>
      <c r="F197" s="67"/>
      <c r="G197" s="53"/>
      <c r="H197" s="53"/>
      <c r="I197" s="50"/>
      <c r="J197" s="51"/>
      <c r="K197" s="129" t="str">
        <f t="shared" si="38"/>
        <v/>
      </c>
      <c r="L197" s="103" t="str">
        <f t="shared" si="39"/>
        <v/>
      </c>
      <c r="M197" s="53">
        <v>0</v>
      </c>
      <c r="N197" s="102" t="str">
        <f t="shared" si="40"/>
        <v/>
      </c>
      <c r="O197" s="103" t="str">
        <f t="shared" si="41"/>
        <v/>
      </c>
      <c r="P197" s="53">
        <v>0</v>
      </c>
      <c r="Q197" s="102" t="str">
        <f t="shared" si="42"/>
        <v/>
      </c>
      <c r="R197" s="103" t="str">
        <f t="shared" si="43"/>
        <v/>
      </c>
      <c r="S197" s="53">
        <v>0</v>
      </c>
      <c r="T197" s="102" t="str">
        <f t="shared" si="44"/>
        <v/>
      </c>
      <c r="U197" s="103" t="str">
        <f t="shared" si="45"/>
        <v/>
      </c>
      <c r="V197" s="53">
        <v>0</v>
      </c>
      <c r="W197" s="87" t="str">
        <f t="shared" si="46"/>
        <v/>
      </c>
      <c r="X197" s="103" t="str">
        <f t="shared" si="47"/>
        <v/>
      </c>
      <c r="Y197" s="53">
        <v>0</v>
      </c>
      <c r="Z197" s="56" t="str">
        <f t="shared" si="48"/>
        <v/>
      </c>
      <c r="AA197" s="56" t="str">
        <f t="shared" si="49"/>
        <v/>
      </c>
      <c r="AB197" s="56" t="str">
        <f t="shared" si="50"/>
        <v/>
      </c>
      <c r="AC197" s="56" t="str">
        <f t="shared" si="51"/>
        <v/>
      </c>
      <c r="AD197" s="56" t="str">
        <f t="shared" si="52"/>
        <v/>
      </c>
      <c r="AE197" s="40"/>
      <c r="AF197" s="40"/>
      <c r="AG197" s="40"/>
      <c r="AH197" s="56" t="str">
        <f t="shared" si="53"/>
        <v/>
      </c>
      <c r="AI197" s="54"/>
      <c r="AJ197" s="54"/>
      <c r="AK197" s="54"/>
      <c r="AL197" s="54"/>
      <c r="AM197" s="54"/>
    </row>
    <row r="198" spans="1:39">
      <c r="A198" s="45" t="str" cm="1">
        <f t="array" ref="A198">IF(H198="PROJECT", CHAR(10) &amp; "- " &amp; _xlfn.TEXTJOIN(CHAR(10) &amp; "- ", TRUE, _xlfn._xlws.FILTER($I$9:$I$1000, ($B$9:$B$1000=B198) * ($H$9:$H$1000="Topic"))), "")</f>
        <v/>
      </c>
      <c r="B198" s="45" t="str">
        <f t="shared" si="37"/>
        <v/>
      </c>
      <c r="C198" s="95"/>
      <c r="D198" s="57"/>
      <c r="E198" s="58"/>
      <c r="F198" s="54"/>
      <c r="G198" s="52"/>
      <c r="H198" s="52"/>
      <c r="I198" s="61"/>
      <c r="J198" s="62"/>
      <c r="K198" s="129" t="str">
        <f t="shared" si="38"/>
        <v/>
      </c>
      <c r="L198" s="103" t="str">
        <f t="shared" si="39"/>
        <v/>
      </c>
      <c r="M198" s="52">
        <v>0</v>
      </c>
      <c r="N198" s="102" t="str">
        <f t="shared" si="40"/>
        <v/>
      </c>
      <c r="O198" s="103" t="str">
        <f t="shared" si="41"/>
        <v/>
      </c>
      <c r="P198" s="52">
        <v>0</v>
      </c>
      <c r="Q198" s="102" t="str">
        <f t="shared" si="42"/>
        <v/>
      </c>
      <c r="R198" s="103" t="str">
        <f t="shared" si="43"/>
        <v/>
      </c>
      <c r="S198" s="52">
        <v>0</v>
      </c>
      <c r="T198" s="102" t="str">
        <f t="shared" si="44"/>
        <v/>
      </c>
      <c r="U198" s="103" t="str">
        <f t="shared" si="45"/>
        <v/>
      </c>
      <c r="V198" s="52">
        <v>0</v>
      </c>
      <c r="W198" s="87" t="str">
        <f t="shared" si="46"/>
        <v/>
      </c>
      <c r="X198" s="103" t="str">
        <f t="shared" si="47"/>
        <v/>
      </c>
      <c r="Y198" s="52">
        <v>0</v>
      </c>
      <c r="Z198" s="56" t="str">
        <f t="shared" si="48"/>
        <v/>
      </c>
      <c r="AA198" s="56" t="str">
        <f t="shared" si="49"/>
        <v/>
      </c>
      <c r="AB198" s="56" t="str">
        <f t="shared" si="50"/>
        <v/>
      </c>
      <c r="AC198" s="56" t="str">
        <f t="shared" si="51"/>
        <v/>
      </c>
      <c r="AD198" s="56" t="str">
        <f t="shared" si="52"/>
        <v/>
      </c>
      <c r="AE198" s="40"/>
      <c r="AF198" s="40"/>
      <c r="AG198" s="40"/>
      <c r="AH198" s="56" t="str">
        <f t="shared" si="53"/>
        <v/>
      </c>
      <c r="AI198" s="54"/>
      <c r="AJ198" s="54"/>
      <c r="AK198" s="54"/>
      <c r="AL198" s="54"/>
      <c r="AM198" s="54"/>
    </row>
    <row r="199" spans="1:39">
      <c r="A199" s="45" t="str" cm="1">
        <f t="array" ref="A199">IF(H199="PROJECT", CHAR(10) &amp; "- " &amp; _xlfn.TEXTJOIN(CHAR(10) &amp; "- ", TRUE, _xlfn._xlws.FILTER($I$9:$I$1000, ($B$9:$B$1000=B199) * ($H$9:$H$1000="Topic"))), "")</f>
        <v/>
      </c>
      <c r="B199" s="45" t="str">
        <f t="shared" si="37"/>
        <v/>
      </c>
      <c r="C199" s="95"/>
      <c r="D199" s="46"/>
      <c r="E199" s="58"/>
      <c r="F199" s="67"/>
      <c r="G199" s="53"/>
      <c r="H199" s="53"/>
      <c r="I199" s="50"/>
      <c r="J199" s="51"/>
      <c r="K199" s="129" t="str">
        <f t="shared" si="38"/>
        <v/>
      </c>
      <c r="L199" s="103" t="str">
        <f t="shared" si="39"/>
        <v/>
      </c>
      <c r="M199" s="53">
        <v>0</v>
      </c>
      <c r="N199" s="102" t="str">
        <f t="shared" si="40"/>
        <v/>
      </c>
      <c r="O199" s="103" t="str">
        <f t="shared" si="41"/>
        <v/>
      </c>
      <c r="P199" s="53">
        <v>0</v>
      </c>
      <c r="Q199" s="102" t="str">
        <f t="shared" si="42"/>
        <v/>
      </c>
      <c r="R199" s="103" t="str">
        <f t="shared" si="43"/>
        <v/>
      </c>
      <c r="S199" s="53">
        <v>0</v>
      </c>
      <c r="T199" s="102" t="str">
        <f t="shared" si="44"/>
        <v/>
      </c>
      <c r="U199" s="103" t="str">
        <f t="shared" si="45"/>
        <v/>
      </c>
      <c r="V199" s="53">
        <v>0</v>
      </c>
      <c r="W199" s="87" t="str">
        <f t="shared" si="46"/>
        <v/>
      </c>
      <c r="X199" s="103" t="str">
        <f t="shared" si="47"/>
        <v/>
      </c>
      <c r="Y199" s="53">
        <v>0</v>
      </c>
      <c r="Z199" s="56" t="str">
        <f t="shared" si="48"/>
        <v/>
      </c>
      <c r="AA199" s="56" t="str">
        <f t="shared" si="49"/>
        <v/>
      </c>
      <c r="AB199" s="56" t="str">
        <f t="shared" si="50"/>
        <v/>
      </c>
      <c r="AC199" s="56" t="str">
        <f t="shared" si="51"/>
        <v/>
      </c>
      <c r="AD199" s="56" t="str">
        <f t="shared" si="52"/>
        <v/>
      </c>
      <c r="AE199" s="40"/>
      <c r="AF199" s="40"/>
      <c r="AG199" s="40"/>
      <c r="AH199" s="56" t="str">
        <f t="shared" si="53"/>
        <v/>
      </c>
      <c r="AI199" s="54"/>
      <c r="AJ199" s="54"/>
      <c r="AK199" s="54"/>
      <c r="AL199" s="54"/>
      <c r="AM199" s="54"/>
    </row>
    <row r="200" spans="1:39">
      <c r="A200" s="45" t="str" cm="1">
        <f t="array" ref="A200">IF(H200="PROJECT", CHAR(10) &amp; "- " &amp; _xlfn.TEXTJOIN(CHAR(10) &amp; "- ", TRUE, _xlfn._xlws.FILTER($I$9:$I$1000, ($B$9:$B$1000=B200) * ($H$9:$H$1000="Topic"))), "")</f>
        <v/>
      </c>
      <c r="B200" s="45" t="str">
        <f t="shared" si="37"/>
        <v/>
      </c>
      <c r="C200" s="95"/>
      <c r="D200" s="68"/>
      <c r="E200" s="58"/>
      <c r="F200" s="54"/>
      <c r="G200" s="69"/>
      <c r="H200" s="69"/>
      <c r="I200" s="70"/>
      <c r="J200" s="71"/>
      <c r="K200" s="129" t="str">
        <f t="shared" si="38"/>
        <v/>
      </c>
      <c r="L200" s="103" t="str">
        <f t="shared" si="39"/>
        <v/>
      </c>
      <c r="M200" s="69">
        <v>0</v>
      </c>
      <c r="N200" s="102" t="str">
        <f t="shared" si="40"/>
        <v/>
      </c>
      <c r="O200" s="103" t="str">
        <f t="shared" si="41"/>
        <v/>
      </c>
      <c r="P200" s="69">
        <v>0</v>
      </c>
      <c r="Q200" s="102" t="str">
        <f t="shared" si="42"/>
        <v/>
      </c>
      <c r="R200" s="103" t="str">
        <f t="shared" si="43"/>
        <v/>
      </c>
      <c r="S200" s="69">
        <v>0</v>
      </c>
      <c r="T200" s="102" t="str">
        <f t="shared" si="44"/>
        <v/>
      </c>
      <c r="U200" s="103" t="str">
        <f t="shared" si="45"/>
        <v/>
      </c>
      <c r="V200" s="69">
        <v>0</v>
      </c>
      <c r="W200" s="87" t="str">
        <f t="shared" si="46"/>
        <v/>
      </c>
      <c r="X200" s="103" t="str">
        <f t="shared" si="47"/>
        <v/>
      </c>
      <c r="Y200" s="69">
        <v>0</v>
      </c>
      <c r="Z200" s="56" t="str">
        <f t="shared" si="48"/>
        <v/>
      </c>
      <c r="AA200" s="56" t="str">
        <f t="shared" si="49"/>
        <v/>
      </c>
      <c r="AB200" s="56" t="str">
        <f t="shared" si="50"/>
        <v/>
      </c>
      <c r="AC200" s="56" t="str">
        <f t="shared" si="51"/>
        <v/>
      </c>
      <c r="AD200" s="56" t="str">
        <f t="shared" si="52"/>
        <v/>
      </c>
      <c r="AE200" s="40"/>
      <c r="AF200" s="40"/>
      <c r="AG200" s="40"/>
      <c r="AH200" s="56" t="str">
        <f t="shared" si="53"/>
        <v/>
      </c>
      <c r="AI200" s="54"/>
      <c r="AJ200" s="54"/>
      <c r="AK200" s="54"/>
      <c r="AL200" s="54"/>
      <c r="AM200" s="54"/>
    </row>
    <row r="201" spans="1:39">
      <c r="D201" s="72"/>
      <c r="F201" s="72"/>
      <c r="G201" s="72"/>
      <c r="H201" s="72"/>
      <c r="I201" s="72"/>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row>
    <row r="202" spans="1:39">
      <c r="D202" s="72"/>
      <c r="F202" s="72"/>
      <c r="G202" s="72"/>
      <c r="H202" s="72"/>
      <c r="I202" s="72"/>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row>
    <row r="203" spans="1:39">
      <c r="D203" s="72"/>
      <c r="F203" s="72"/>
      <c r="G203" s="72"/>
      <c r="H203" s="72"/>
      <c r="I203" s="72"/>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row>
    <row r="204" spans="1:39">
      <c r="D204" s="72"/>
      <c r="F204" s="72"/>
      <c r="G204" s="72"/>
      <c r="H204" s="72"/>
      <c r="I204" s="72"/>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row>
    <row r="205" spans="1:39">
      <c r="D205" s="72"/>
      <c r="F205" s="72"/>
      <c r="G205" s="72"/>
      <c r="H205" s="72"/>
      <c r="I205" s="72"/>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row>
    <row r="206" spans="1:39">
      <c r="D206" s="72"/>
      <c r="F206" s="72"/>
      <c r="G206" s="72"/>
      <c r="H206" s="72"/>
      <c r="I206" s="72"/>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row>
    <row r="207" spans="1:39">
      <c r="D207" s="72"/>
      <c r="F207" s="72"/>
      <c r="G207" s="72"/>
      <c r="H207" s="72"/>
      <c r="I207" s="72"/>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row>
    <row r="208" spans="1:39">
      <c r="D208" s="72"/>
      <c r="F208" s="72"/>
      <c r="G208" s="72"/>
      <c r="H208" s="72"/>
      <c r="I208" s="72"/>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row>
    <row r="209" spans="4:33">
      <c r="D209" s="72"/>
      <c r="F209" s="72"/>
      <c r="G209" s="72"/>
      <c r="H209" s="72"/>
      <c r="I209" s="72"/>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row>
  </sheetData>
  <mergeCells count="6">
    <mergeCell ref="AK7:AM7"/>
    <mergeCell ref="K2:M2"/>
    <mergeCell ref="N2:P2"/>
    <mergeCell ref="Q2:S2"/>
    <mergeCell ref="T2:V2"/>
    <mergeCell ref="W2:Y2"/>
  </mergeCells>
  <conditionalFormatting sqref="D1:D2 D3:E4 D5:D6 D7:E1048576">
    <cfRule type="cellIs" dxfId="82" priority="17" operator="equal">
      <formula>"No"</formula>
    </cfRule>
  </conditionalFormatting>
  <conditionalFormatting sqref="D9:D200 I9:L200">
    <cfRule type="expression" dxfId="81" priority="18">
      <formula>$H9="PROJECT"</formula>
    </cfRule>
  </conditionalFormatting>
  <conditionalFormatting sqref="G9:G200">
    <cfRule type="cellIs" dxfId="80" priority="24" operator="equal">
      <formula>"Beginner"</formula>
    </cfRule>
    <cfRule type="cellIs" dxfId="79" priority="25" operator="equal">
      <formula>"Intermediate"</formula>
    </cfRule>
    <cfRule type="cellIs" dxfId="78" priority="26" operator="equal">
      <formula>"Advanced"</formula>
    </cfRule>
  </conditionalFormatting>
  <conditionalFormatting sqref="H9:H200">
    <cfRule type="cellIs" dxfId="77" priority="23" operator="equal">
      <formula>"PROJECT"</formula>
    </cfRule>
  </conditionalFormatting>
  <conditionalFormatting sqref="K9:L200">
    <cfRule type="expression" dxfId="76" priority="27">
      <formula>M9=1</formula>
    </cfRule>
    <cfRule type="expression" dxfId="75" priority="28">
      <formula>M9=-1</formula>
    </cfRule>
  </conditionalFormatting>
  <conditionalFormatting sqref="N9:O200">
    <cfRule type="expression" dxfId="74" priority="14">
      <formula>$H9="PROJECT"</formula>
    </cfRule>
    <cfRule type="expression" dxfId="73" priority="15">
      <formula>P9=1</formula>
    </cfRule>
    <cfRule type="expression" dxfId="72" priority="16">
      <formula>P9=-1</formula>
    </cfRule>
  </conditionalFormatting>
  <conditionalFormatting sqref="O41:O200">
    <cfRule type="expression" dxfId="71" priority="30">
      <formula>Q41=1</formula>
    </cfRule>
    <cfRule type="expression" dxfId="70" priority="31">
      <formula>Q41=-1</formula>
    </cfRule>
  </conditionalFormatting>
  <conditionalFormatting sqref="Q9:R200">
    <cfRule type="expression" dxfId="69" priority="11">
      <formula>$H9="PROJECT"</formula>
    </cfRule>
    <cfRule type="expression" dxfId="68" priority="12">
      <formula>S9=1</formula>
    </cfRule>
    <cfRule type="expression" dxfId="67" priority="13">
      <formula>S9=-1</formula>
    </cfRule>
  </conditionalFormatting>
  <conditionalFormatting sqref="T9:U200">
    <cfRule type="expression" dxfId="66" priority="6">
      <formula>$H9="PROJECT"</formula>
    </cfRule>
    <cfRule type="expression" dxfId="65" priority="7">
      <formula>V9=1</formula>
    </cfRule>
    <cfRule type="expression" dxfId="64" priority="8">
      <formula>V9=-1</formula>
    </cfRule>
  </conditionalFormatting>
  <conditionalFormatting sqref="U10:U200">
    <cfRule type="expression" dxfId="63" priority="9">
      <formula>W10=1</formula>
    </cfRule>
    <cfRule type="expression" dxfId="62" priority="10">
      <formula>W10=-1</formula>
    </cfRule>
  </conditionalFormatting>
  <conditionalFormatting sqref="W9:X200">
    <cfRule type="expression" dxfId="61" priority="1">
      <formula>$H9="PROJECT"</formula>
    </cfRule>
    <cfRule type="expression" dxfId="60" priority="2">
      <formula>Y9=1</formula>
    </cfRule>
    <cfRule type="expression" dxfId="59" priority="3">
      <formula>Y9=-1</formula>
    </cfRule>
  </conditionalFormatting>
  <conditionalFormatting sqref="X10:X200">
    <cfRule type="expression" dxfId="58" priority="4">
      <formula>Z10=1</formula>
    </cfRule>
    <cfRule type="expression" dxfId="57" priority="5">
      <formula>Z10=-1</formula>
    </cfRule>
  </conditionalFormatting>
  <pageMargins left="0.7" right="0.7" top="0.75" bottom="0.75" header="0.3" footer="0.3"/>
  <pageSetup orientation="portrait" horizontalDpi="4294967292" verticalDpi="0" r:id="rId1"/>
  <extLst>
    <ext xmlns:x14="http://schemas.microsoft.com/office/spreadsheetml/2009/9/main" uri="{78C0D931-6437-407d-A8EE-F0AAD7539E65}">
      <x14:conditionalFormattings>
        <x14:conditionalFormatting xmlns:xm="http://schemas.microsoft.com/office/excel/2006/main">
          <x14:cfRule type="iconSet" priority="29" id="{2FEE3AD7-75A2-4C8C-AD82-90792546F0BA}">
            <x14:iconSet iconSet="3Symbols" custom="1">
              <x14:cfvo type="percent">
                <xm:f>0</xm:f>
              </x14:cfvo>
              <x14:cfvo type="num">
                <xm:f>0</xm:f>
              </x14:cfvo>
              <x14:cfvo type="num">
                <xm:f>1</xm:f>
              </x14:cfvo>
              <x14:cfIcon iconSet="3Symbols" iconId="1"/>
              <x14:cfIcon iconSet="3Symbols" iconId="0"/>
              <x14:cfIcon iconSet="3Symbols" iconId="2"/>
            </x14:iconSet>
          </x14:cfRule>
          <xm:sqref>M9:M200</xm:sqref>
        </x14:conditionalFormatting>
        <x14:conditionalFormatting xmlns:xm="http://schemas.microsoft.com/office/excel/2006/main">
          <x14:cfRule type="iconSet" priority="22" id="{B7488BBE-D70E-4F1D-85BE-6C9D08F208F3}">
            <x14:iconSet iconSet="3Symbols" custom="1">
              <x14:cfvo type="percent">
                <xm:f>0</xm:f>
              </x14:cfvo>
              <x14:cfvo type="num">
                <xm:f>0</xm:f>
              </x14:cfvo>
              <x14:cfvo type="num">
                <xm:f>1</xm:f>
              </x14:cfvo>
              <x14:cfIcon iconSet="3Symbols" iconId="1"/>
              <x14:cfIcon iconSet="3Symbols" iconId="0"/>
              <x14:cfIcon iconSet="3Symbols" iconId="2"/>
            </x14:iconSet>
          </x14:cfRule>
          <xm:sqref>P9:P200</xm:sqref>
        </x14:conditionalFormatting>
        <x14:conditionalFormatting xmlns:xm="http://schemas.microsoft.com/office/excel/2006/main">
          <x14:cfRule type="iconSet" priority="21" id="{4BFCED17-17B1-4960-9B24-2860EF943BE1}">
            <x14:iconSet iconSet="3Symbols" custom="1">
              <x14:cfvo type="percent">
                <xm:f>0</xm:f>
              </x14:cfvo>
              <x14:cfvo type="num">
                <xm:f>0</xm:f>
              </x14:cfvo>
              <x14:cfvo type="num">
                <xm:f>1</xm:f>
              </x14:cfvo>
              <x14:cfIcon iconSet="3Symbols" iconId="1"/>
              <x14:cfIcon iconSet="3Symbols" iconId="0"/>
              <x14:cfIcon iconSet="3Symbols" iconId="2"/>
            </x14:iconSet>
          </x14:cfRule>
          <xm:sqref>S9:S200</xm:sqref>
        </x14:conditionalFormatting>
        <x14:conditionalFormatting xmlns:xm="http://schemas.microsoft.com/office/excel/2006/main">
          <x14:cfRule type="iconSet" priority="20" id="{315FC449-DBE3-44EA-8770-3733BE24B105}">
            <x14:iconSet iconSet="3Symbols" custom="1">
              <x14:cfvo type="percent">
                <xm:f>0</xm:f>
              </x14:cfvo>
              <x14:cfvo type="num">
                <xm:f>0</xm:f>
              </x14:cfvo>
              <x14:cfvo type="num">
                <xm:f>1</xm:f>
              </x14:cfvo>
              <x14:cfIcon iconSet="3Symbols" iconId="1"/>
              <x14:cfIcon iconSet="3Symbols" iconId="0"/>
              <x14:cfIcon iconSet="3Symbols" iconId="2"/>
            </x14:iconSet>
          </x14:cfRule>
          <xm:sqref>V9:V200</xm:sqref>
        </x14:conditionalFormatting>
        <x14:conditionalFormatting xmlns:xm="http://schemas.microsoft.com/office/excel/2006/main">
          <x14:cfRule type="iconSet" priority="19" id="{ACD46CE9-0FEE-4DE3-8069-ACD4BD26B0E3}">
            <x14:iconSet iconSet="3Symbols" custom="1">
              <x14:cfvo type="percent">
                <xm:f>0</xm:f>
              </x14:cfvo>
              <x14:cfvo type="num">
                <xm:f>0</xm:f>
              </x14:cfvo>
              <x14:cfvo type="num">
                <xm:f>1</xm:f>
              </x14:cfvo>
              <x14:cfIcon iconSet="3Symbols" iconId="1"/>
              <x14:cfIcon iconSet="3Symbols" iconId="0"/>
              <x14:cfIcon iconSet="3Symbols" iconId="2"/>
            </x14:iconSet>
          </x14:cfRule>
          <xm:sqref>Y9:Y200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531A8-3589-45B0-96FB-9083488683FC}">
  <dimension ref="A1:A47"/>
  <sheetViews>
    <sheetView showGridLines="0" workbookViewId="0">
      <selection activeCell="A9" sqref="A9"/>
    </sheetView>
  </sheetViews>
  <sheetFormatPr defaultRowHeight="15"/>
  <sheetData>
    <row r="1" spans="1:1" ht="31.5">
      <c r="A1" s="131" t="s">
        <v>675</v>
      </c>
    </row>
    <row r="3" spans="1:1">
      <c r="A3" t="s">
        <v>676</v>
      </c>
    </row>
    <row r="5" spans="1:1" ht="18">
      <c r="A5" s="115" t="s">
        <v>677</v>
      </c>
    </row>
    <row r="7" spans="1:1" ht="21">
      <c r="A7" s="132" t="s">
        <v>678</v>
      </c>
    </row>
    <row r="8" spans="1:1">
      <c r="A8" s="116"/>
    </row>
    <row r="9" spans="1:1">
      <c r="A9" s="116" t="s">
        <v>679</v>
      </c>
    </row>
    <row r="10" spans="1:1">
      <c r="A10" s="116" t="s">
        <v>680</v>
      </c>
    </row>
    <row r="11" spans="1:1">
      <c r="A11" s="116" t="s">
        <v>681</v>
      </c>
    </row>
    <row r="12" spans="1:1">
      <c r="A12" s="116" t="s">
        <v>682</v>
      </c>
    </row>
    <row r="13" spans="1:1">
      <c r="A13" s="116" t="s">
        <v>683</v>
      </c>
    </row>
    <row r="15" spans="1:1" ht="21">
      <c r="A15" s="132" t="s">
        <v>684</v>
      </c>
    </row>
    <row r="17" spans="1:1">
      <c r="A17" t="s">
        <v>685</v>
      </c>
    </row>
    <row r="18" spans="1:1">
      <c r="A18" s="116"/>
    </row>
    <row r="19" spans="1:1">
      <c r="A19" s="117" t="s">
        <v>686</v>
      </c>
    </row>
    <row r="20" spans="1:1">
      <c r="A20" s="118" t="s">
        <v>687</v>
      </c>
    </row>
    <row r="21" spans="1:1">
      <c r="A21" s="118" t="s">
        <v>688</v>
      </c>
    </row>
    <row r="22" spans="1:1">
      <c r="A22" s="118" t="s">
        <v>689</v>
      </c>
    </row>
    <row r="23" spans="1:1">
      <c r="A23" s="118" t="s">
        <v>690</v>
      </c>
    </row>
    <row r="24" spans="1:1">
      <c r="A24" s="116"/>
    </row>
    <row r="25" spans="1:1">
      <c r="A25" s="117" t="s">
        <v>691</v>
      </c>
    </row>
    <row r="29" spans="1:1">
      <c r="A29" s="133"/>
    </row>
    <row r="30" spans="1:1">
      <c r="A30" s="134"/>
    </row>
    <row r="31" spans="1:1">
      <c r="A31" s="133"/>
    </row>
    <row r="32" spans="1:1">
      <c r="A32" s="133"/>
    </row>
    <row r="33" spans="1:1">
      <c r="A33" s="134"/>
    </row>
    <row r="34" spans="1:1">
      <c r="A34" s="133"/>
    </row>
    <row r="35" spans="1:1">
      <c r="A35" s="133"/>
    </row>
    <row r="36" spans="1:1" ht="21">
      <c r="A36" s="132" t="s">
        <v>692</v>
      </c>
    </row>
    <row r="38" spans="1:1">
      <c r="A38" t="s">
        <v>693</v>
      </c>
    </row>
    <row r="39" spans="1:1">
      <c r="A39" s="116"/>
    </row>
    <row r="40" spans="1:1">
      <c r="A40" s="116" t="s">
        <v>694</v>
      </c>
    </row>
    <row r="41" spans="1:1">
      <c r="A41" s="116" t="s">
        <v>695</v>
      </c>
    </row>
    <row r="42" spans="1:1">
      <c r="A42" s="116" t="s">
        <v>696</v>
      </c>
    </row>
    <row r="44" spans="1:1" ht="18">
      <c r="A44" s="115" t="s">
        <v>697</v>
      </c>
    </row>
    <row r="45" spans="1:1">
      <c r="A45" s="116"/>
    </row>
    <row r="46" spans="1:1">
      <c r="A46" s="116" t="s">
        <v>698</v>
      </c>
    </row>
    <row r="47" spans="1:1">
      <c r="A47" s="116" t="s">
        <v>699</v>
      </c>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426C-0703-4CCF-9307-A257CA10E54B}">
  <sheetPr>
    <tabColor theme="9" tint="-0.499984740745262"/>
  </sheetPr>
  <dimension ref="A1:E57"/>
  <sheetViews>
    <sheetView topLeftCell="A2" workbookViewId="0">
      <selection activeCell="A5" sqref="A5:E57"/>
    </sheetView>
  </sheetViews>
  <sheetFormatPr defaultRowHeight="15"/>
  <cols>
    <col min="3" max="3" width="34.7109375" bestFit="1" customWidth="1"/>
    <col min="4" max="4" width="33.42578125" bestFit="1" customWidth="1"/>
    <col min="5" max="5" width="66.7109375" bestFit="1" customWidth="1"/>
  </cols>
  <sheetData>
    <row r="1" spans="1:5" ht="26.25">
      <c r="C1" s="122" t="s">
        <v>8</v>
      </c>
      <c r="D1" s="123" t="str">
        <f>PromptGenerator!I2</f>
        <v>Elixir Fundamentals</v>
      </c>
    </row>
    <row r="2" spans="1:5" ht="26.25">
      <c r="C2" s="122" t="s">
        <v>266</v>
      </c>
      <c r="D2" s="123" t="str">
        <f>IF(PromptGenerator!I3="","",PromptGenerator!I3)</f>
        <v/>
      </c>
    </row>
    <row r="5" spans="1:5">
      <c r="A5" s="124" t="s">
        <v>636</v>
      </c>
      <c r="B5" s="124" t="s">
        <v>23</v>
      </c>
      <c r="C5" s="124" t="s">
        <v>579</v>
      </c>
      <c r="D5" s="124" t="s">
        <v>614</v>
      </c>
      <c r="E5" s="124" t="s">
        <v>613</v>
      </c>
    </row>
    <row r="6" spans="1:5">
      <c r="A6" s="125" t="s">
        <v>0</v>
      </c>
      <c r="B6" t="s">
        <v>48</v>
      </c>
      <c r="C6" t="s">
        <v>601</v>
      </c>
      <c r="D6" t="s">
        <v>601</v>
      </c>
      <c r="E6" s="120" t="s">
        <v>726</v>
      </c>
    </row>
    <row r="7" spans="1:5">
      <c r="A7" s="125" t="s">
        <v>0</v>
      </c>
      <c r="B7" t="s">
        <v>48</v>
      </c>
      <c r="C7" s="136" t="s">
        <v>179</v>
      </c>
      <c r="D7" t="s">
        <v>605</v>
      </c>
      <c r="E7" s="121" t="s">
        <v>727</v>
      </c>
    </row>
    <row r="8" spans="1:5">
      <c r="A8" s="125" t="s">
        <v>0</v>
      </c>
      <c r="B8" t="s">
        <v>48</v>
      </c>
      <c r="C8" s="136" t="s">
        <v>179</v>
      </c>
      <c r="D8" t="s">
        <v>606</v>
      </c>
      <c r="E8" t="s">
        <v>728</v>
      </c>
    </row>
    <row r="9" spans="1:5">
      <c r="A9" s="125" t="s">
        <v>0</v>
      </c>
      <c r="B9" t="s">
        <v>48</v>
      </c>
      <c r="C9" s="136" t="s">
        <v>179</v>
      </c>
      <c r="D9" t="s">
        <v>607</v>
      </c>
      <c r="E9" t="s">
        <v>729</v>
      </c>
    </row>
    <row r="10" spans="1:5">
      <c r="A10" s="125" t="s">
        <v>0</v>
      </c>
      <c r="B10" t="s">
        <v>48</v>
      </c>
      <c r="C10" s="136" t="s">
        <v>608</v>
      </c>
      <c r="D10" t="s">
        <v>609</v>
      </c>
      <c r="E10" s="120" t="s">
        <v>730</v>
      </c>
    </row>
    <row r="11" spans="1:5">
      <c r="A11" s="125" t="s">
        <v>0</v>
      </c>
      <c r="B11" t="s">
        <v>48</v>
      </c>
      <c r="C11" s="136" t="s">
        <v>608</v>
      </c>
      <c r="D11" t="s">
        <v>610</v>
      </c>
      <c r="E11" t="s">
        <v>731</v>
      </c>
    </row>
    <row r="12" spans="1:5">
      <c r="A12" s="125" t="s">
        <v>0</v>
      </c>
      <c r="B12" t="s">
        <v>48</v>
      </c>
      <c r="C12" s="136" t="s">
        <v>608</v>
      </c>
      <c r="D12" t="s">
        <v>718</v>
      </c>
      <c r="E12" s="120" t="s">
        <v>732</v>
      </c>
    </row>
    <row r="13" spans="1:5">
      <c r="A13" s="125" t="s">
        <v>0</v>
      </c>
      <c r="B13" t="s">
        <v>48</v>
      </c>
      <c r="C13" s="136" t="s">
        <v>608</v>
      </c>
      <c r="D13" t="s">
        <v>720</v>
      </c>
      <c r="E13" s="120" t="s">
        <v>733</v>
      </c>
    </row>
    <row r="14" spans="1:5">
      <c r="A14" s="125" t="s">
        <v>0</v>
      </c>
      <c r="B14" t="s">
        <v>48</v>
      </c>
      <c r="C14" s="136" t="s">
        <v>600</v>
      </c>
      <c r="D14" t="s">
        <v>611</v>
      </c>
      <c r="E14" t="s">
        <v>734</v>
      </c>
    </row>
    <row r="15" spans="1:5">
      <c r="A15" s="125" t="s">
        <v>0</v>
      </c>
      <c r="B15" t="s">
        <v>48</v>
      </c>
      <c r="C15" s="136" t="s">
        <v>600</v>
      </c>
      <c r="D15" t="s">
        <v>612</v>
      </c>
      <c r="E15" t="s">
        <v>735</v>
      </c>
    </row>
    <row r="16" spans="1:5">
      <c r="A16" s="125" t="s">
        <v>0</v>
      </c>
      <c r="B16" t="s">
        <v>48</v>
      </c>
      <c r="C16" s="136" t="s">
        <v>225</v>
      </c>
      <c r="D16" t="s">
        <v>603</v>
      </c>
      <c r="E16" t="s">
        <v>736</v>
      </c>
    </row>
    <row r="17" spans="1:5">
      <c r="A17" s="125" t="s">
        <v>0</v>
      </c>
      <c r="B17" t="s">
        <v>48</v>
      </c>
      <c r="C17" s="136" t="s">
        <v>225</v>
      </c>
      <c r="D17" t="s">
        <v>604</v>
      </c>
      <c r="E17" t="s">
        <v>737</v>
      </c>
    </row>
    <row r="18" spans="1:5">
      <c r="A18" s="125" t="s">
        <v>0</v>
      </c>
      <c r="B18" t="s">
        <v>615</v>
      </c>
      <c r="C18" s="136" t="s">
        <v>616</v>
      </c>
      <c r="D18" t="s">
        <v>617</v>
      </c>
      <c r="E18" t="s">
        <v>738</v>
      </c>
    </row>
    <row r="19" spans="1:5">
      <c r="A19" s="125" t="s">
        <v>0</v>
      </c>
      <c r="B19" t="s">
        <v>615</v>
      </c>
      <c r="C19" s="136" t="s">
        <v>616</v>
      </c>
      <c r="D19" t="s">
        <v>618</v>
      </c>
      <c r="E19" t="s">
        <v>739</v>
      </c>
    </row>
    <row r="20" spans="1:5">
      <c r="A20" s="125" t="s">
        <v>0</v>
      </c>
      <c r="B20" t="s">
        <v>615</v>
      </c>
      <c r="C20" s="136" t="s">
        <v>616</v>
      </c>
      <c r="D20" t="s">
        <v>619</v>
      </c>
      <c r="E20" t="s">
        <v>740</v>
      </c>
    </row>
    <row r="21" spans="1:5">
      <c r="A21" s="125" t="s">
        <v>0</v>
      </c>
      <c r="B21" t="s">
        <v>615</v>
      </c>
      <c r="C21" s="136" t="s">
        <v>608</v>
      </c>
      <c r="D21" t="s">
        <v>719</v>
      </c>
      <c r="E21" t="s">
        <v>741</v>
      </c>
    </row>
    <row r="22" spans="1:5">
      <c r="A22" s="125" t="s">
        <v>0</v>
      </c>
      <c r="B22" t="s">
        <v>602</v>
      </c>
      <c r="C22" s="136" t="s">
        <v>620</v>
      </c>
      <c r="D22" t="s">
        <v>47</v>
      </c>
      <c r="E22" t="s">
        <v>742</v>
      </c>
    </row>
    <row r="23" spans="1:5">
      <c r="A23" s="125" t="s">
        <v>0</v>
      </c>
      <c r="B23" t="s">
        <v>602</v>
      </c>
      <c r="C23" s="136" t="s">
        <v>620</v>
      </c>
      <c r="D23" t="s">
        <v>158</v>
      </c>
      <c r="E23" t="s">
        <v>743</v>
      </c>
    </row>
    <row r="24" spans="1:5">
      <c r="A24" s="125" t="s">
        <v>0</v>
      </c>
      <c r="B24" t="s">
        <v>602</v>
      </c>
      <c r="C24" s="136" t="s">
        <v>620</v>
      </c>
      <c r="D24" t="s">
        <v>159</v>
      </c>
      <c r="E24" t="s">
        <v>744</v>
      </c>
    </row>
    <row r="25" spans="1:5">
      <c r="A25" s="125" t="s">
        <v>0</v>
      </c>
      <c r="B25" t="s">
        <v>602</v>
      </c>
      <c r="C25" s="136" t="s">
        <v>621</v>
      </c>
      <c r="D25" t="s">
        <v>622</v>
      </c>
      <c r="E25" t="s">
        <v>745</v>
      </c>
    </row>
    <row r="26" spans="1:5">
      <c r="A26" s="125" t="s">
        <v>0</v>
      </c>
      <c r="B26" t="s">
        <v>602</v>
      </c>
      <c r="C26" s="136" t="s">
        <v>621</v>
      </c>
      <c r="D26" t="s">
        <v>623</v>
      </c>
      <c r="E26" t="s">
        <v>746</v>
      </c>
    </row>
    <row r="27" spans="1:5">
      <c r="A27" s="125" t="s">
        <v>0</v>
      </c>
      <c r="B27" t="s">
        <v>602</v>
      </c>
      <c r="C27" s="136" t="s">
        <v>621</v>
      </c>
      <c r="D27" t="s">
        <v>624</v>
      </c>
      <c r="E27" t="s">
        <v>747</v>
      </c>
    </row>
    <row r="28" spans="1:5">
      <c r="A28" s="125" t="s">
        <v>0</v>
      </c>
      <c r="B28" t="s">
        <v>602</v>
      </c>
      <c r="C28" s="136" t="s">
        <v>621</v>
      </c>
      <c r="D28" t="s">
        <v>625</v>
      </c>
      <c r="E28" t="s">
        <v>748</v>
      </c>
    </row>
    <row r="29" spans="1:5">
      <c r="A29" s="126" t="s">
        <v>270</v>
      </c>
      <c r="B29" t="s">
        <v>48</v>
      </c>
      <c r="C29" s="136" t="s">
        <v>626</v>
      </c>
      <c r="D29" t="s">
        <v>627</v>
      </c>
      <c r="E29" t="s">
        <v>749</v>
      </c>
    </row>
    <row r="30" spans="1:5">
      <c r="A30" s="126" t="s">
        <v>270</v>
      </c>
      <c r="B30" t="s">
        <v>48</v>
      </c>
      <c r="C30" s="136" t="s">
        <v>626</v>
      </c>
      <c r="D30" t="s">
        <v>628</v>
      </c>
      <c r="E30" t="s">
        <v>750</v>
      </c>
    </row>
    <row r="31" spans="1:5">
      <c r="A31" s="126" t="s">
        <v>270</v>
      </c>
      <c r="B31" t="s">
        <v>48</v>
      </c>
      <c r="C31" s="136" t="s">
        <v>626</v>
      </c>
      <c r="D31" t="s">
        <v>629</v>
      </c>
      <c r="E31" t="s">
        <v>751</v>
      </c>
    </row>
    <row r="32" spans="1:5">
      <c r="A32" s="126" t="s">
        <v>270</v>
      </c>
      <c r="B32" t="s">
        <v>48</v>
      </c>
      <c r="C32" s="136" t="s">
        <v>723</v>
      </c>
      <c r="D32" t="s">
        <v>630</v>
      </c>
      <c r="E32" t="s">
        <v>752</v>
      </c>
    </row>
    <row r="33" spans="1:5">
      <c r="A33" s="126" t="s">
        <v>270</v>
      </c>
      <c r="B33" t="s">
        <v>48</v>
      </c>
      <c r="C33" s="136" t="s">
        <v>724</v>
      </c>
      <c r="D33" t="s">
        <v>631</v>
      </c>
      <c r="E33" t="s">
        <v>753</v>
      </c>
    </row>
    <row r="34" spans="1:5">
      <c r="A34" s="126" t="s">
        <v>270</v>
      </c>
      <c r="B34" t="s">
        <v>48</v>
      </c>
      <c r="C34" s="136" t="s">
        <v>632</v>
      </c>
      <c r="D34" t="s">
        <v>633</v>
      </c>
      <c r="E34" t="s">
        <v>754</v>
      </c>
    </row>
    <row r="35" spans="1:5">
      <c r="A35" s="126" t="s">
        <v>270</v>
      </c>
      <c r="B35" t="s">
        <v>48</v>
      </c>
      <c r="C35" s="136" t="s">
        <v>632</v>
      </c>
      <c r="D35" t="s">
        <v>634</v>
      </c>
      <c r="E35" t="s">
        <v>755</v>
      </c>
    </row>
    <row r="36" spans="1:5">
      <c r="A36" s="126" t="s">
        <v>270</v>
      </c>
      <c r="B36" t="s">
        <v>48</v>
      </c>
      <c r="C36" s="136" t="s">
        <v>632</v>
      </c>
      <c r="D36" t="s">
        <v>635</v>
      </c>
      <c r="E36" t="s">
        <v>756</v>
      </c>
    </row>
    <row r="37" spans="1:5">
      <c r="A37" s="126" t="s">
        <v>270</v>
      </c>
      <c r="B37" t="s">
        <v>615</v>
      </c>
      <c r="C37" s="136" t="s">
        <v>637</v>
      </c>
      <c r="D37" t="s">
        <v>638</v>
      </c>
      <c r="E37" t="s">
        <v>757</v>
      </c>
    </row>
    <row r="38" spans="1:5">
      <c r="A38" s="126" t="s">
        <v>270</v>
      </c>
      <c r="B38" t="s">
        <v>615</v>
      </c>
      <c r="C38" s="136" t="s">
        <v>637</v>
      </c>
      <c r="D38" t="s">
        <v>639</v>
      </c>
      <c r="E38" t="s">
        <v>758</v>
      </c>
    </row>
    <row r="39" spans="1:5">
      <c r="A39" s="126" t="s">
        <v>270</v>
      </c>
      <c r="B39" t="s">
        <v>615</v>
      </c>
      <c r="C39" s="136" t="s">
        <v>637</v>
      </c>
      <c r="D39" t="s">
        <v>640</v>
      </c>
      <c r="E39" t="s">
        <v>759</v>
      </c>
    </row>
    <row r="40" spans="1:5">
      <c r="A40" s="126" t="s">
        <v>270</v>
      </c>
      <c r="B40" t="s">
        <v>615</v>
      </c>
      <c r="C40" s="136" t="s">
        <v>637</v>
      </c>
      <c r="D40" t="s">
        <v>641</v>
      </c>
      <c r="E40" t="s">
        <v>760</v>
      </c>
    </row>
    <row r="41" spans="1:5">
      <c r="A41" s="126" t="s">
        <v>270</v>
      </c>
      <c r="B41" t="s">
        <v>602</v>
      </c>
      <c r="C41" s="136" t="s">
        <v>725</v>
      </c>
      <c r="D41" t="s">
        <v>642</v>
      </c>
      <c r="E41" t="s">
        <v>761</v>
      </c>
    </row>
    <row r="42" spans="1:5">
      <c r="A42" s="126" t="s">
        <v>270</v>
      </c>
      <c r="B42" t="s">
        <v>602</v>
      </c>
      <c r="C42" s="136" t="s">
        <v>725</v>
      </c>
      <c r="D42" t="s">
        <v>643</v>
      </c>
      <c r="E42" t="s">
        <v>745</v>
      </c>
    </row>
    <row r="43" spans="1:5">
      <c r="A43" s="126" t="s">
        <v>270</v>
      </c>
      <c r="B43" t="s">
        <v>602</v>
      </c>
      <c r="C43" s="136" t="s">
        <v>725</v>
      </c>
      <c r="D43" t="s">
        <v>644</v>
      </c>
      <c r="E43" t="s">
        <v>762</v>
      </c>
    </row>
    <row r="44" spans="1:5">
      <c r="A44" s="126" t="s">
        <v>270</v>
      </c>
      <c r="B44" t="s">
        <v>602</v>
      </c>
      <c r="C44" s="136" t="s">
        <v>725</v>
      </c>
      <c r="D44" t="s">
        <v>645</v>
      </c>
      <c r="E44" t="s">
        <v>763</v>
      </c>
    </row>
    <row r="45" spans="1:5">
      <c r="A45" s="127" t="s">
        <v>337</v>
      </c>
      <c r="B45" t="s">
        <v>48</v>
      </c>
      <c r="C45" s="136" t="s">
        <v>651</v>
      </c>
      <c r="D45" t="s">
        <v>647</v>
      </c>
      <c r="E45" t="s">
        <v>764</v>
      </c>
    </row>
    <row r="46" spans="1:5">
      <c r="A46" s="127" t="s">
        <v>337</v>
      </c>
      <c r="B46" t="s">
        <v>48</v>
      </c>
      <c r="C46" s="136" t="s">
        <v>652</v>
      </c>
      <c r="D46" t="s">
        <v>648</v>
      </c>
      <c r="E46" t="s">
        <v>765</v>
      </c>
    </row>
    <row r="47" spans="1:5">
      <c r="A47" s="127" t="s">
        <v>337</v>
      </c>
      <c r="B47" t="s">
        <v>48</v>
      </c>
      <c r="C47" s="136" t="s">
        <v>653</v>
      </c>
      <c r="D47" t="s">
        <v>649</v>
      </c>
      <c r="E47" t="s">
        <v>766</v>
      </c>
    </row>
    <row r="48" spans="1:5">
      <c r="A48" s="127" t="s">
        <v>337</v>
      </c>
      <c r="B48" t="s">
        <v>48</v>
      </c>
      <c r="C48" s="136" t="s">
        <v>653</v>
      </c>
      <c r="D48" t="s">
        <v>650</v>
      </c>
      <c r="E48" t="s">
        <v>767</v>
      </c>
    </row>
    <row r="49" spans="1:5">
      <c r="A49" s="127" t="s">
        <v>337</v>
      </c>
      <c r="B49" t="s">
        <v>615</v>
      </c>
      <c r="C49" s="136" t="s">
        <v>651</v>
      </c>
      <c r="D49" t="s">
        <v>654</v>
      </c>
      <c r="E49" t="s">
        <v>768</v>
      </c>
    </row>
    <row r="50" spans="1:5">
      <c r="A50" s="127" t="s">
        <v>337</v>
      </c>
      <c r="B50" t="s">
        <v>615</v>
      </c>
      <c r="C50" s="136" t="s">
        <v>653</v>
      </c>
      <c r="D50" t="s">
        <v>655</v>
      </c>
      <c r="E50" t="s">
        <v>769</v>
      </c>
    </row>
    <row r="51" spans="1:5">
      <c r="A51" s="127" t="s">
        <v>337</v>
      </c>
      <c r="B51" t="s">
        <v>615</v>
      </c>
      <c r="C51" s="136" t="s">
        <v>653</v>
      </c>
      <c r="D51" t="s">
        <v>656</v>
      </c>
      <c r="E51" t="s">
        <v>770</v>
      </c>
    </row>
    <row r="52" spans="1:5">
      <c r="A52" s="127" t="s">
        <v>337</v>
      </c>
      <c r="B52" t="s">
        <v>602</v>
      </c>
      <c r="C52" s="136" t="s">
        <v>725</v>
      </c>
      <c r="D52" t="s">
        <v>657</v>
      </c>
      <c r="E52" t="s">
        <v>771</v>
      </c>
    </row>
    <row r="53" spans="1:5">
      <c r="A53" s="127" t="s">
        <v>337</v>
      </c>
      <c r="B53" t="s">
        <v>602</v>
      </c>
      <c r="C53" s="136" t="s">
        <v>725</v>
      </c>
      <c r="D53" t="s">
        <v>643</v>
      </c>
      <c r="E53" t="s">
        <v>772</v>
      </c>
    </row>
    <row r="54" spans="1:5">
      <c r="A54" s="127" t="s">
        <v>337</v>
      </c>
      <c r="B54" t="s">
        <v>602</v>
      </c>
      <c r="C54" s="136" t="s">
        <v>725</v>
      </c>
      <c r="D54" t="s">
        <v>658</v>
      </c>
      <c r="E54" t="s">
        <v>773</v>
      </c>
    </row>
    <row r="55" spans="1:5">
      <c r="A55" s="127" t="s">
        <v>337</v>
      </c>
      <c r="B55" t="s">
        <v>602</v>
      </c>
      <c r="C55" s="136" t="s">
        <v>725</v>
      </c>
      <c r="D55" t="s">
        <v>659</v>
      </c>
      <c r="E55" t="s">
        <v>774</v>
      </c>
    </row>
    <row r="56" spans="1:5">
      <c r="A56" s="121" t="s">
        <v>413</v>
      </c>
      <c r="B56" t="s">
        <v>602</v>
      </c>
      <c r="C56" t="s">
        <v>663</v>
      </c>
      <c r="D56" t="s">
        <v>664</v>
      </c>
      <c r="E56" t="s">
        <v>775</v>
      </c>
    </row>
    <row r="57" spans="1:5">
      <c r="A57" s="128" t="s">
        <v>450</v>
      </c>
      <c r="B57" t="s">
        <v>602</v>
      </c>
      <c r="C57" t="s">
        <v>663</v>
      </c>
      <c r="D57" t="s">
        <v>664</v>
      </c>
      <c r="E57" t="s">
        <v>776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4F202-B91A-4FEA-8AA4-3D417A27FC7B}">
  <sheetPr>
    <tabColor theme="2" tint="-0.249977111117893"/>
  </sheetPr>
  <dimension ref="A2:AC104"/>
  <sheetViews>
    <sheetView showGridLines="0" topLeftCell="A82" zoomScaleNormal="100" workbookViewId="0">
      <selection activeCell="E83" sqref="E83:E104"/>
    </sheetView>
  </sheetViews>
  <sheetFormatPr defaultRowHeight="15"/>
  <cols>
    <col min="1" max="1" width="5.42578125" customWidth="1"/>
    <col min="2" max="2" width="35.85546875" customWidth="1"/>
    <col min="3" max="3" width="33" customWidth="1"/>
    <col min="4" max="4" width="107" customWidth="1"/>
    <col min="5" max="5" width="39.5703125" style="85" customWidth="1"/>
    <col min="6" max="6" width="4" customWidth="1"/>
  </cols>
  <sheetData>
    <row r="2" spans="1:29" ht="36">
      <c r="B2" s="78" t="s">
        <v>448</v>
      </c>
      <c r="D2" s="81" t="s">
        <v>0</v>
      </c>
      <c r="H2" s="82"/>
      <c r="T2" s="82"/>
    </row>
    <row r="3" spans="1:29">
      <c r="B3" s="76" t="s">
        <v>221</v>
      </c>
      <c r="C3" s="76" t="s">
        <v>579</v>
      </c>
      <c r="D3" s="76" t="s">
        <v>580</v>
      </c>
      <c r="E3" s="88" t="s">
        <v>228</v>
      </c>
      <c r="F3" s="4" t="s">
        <v>224</v>
      </c>
      <c r="AC3" t="s">
        <v>224</v>
      </c>
    </row>
    <row r="4" spans="1:29">
      <c r="A4">
        <f>LEN(D4)</f>
        <v>49</v>
      </c>
      <c r="B4" s="75" t="s">
        <v>222</v>
      </c>
      <c r="C4" s="54" t="s">
        <v>160</v>
      </c>
      <c r="D4" s="94" t="s">
        <v>161</v>
      </c>
      <c r="E4" s="77" t="str">
        <f t="shared" ref="E4:E48" si="0">IF(D4="","",""""&amp;C4&amp;" "&amp;IF(C4="[FOOTER RULE - STRICT]",D4,IF(RIGHT(D4,6)=" | "&amp;CHAR(34)&amp;" &amp;",D4,D4&amp;" | "&amp;CHAR(34)&amp;" &amp;")))</f>
        <v>"[ROLE] Friendly tutor specializing in " &amp; $I$2 &amp; " | " &amp;</v>
      </c>
      <c r="F4" s="54" t="s">
        <v>224</v>
      </c>
    </row>
    <row r="5" spans="1:29">
      <c r="A5">
        <f t="shared" ref="A5:A49" si="1">LEN(D5)</f>
        <v>16</v>
      </c>
      <c r="B5" s="75" t="s">
        <v>222</v>
      </c>
      <c r="C5" s="54" t="s">
        <v>164</v>
      </c>
      <c r="D5" s="94" t="s">
        <v>165</v>
      </c>
      <c r="E5" s="77" t="str">
        <f t="shared" si="0"/>
        <v>"[TOPIC] " &amp; I9 &amp; " | " &amp;</v>
      </c>
      <c r="F5" s="54" t="s">
        <v>224</v>
      </c>
    </row>
    <row r="6" spans="1:29">
      <c r="A6">
        <f t="shared" si="1"/>
        <v>16</v>
      </c>
      <c r="B6" s="75" t="s">
        <v>222</v>
      </c>
      <c r="C6" s="54" t="s">
        <v>166</v>
      </c>
      <c r="D6" s="94" t="s">
        <v>167</v>
      </c>
      <c r="E6" s="77" t="str">
        <f t="shared" si="0"/>
        <v>"[LEVEL] " &amp; G9 &amp; " | " &amp;</v>
      </c>
      <c r="F6" s="54" t="s">
        <v>224</v>
      </c>
    </row>
    <row r="7" spans="1:29">
      <c r="A7">
        <f t="shared" si="1"/>
        <v>25</v>
      </c>
      <c r="B7" s="75" t="s">
        <v>222</v>
      </c>
      <c r="C7" s="54" t="s">
        <v>168</v>
      </c>
      <c r="D7" s="94" t="s">
        <v>169</v>
      </c>
      <c r="E7" s="77" t="str">
        <f t="shared" si="0"/>
        <v>"[COUNT] " &amp; D9 &amp; " examples | " &amp;</v>
      </c>
      <c r="F7" s="54" t="s">
        <v>224</v>
      </c>
    </row>
    <row r="8" spans="1:29">
      <c r="A8">
        <f t="shared" si="1"/>
        <v>18</v>
      </c>
      <c r="B8" s="75" t="s">
        <v>222</v>
      </c>
      <c r="C8" s="54" t="s">
        <v>229</v>
      </c>
      <c r="D8" s="94" t="s">
        <v>267</v>
      </c>
      <c r="E8" s="77" t="str">
        <f t="shared" si="0"/>
        <v>"[LIBRARY BEING LEARNED] " &amp; $I$3 &amp; " | " &amp;</v>
      </c>
      <c r="F8" s="54" t="s">
        <v>224</v>
      </c>
    </row>
    <row r="9" spans="1:29">
      <c r="A9">
        <f t="shared" si="1"/>
        <v>453</v>
      </c>
      <c r="B9" s="83" t="s">
        <v>223</v>
      </c>
      <c r="C9" s="32" t="s">
        <v>225</v>
      </c>
      <c r="D9" s="137"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v>
      </c>
      <c r="E9" s="77" t="str">
        <f t="shared" si="0"/>
        <v>"[ECOSYSTEM ORIENTATION RULE] If a data manipulation library, external package, or ecosystem like Pandas or NumPy is specified in " &amp; $I$3 &amp;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v>
      </c>
      <c r="F9" s="54" t="s">
        <v>224</v>
      </c>
    </row>
    <row r="10" spans="1:29">
      <c r="A10">
        <f t="shared" si="1"/>
        <v>406</v>
      </c>
      <c r="B10" s="75" t="s">
        <v>222</v>
      </c>
      <c r="C10" s="54" t="s">
        <v>172</v>
      </c>
      <c r="D10" s="94" t="s">
        <v>173</v>
      </c>
      <c r="E10"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0" s="54" t="s">
        <v>224</v>
      </c>
    </row>
    <row r="11" spans="1:29">
      <c r="A11">
        <f t="shared" si="1"/>
        <v>214</v>
      </c>
      <c r="B11" s="75" t="s">
        <v>222</v>
      </c>
      <c r="C11" s="54" t="s">
        <v>491</v>
      </c>
      <c r="D11" s="94" t="s">
        <v>483</v>
      </c>
      <c r="E11" s="77" t="str">
        <f t="shared" si="0"/>
        <v>"[LANGUAGE SEED CONTEXT] " &amp; IF($AE$7 = "", "Language Seed Not Necessary", "You MUST strictly follow this seed context to enhance, adapt, and naturalize your tone, vocabulary, and instructional quality in " &amp; $B$6 &amp; ": " &amp; $AE$7) &amp; " | " &amp;</v>
      </c>
      <c r="F11" s="54" t="s">
        <v>224</v>
      </c>
    </row>
    <row r="12" spans="1:29">
      <c r="A12">
        <f t="shared" si="1"/>
        <v>18</v>
      </c>
      <c r="B12" s="75" t="s">
        <v>222</v>
      </c>
      <c r="C12" s="54" t="s">
        <v>218</v>
      </c>
      <c r="D12" s="94" t="s">
        <v>219</v>
      </c>
      <c r="E12" s="77" t="str">
        <f t="shared" si="0"/>
        <v>"[LANGUAGE] " &amp; $B$6 &amp; " | " &amp;</v>
      </c>
      <c r="F12" s="54" t="s">
        <v>224</v>
      </c>
    </row>
    <row r="13" spans="1:29">
      <c r="A13">
        <f t="shared" si="1"/>
        <v>255</v>
      </c>
      <c r="B13" s="75" t="s">
        <v>222</v>
      </c>
      <c r="C13" s="54" t="s">
        <v>231</v>
      </c>
      <c r="D13" s="94" t="s">
        <v>711</v>
      </c>
      <c r="E13" s="77" t="str">
        <f t="shared" si="0"/>
        <v>"[EXECUTIVE CONSTRAINTS] Each example MUST include: - Internal data OR dataset usage - Print key intermediate steps and the final result - MUST NOT exceed exactly " &amp; $C9 &amp; " lines of EXECUTABLE code (STRICT: Do NOT count comments or blank lines). - NEVER exceed this limit. | " &amp;</v>
      </c>
      <c r="F13" s="54" t="s">
        <v>224</v>
      </c>
    </row>
    <row r="14" spans="1:29">
      <c r="A14">
        <f t="shared" si="1"/>
        <v>472</v>
      </c>
      <c r="B14" s="83" t="s">
        <v>223</v>
      </c>
      <c r="C14" s="32" t="s">
        <v>179</v>
      </c>
      <c r="D14" s="137" t="str">
        <f>"Rule: " &amp; CHAR(34) &amp; " &amp; IF(G9=" &amp; CHAR(34) &amp; "Beginner" &amp; CHAR(34) &amp; "," &amp; CHAR(34) &amp; Variables!E7 &amp; CHAR(34) &amp; ", IF(G9=" &amp; CHAR(34) &amp; "Intermediate" &amp; CHAR(34) &amp; ", " &amp; CHAR(34) &amp; Variables!E8 &amp; CHAR(34) &amp; ", " &amp; CHAR(34) &amp; Variables!E9 &amp; CHAR(34) &amp; ")) &amp; " &amp; CHAR(34) &amp; " | " &amp; CHAR(34) &amp; " &amp;"</f>
        <v>Rule: " &amp; IF(G9="Beginner","Focus on flat .exs expressions, variables, IO.puts/IO.inspect, and primitive types. DO NOT use def/defp.", IF(G9="Intermediate", "STRICT REQUIREMENT: Every example MUST use def inside defmodule, implicit return values, positional arguments, and keyword-list options when relevant.", "Advanced function composition, anonymous functions/closures, captures, higher-order functions, Stream pipelines, and lightweight process messaging.")) &amp; " | " &amp;</v>
      </c>
      <c r="E14" s="77" t="str">
        <f t="shared" si="0"/>
        <v>"[FUNCTION RULE] Rule: " &amp; IF(G9="Beginner","Focus on flat .exs expressions, variables, IO.puts/IO.inspect, and primitive types. DO NOT use def/defp.", IF(G9="Intermediate", "STRICT REQUIREMENT: Every example MUST use def inside defmodule, implicit return values, positional arguments, and keyword-list options when relevant.", "Advanced function composition, anonymous functions/closures, captures, higher-order functions, Stream pipelines, and lightweight process messaging.")) &amp; " | " &amp;</v>
      </c>
      <c r="F14" s="54" t="s">
        <v>224</v>
      </c>
    </row>
    <row r="15" spans="1:29">
      <c r="A15">
        <f t="shared" si="1"/>
        <v>0</v>
      </c>
      <c r="B15" s="83" t="s">
        <v>223</v>
      </c>
      <c r="C15" s="54" t="s">
        <v>230</v>
      </c>
      <c r="D15" s="94"/>
      <c r="E15" s="77" t="str">
        <f t="shared" si="0"/>
        <v/>
      </c>
      <c r="F15" s="54" t="s">
        <v>224</v>
      </c>
    </row>
    <row r="16" spans="1:29">
      <c r="A16">
        <f t="shared" si="1"/>
        <v>0</v>
      </c>
      <c r="B16" s="83" t="s">
        <v>223</v>
      </c>
      <c r="C16" s="54" t="s">
        <v>230</v>
      </c>
      <c r="D16" s="94"/>
      <c r="E16" s="77" t="str">
        <f t="shared" si="0"/>
        <v/>
      </c>
      <c r="F16" s="54" t="s">
        <v>224</v>
      </c>
    </row>
    <row r="17" spans="1:6">
      <c r="A17">
        <f t="shared" si="1"/>
        <v>0</v>
      </c>
      <c r="B17" s="83" t="s">
        <v>223</v>
      </c>
      <c r="C17" s="54" t="s">
        <v>230</v>
      </c>
      <c r="D17" s="94"/>
      <c r="E17" s="77" t="str">
        <f t="shared" si="0"/>
        <v/>
      </c>
      <c r="F17" s="54" t="s">
        <v>224</v>
      </c>
    </row>
    <row r="18" spans="1:6">
      <c r="A18">
        <f t="shared" si="1"/>
        <v>471</v>
      </c>
      <c r="B18" s="83" t="s">
        <v>223</v>
      </c>
      <c r="C18" s="32" t="s">
        <v>608</v>
      </c>
      <c r="D18" s="137" t="str">
        <f>"Each example MUST: - Use " &amp; Variables!E10 &amp; " - Print steps &amp; result via " &amp; Variables!E11 &amp; " - " &amp; Variables!E12 &amp; " - " &amp; Variables!E13 &amp; " | " &amp; CHAR(34) &amp; " &amp;"</f>
        <v>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 &amp;</v>
      </c>
      <c r="E18" s="77" t="str">
        <f t="shared" si="0"/>
        <v>"[CODE_CONSTRAINTS_RULE] Each example MUST: - Use Use integers, floats, binaries/strings, booleans, atoms, and simple lists/maps without complex nesting. - Print steps &amp; result via Display intermediate steps and final results explicitly with IO.puts/1 or IO.inspect/2. - MUST NOT exceed 6 lines of EXECUTABLE code per example; exclude comments and blank lines. - If def is used, include exactly one direct Module.function(...) call at the script end. No complex Mix entry-point boilerplate. | " &amp;</v>
      </c>
      <c r="F18" s="54" t="s">
        <v>224</v>
      </c>
    </row>
    <row r="19" spans="1:6">
      <c r="A19">
        <f t="shared" si="1"/>
        <v>187</v>
      </c>
      <c r="B19" s="84" t="s">
        <v>223</v>
      </c>
      <c r="C19" s="32" t="s">
        <v>600</v>
      </c>
      <c r="D19" s="137" t="str">
        <f>"Use " &amp; Variables!E14 &amp; " and gracefully handle " &amp; Variables!E15 &amp; " when applicable." &amp; " | " &amp; CHAR(34) &amp; " &amp;"</f>
        <v>Use Basic integers, floats, binaries/strings, booleans, atoms, or simple lists/maps. and gracefully handle Use IO.puts/1 or IO.inspect/2 to display outputs clearly. when applicable. | " &amp;</v>
      </c>
      <c r="E19" s="77" t="str">
        <f t="shared" si="0"/>
        <v>"[I_O_PARADIGM] Use Basic integers, floats, binaries/strings, booleans, atoms, or simple lists/maps. and gracefully handle Use IO.puts/1 or IO.inspect/2 to display outputs clearly. when applicable. | " &amp;</v>
      </c>
      <c r="F19" s="54" t="s">
        <v>224</v>
      </c>
    </row>
    <row r="20" spans="1:6">
      <c r="A20">
        <f t="shared" si="1"/>
        <v>191</v>
      </c>
      <c r="B20" s="84" t="s">
        <v>223</v>
      </c>
      <c r="C20" s="32" t="s">
        <v>601</v>
      </c>
      <c r="D20" s="137" t="str">
        <f>"If using external packages, use " &amp; Variables!E6 &amp; " at the top of the code block. Assume no project configuration file exists." &amp; " | " &amp; CHAR(34) &amp; " &amp;"</f>
        <v>If using external packages, use Native Kernel functions, core operators, modules, and standard BEAM execution. at the top of the code block. Assume no project configuration file exists. | " &amp;</v>
      </c>
      <c r="E20" s="77" t="str">
        <f t="shared" si="0"/>
        <v>"[INLINE_PACKAGE_MANAGER] If using external packages, use Native Kernel functions, core operators, modules, and standard BEAM execution. at the top of the code block. Assume no project configuration file exists. | " &amp;</v>
      </c>
      <c r="F20" s="54" t="s">
        <v>224</v>
      </c>
    </row>
    <row r="21" spans="1:6">
      <c r="A21">
        <f t="shared" si="1"/>
        <v>267</v>
      </c>
      <c r="B21" s="83" t="s">
        <v>223</v>
      </c>
      <c r="C21" s="54" t="s">
        <v>721</v>
      </c>
      <c r="D21" s="94" t="s">
        <v>722</v>
      </c>
      <c r="E21" s="77" t="str">
        <f t="shared" si="0"/>
        <v>"[CONCEPT_ISOLATION_RULE]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v>
      </c>
      <c r="F21" s="54" t="s">
        <v>224</v>
      </c>
    </row>
    <row r="22" spans="1:6">
      <c r="A22">
        <f t="shared" si="1"/>
        <v>169</v>
      </c>
      <c r="B22" s="84" t="s">
        <v>271</v>
      </c>
      <c r="C22" s="54" t="s">
        <v>180</v>
      </c>
      <c r="D22" s="94" t="s">
        <v>702</v>
      </c>
      <c r="E22" s="77" t="str">
        <f t="shared" si="0"/>
        <v>"[CODE QUALITY RULE] Code MUST be clean, readable, educational, executable and produce correct results. Safely handle missing/malformed/inconsistent data, using pattern matching if possible. | " &amp;</v>
      </c>
      <c r="F22" s="54" t="s">
        <v>224</v>
      </c>
    </row>
    <row r="23" spans="1:6">
      <c r="A23">
        <f t="shared" si="1"/>
        <v>159</v>
      </c>
      <c r="B23" s="84" t="s">
        <v>271</v>
      </c>
      <c r="C23" s="54" t="s">
        <v>596</v>
      </c>
      <c r="D23" s="94" t="s">
        <v>703</v>
      </c>
      <c r="E23" s="77" t="str">
        <f t="shared" si="0"/>
        <v>"[COMMENT CONSTRAINTS] Code MUST include enough inline comments explaining WHAT it does AND WHY. Density: Beginner=high, Intermediate=medium, Advanced=lower but present in key logic. | " &amp;</v>
      </c>
      <c r="F23" s="54" t="s">
        <v>224</v>
      </c>
    </row>
    <row r="24" spans="1:6">
      <c r="A24">
        <f t="shared" si="1"/>
        <v>39</v>
      </c>
      <c r="B24" s="84" t="s">
        <v>271</v>
      </c>
      <c r="C24" s="54" t="s">
        <v>207</v>
      </c>
      <c r="D24" s="94" t="s">
        <v>280</v>
      </c>
      <c r="E24" s="77" t="str">
        <f t="shared" si="0"/>
        <v>"[FORMAT RULE] Only valid markdown code blocks allowed | " &amp;</v>
      </c>
      <c r="F24" s="54" t="s">
        <v>224</v>
      </c>
    </row>
    <row r="25" spans="1:6">
      <c r="A25">
        <f t="shared" si="1"/>
        <v>114</v>
      </c>
      <c r="B25" s="84" t="s">
        <v>271</v>
      </c>
      <c r="C25" s="54" t="s">
        <v>209</v>
      </c>
      <c r="D25" s="94" t="s">
        <v>597</v>
      </c>
      <c r="E25" s="77" t="str">
        <f t="shared" si="0"/>
        <v>"[LANGUAGE TAG RULE] ALWAYS label markdown code blocks with the correct underlying programming language (e.g., elixir, javascript, sql) | " &amp;</v>
      </c>
      <c r="F25" s="54" t="s">
        <v>224</v>
      </c>
    </row>
    <row r="26" spans="1:6">
      <c r="A26">
        <f t="shared" si="1"/>
        <v>324</v>
      </c>
      <c r="B26" s="84" t="s">
        <v>271</v>
      </c>
      <c r="C26" s="54" t="s">
        <v>215</v>
      </c>
      <c r="D26" s="94" t="s">
        <v>581</v>
      </c>
      <c r="E26" s="77" t="str">
        <f t="shared" si="0"/>
        <v>"[HEADER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v>
      </c>
      <c r="F26" s="54" t="s">
        <v>224</v>
      </c>
    </row>
    <row r="27" spans="1:6">
      <c r="A27">
        <f t="shared" si="1"/>
        <v>451</v>
      </c>
      <c r="B27" s="84" t="s">
        <v>271</v>
      </c>
      <c r="C27" s="54" t="s">
        <v>187</v>
      </c>
      <c r="D27" s="94" t="s">
        <v>700</v>
      </c>
      <c r="E27" s="77" t="str">
        <f t="shared" si="0"/>
        <v>"[INTRO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v>
      </c>
      <c r="F27" s="54" t="s">
        <v>224</v>
      </c>
    </row>
    <row r="28" spans="1:6">
      <c r="A28">
        <f t="shared" si="1"/>
        <v>36</v>
      </c>
      <c r="B28" s="84" t="s">
        <v>271</v>
      </c>
      <c r="C28" s="54" t="s">
        <v>170</v>
      </c>
      <c r="D28" s="94" t="s">
        <v>171</v>
      </c>
      <c r="E28" s="77" t="str">
        <f t="shared" si="0"/>
        <v>"[PERSONA RULE] Act as a friendly, clear tutor | " &amp;</v>
      </c>
      <c r="F28" s="54" t="s">
        <v>224</v>
      </c>
    </row>
    <row r="29" spans="1:6">
      <c r="A29">
        <f t="shared" si="1"/>
        <v>67</v>
      </c>
      <c r="B29" s="84" t="s">
        <v>271</v>
      </c>
      <c r="C29" s="54" t="s">
        <v>162</v>
      </c>
      <c r="D29" s="94" t="s">
        <v>163</v>
      </c>
      <c r="E29" s="77" t="str">
        <f t="shared" si="0"/>
        <v>"[TASK] Teach and explain concepts clearly with correct code examples | " &amp;</v>
      </c>
      <c r="F29" s="54" t="s">
        <v>224</v>
      </c>
    </row>
    <row r="30" spans="1:6">
      <c r="A30">
        <f t="shared" si="1"/>
        <v>545</v>
      </c>
      <c r="B30" s="84" t="s">
        <v>271</v>
      </c>
      <c r="C30" s="54" t="s">
        <v>177</v>
      </c>
      <c r="D30" s="94" t="s">
        <v>701</v>
      </c>
      <c r="E30" s="77" t="str">
        <f t="shared" si="0"/>
        <v>"[OUTPUT CONTRACT] 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v>
      </c>
      <c r="F30" s="54" t="s">
        <v>224</v>
      </c>
    </row>
    <row r="31" spans="1:6">
      <c r="A31">
        <f t="shared" si="1"/>
        <v>101</v>
      </c>
      <c r="B31" s="84" t="s">
        <v>271</v>
      </c>
      <c r="C31" s="54" t="s">
        <v>180</v>
      </c>
      <c r="D31" s="94" t="s">
        <v>227</v>
      </c>
      <c r="E31" s="77" t="str">
        <f t="shared" si="0"/>
        <v>"[CODE QUALITY RULE] Code MUST be clean, readable, educational, executable, and produce correct and accurate results | " &amp;</v>
      </c>
      <c r="F31" s="54" t="s">
        <v>224</v>
      </c>
    </row>
    <row r="32" spans="1:6">
      <c r="A32">
        <f t="shared" si="1"/>
        <v>96</v>
      </c>
      <c r="B32" s="84" t="s">
        <v>271</v>
      </c>
      <c r="C32" s="54" t="s">
        <v>181</v>
      </c>
      <c r="D32" s="94" t="s">
        <v>182</v>
      </c>
      <c r="E32" s="77" t="str">
        <f t="shared" si="0"/>
        <v>"[COMMENT RULE - STRICT] Code MUST include sufficient inline comments explaining important lines and logical blocks | " &amp;</v>
      </c>
      <c r="F32" s="54" t="s">
        <v>224</v>
      </c>
    </row>
    <row r="33" spans="1:6">
      <c r="A33">
        <f t="shared" si="1"/>
        <v>77</v>
      </c>
      <c r="B33" s="84" t="s">
        <v>271</v>
      </c>
      <c r="C33" s="54" t="s">
        <v>183</v>
      </c>
      <c r="D33" s="94" t="s">
        <v>184</v>
      </c>
      <c r="E33" s="77" t="str">
        <f t="shared" si="0"/>
        <v>"[COMMENT DEPTH RULE] Comments MUST explain WHAT the code does AND WHY it is written that way | " &amp;</v>
      </c>
      <c r="F33" s="54" t="s">
        <v>224</v>
      </c>
    </row>
    <row r="34" spans="1:6">
      <c r="A34">
        <f t="shared" si="1"/>
        <v>101</v>
      </c>
      <c r="B34" s="84" t="s">
        <v>271</v>
      </c>
      <c r="C34" s="54" t="s">
        <v>197</v>
      </c>
      <c r="D34" s="94" t="s">
        <v>198</v>
      </c>
      <c r="E34" s="77" t="str">
        <f t="shared" si="0"/>
        <v>"[EXPLANATION RULE] Explanation within 'Mini-Lección' MUST explain WHAT, WHY, HOW, and real-world context concisely | " &amp;</v>
      </c>
      <c r="F34" s="54" t="s">
        <v>224</v>
      </c>
    </row>
    <row r="35" spans="1:6">
      <c r="A35">
        <f t="shared" si="1"/>
        <v>47</v>
      </c>
      <c r="B35" s="84" t="s">
        <v>271</v>
      </c>
      <c r="C35" s="54" t="s">
        <v>199</v>
      </c>
      <c r="D35" s="94" t="s">
        <v>200</v>
      </c>
      <c r="E35" s="77" t="str">
        <f t="shared" si="0"/>
        <v>"[LEARNING RULE] Each example MUST highlight a key insight | " &amp;</v>
      </c>
      <c r="F35" s="54" t="s">
        <v>224</v>
      </c>
    </row>
    <row r="36" spans="1:6">
      <c r="A36">
        <f t="shared" si="1"/>
        <v>53</v>
      </c>
      <c r="B36" s="84" t="s">
        <v>271</v>
      </c>
      <c r="C36" s="54" t="s">
        <v>201</v>
      </c>
      <c r="D36" s="94" t="s">
        <v>202</v>
      </c>
      <c r="E36" s="77" t="str">
        <f t="shared" si="0"/>
        <v>"[COMMON MISTAKES RULE] Include a short mistake note after each example | " &amp;</v>
      </c>
      <c r="F36" s="54" t="s">
        <v>224</v>
      </c>
    </row>
    <row r="37" spans="1:6">
      <c r="A37">
        <f t="shared" si="1"/>
        <v>63</v>
      </c>
      <c r="B37" s="84" t="s">
        <v>271</v>
      </c>
      <c r="C37" s="54" t="s">
        <v>203</v>
      </c>
      <c r="D37" s="94" t="s">
        <v>204</v>
      </c>
      <c r="E37" s="77" t="str">
        <f t="shared" si="0"/>
        <v>"[MINI CHALLENGE RULE] Include a short reinforcement question after each example | " &amp;</v>
      </c>
      <c r="F37" s="54" t="s">
        <v>224</v>
      </c>
    </row>
    <row r="38" spans="1:6">
      <c r="A38">
        <f t="shared" si="1"/>
        <v>51</v>
      </c>
      <c r="B38" s="84" t="s">
        <v>271</v>
      </c>
      <c r="C38" s="54" t="s">
        <v>205</v>
      </c>
      <c r="D38" s="94" t="s">
        <v>206</v>
      </c>
      <c r="E38" s="77" t="str">
        <f t="shared" si="0"/>
        <v>"[REAL WORLD RULE] Connect each example to a real-world use case | " &amp;</v>
      </c>
      <c r="F38" s="54" t="s">
        <v>224</v>
      </c>
    </row>
    <row r="39" spans="1:6">
      <c r="A39">
        <f t="shared" si="1"/>
        <v>45</v>
      </c>
      <c r="B39" s="84" t="s">
        <v>271</v>
      </c>
      <c r="C39" s="54" t="s">
        <v>207</v>
      </c>
      <c r="D39" s="94" t="s">
        <v>208</v>
      </c>
      <c r="E39" s="77" t="str">
        <f t="shared" si="0"/>
        <v>"[FORMAT RULE] Only valid markdown code blocks allowed | " &amp;</v>
      </c>
      <c r="F39" s="54" t="s">
        <v>224</v>
      </c>
    </row>
    <row r="40" spans="1:6">
      <c r="A40">
        <f t="shared" si="1"/>
        <v>120</v>
      </c>
      <c r="B40" s="84" t="s">
        <v>271</v>
      </c>
      <c r="C40" s="54" t="s">
        <v>209</v>
      </c>
      <c r="D40" s="94" t="s">
        <v>210</v>
      </c>
      <c r="E40" s="77" t="str">
        <f t="shared" si="0"/>
        <v>"[LANGUAGE TAG RULE] ALWAYS label markdown code blocks with the correct underlying programming language (e.g., python, javascript, sql) | " &amp;</v>
      </c>
      <c r="F40" s="54" t="s">
        <v>224</v>
      </c>
    </row>
    <row r="41" spans="1:6">
      <c r="A41">
        <f t="shared" si="1"/>
        <v>58</v>
      </c>
      <c r="B41" s="84" t="s">
        <v>271</v>
      </c>
      <c r="C41" s="54" t="s">
        <v>212</v>
      </c>
      <c r="D41" s="94" t="s">
        <v>213</v>
      </c>
      <c r="E41" s="77" t="str">
        <f t="shared" si="0"/>
        <v>"[CONSISTENCY RULE] All examples MUST have similar complexity and length | " &amp;</v>
      </c>
      <c r="F41" s="54" t="s">
        <v>224</v>
      </c>
    </row>
    <row r="42" spans="1:6">
      <c r="A42">
        <f t="shared" si="1"/>
        <v>75</v>
      </c>
      <c r="B42" s="84" t="s">
        <v>271</v>
      </c>
      <c r="C42" s="54" t="s">
        <v>214</v>
      </c>
      <c r="D42" s="94" t="s">
        <v>232</v>
      </c>
      <c r="E42" s="77" t="str">
        <f t="shared" si="0"/>
        <v>"[FINAL OUTPUT RULE] Include Key Takeaway section at the end | " &amp; IF(AJ9&lt;&gt;"", AJ9, "") &amp;" | " &amp;</v>
      </c>
      <c r="F42" s="54" t="s">
        <v>224</v>
      </c>
    </row>
    <row r="43" spans="1:6">
      <c r="A43">
        <f t="shared" si="1"/>
        <v>422</v>
      </c>
      <c r="B43" s="84" t="s">
        <v>271</v>
      </c>
      <c r="C43" s="54" t="s">
        <v>174</v>
      </c>
      <c r="D43" s="94" t="s">
        <v>704</v>
      </c>
      <c r="E43" s="77" t="str">
        <f t="shared" si="0"/>
        <v>"[DATA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v>
      </c>
      <c r="F43" s="54" t="s">
        <v>224</v>
      </c>
    </row>
    <row r="44" spans="1:6">
      <c r="A44">
        <f t="shared" si="1"/>
        <v>152</v>
      </c>
      <c r="B44" s="84" t="s">
        <v>271</v>
      </c>
      <c r="C44" s="54" t="s">
        <v>175</v>
      </c>
      <c r="D44" s="94" t="s">
        <v>176</v>
      </c>
      <c r="E44" s="77" t="str">
        <f t="shared" si="0"/>
        <v>"[DATA SUMMARY FORMAT RULE] When a dataset is present, you MUST display IMMEDIATELY AFTER THE HEADER: Dataset Summary: - File Type: - Columns / Fields: - Data Types: - Notes: | " &amp;</v>
      </c>
      <c r="F44" s="54" t="s">
        <v>224</v>
      </c>
    </row>
    <row r="45" spans="1:6">
      <c r="A45">
        <f t="shared" si="1"/>
        <v>28</v>
      </c>
      <c r="B45" s="84" t="s">
        <v>271</v>
      </c>
      <c r="C45" s="54" t="s">
        <v>192</v>
      </c>
      <c r="D45" s="94" t="s">
        <v>193</v>
      </c>
      <c r="E45" s="77" t="str">
        <f t="shared" si="0"/>
        <v>"[DATA CONSISTENCY RULE] Respect dataset schema | " &amp;</v>
      </c>
      <c r="F45" s="54" t="s">
        <v>224</v>
      </c>
    </row>
    <row r="46" spans="1:6">
      <c r="A46">
        <f t="shared" si="1"/>
        <v>87</v>
      </c>
      <c r="B46" s="84" t="s">
        <v>271</v>
      </c>
      <c r="C46" s="54" t="s">
        <v>185</v>
      </c>
      <c r="D46" s="94" t="s">
        <v>186</v>
      </c>
      <c r="E46" s="77" t="str">
        <f t="shared" si="0"/>
        <v>"[COMMENT DENSITY RULE] Beginner = high, Intermediate = medium, Advanced = lower but present in key logic | " &amp;</v>
      </c>
      <c r="F46" s="54" t="s">
        <v>224</v>
      </c>
    </row>
    <row r="47" spans="1:6">
      <c r="A47">
        <f t="shared" si="1"/>
        <v>33</v>
      </c>
      <c r="B47" s="84" t="s">
        <v>271</v>
      </c>
      <c r="C47" s="54" t="s">
        <v>195</v>
      </c>
      <c r="D47" s="94" t="s">
        <v>196</v>
      </c>
      <c r="E47" s="77" t="str">
        <f t="shared" si="0"/>
        <v>"[DIFFICULTY RULE] Complexity MUST match level | " &amp;</v>
      </c>
      <c r="F47" s="54" t="s">
        <v>224</v>
      </c>
    </row>
    <row r="48" spans="1:6">
      <c r="A48">
        <f t="shared" si="1"/>
        <v>78</v>
      </c>
      <c r="B48" s="84" t="s">
        <v>271</v>
      </c>
      <c r="C48" s="54" t="s">
        <v>216</v>
      </c>
      <c r="D48" s="94" t="s">
        <v>217</v>
      </c>
      <c r="E48" s="77" t="str">
        <f t="shared" si="0"/>
        <v>"[OUTPUT] Only header, introduction, examples, outputs, notes, summary, and footer | " &amp;</v>
      </c>
      <c r="F48" s="54" t="s">
        <v>224</v>
      </c>
    </row>
    <row r="49" spans="1:6">
      <c r="A49">
        <f t="shared" si="1"/>
        <v>166</v>
      </c>
      <c r="B49" s="84" t="s">
        <v>271</v>
      </c>
      <c r="C49" s="54" t="s">
        <v>220</v>
      </c>
      <c r="D49" s="94" t="s">
        <v>233</v>
      </c>
      <c r="E49" s="77" t="str">
        <f>IF(D49="","",""""&amp;C49&amp;" "&amp;IF(C49="[FOOTER RULE - STRICT]",D49,IF(RIGHT(D49,6)=" | "&amp;CHAR(34)&amp;" &amp;",D49,D49&amp;" | "&amp;CHAR(34)&amp;" &amp;")))</f>
        <v>"[FOOTER RULE - STRICT] End your entire response EXACTLY with this markdown string (ensure all code blocks are closed before it): ⚡ *Coding5s System — Learn Programming by Writing Code* | ",</v>
      </c>
      <c r="F49" s="54" t="s">
        <v>224</v>
      </c>
    </row>
    <row r="50" spans="1:6">
      <c r="B50" s="84"/>
      <c r="C50" s="54"/>
      <c r="D50" s="94"/>
      <c r="E50" s="88" t="str">
        <f>"IF(H9=""PROJECT"", Z9, """"))"</f>
        <v>IF(H9="PROJECT", Z9, ""))</v>
      </c>
      <c r="F50" s="54"/>
    </row>
    <row r="51" spans="1:6">
      <c r="B51" s="74"/>
      <c r="C51" s="74"/>
      <c r="E51" s="86"/>
    </row>
    <row r="52" spans="1:6">
      <c r="B52" s="74"/>
      <c r="C52" s="74"/>
      <c r="E52" s="86"/>
    </row>
    <row r="53" spans="1:6" ht="36">
      <c r="B53" s="79" t="s">
        <v>447</v>
      </c>
      <c r="C53" s="74"/>
      <c r="E53" s="86"/>
    </row>
    <row r="54" spans="1:6">
      <c r="B54" s="76" t="s">
        <v>264</v>
      </c>
      <c r="C54" s="76" t="s">
        <v>579</v>
      </c>
      <c r="D54" s="76" t="s">
        <v>580</v>
      </c>
      <c r="E54" s="88" t="s">
        <v>265</v>
      </c>
      <c r="F54" s="32" t="s">
        <v>224</v>
      </c>
    </row>
    <row r="55" spans="1:6">
      <c r="B55" s="54" t="s">
        <v>222</v>
      </c>
      <c r="C55" s="54" t="s">
        <v>162</v>
      </c>
      <c r="D55" s="94" t="s">
        <v>268</v>
      </c>
      <c r="E55" s="77" t="str">
        <f>IF(D55="","",""""&amp;C55&amp;" "&amp;IF(C55="[FOOTER RULE - STRICT]",D55,IF(RIGHT(D55,6)=" | "&amp;CHAR(34)&amp;" &amp;",D55,D55&amp;" | "&amp;CHAR(34)&amp;" &amp;")))</f>
        <v>"[TASK] Teach through a practical " &amp; $I$2 &amp; " - " &amp; $I$3 &amp; " project following the micro-learning methodology, acting as a supportive tutor, creating a project about  " &amp; I9 &amp; " | " &amp;</v>
      </c>
      <c r="F55" s="32" t="s">
        <v>224</v>
      </c>
    </row>
    <row r="56" spans="1:6">
      <c r="B56" s="54" t="s">
        <v>222</v>
      </c>
      <c r="C56" s="54" t="s">
        <v>253</v>
      </c>
      <c r="D56" s="94" t="s">
        <v>712</v>
      </c>
      <c r="E56" s="77" t="str">
        <f t="shared" ref="E56:E79" si="2">IF(D56="","",""""&amp;C56&amp;" "&amp;IF(C56="[FOOTER RULE - STRICT]",D56,IF(RIGHT(D56,6)=" | "&amp;CHAR(34)&amp;" &amp;",D56,D56&amp;" | "&amp;CHAR(34)&amp;" &amp;")))</f>
        <v>"[TOPICS USED] " &amp; A9 &amp; " | " &amp;</v>
      </c>
      <c r="F56" s="32" t="s">
        <v>224</v>
      </c>
    </row>
    <row r="57" spans="1:6">
      <c r="B57" s="54" t="s">
        <v>222</v>
      </c>
      <c r="C57" s="54" t="s">
        <v>166</v>
      </c>
      <c r="D57" s="94" t="s">
        <v>167</v>
      </c>
      <c r="E57" s="77" t="str">
        <f t="shared" si="2"/>
        <v>"[LEVEL] " &amp; G9 &amp; " | " &amp;</v>
      </c>
      <c r="F57" s="32" t="s">
        <v>224</v>
      </c>
    </row>
    <row r="58" spans="1:6">
      <c r="B58" s="54" t="s">
        <v>222</v>
      </c>
      <c r="C58" s="54" t="s">
        <v>229</v>
      </c>
      <c r="D58" s="94" t="s">
        <v>267</v>
      </c>
      <c r="E58" s="77" t="str">
        <f t="shared" si="2"/>
        <v>"[LIBRARY BEING LEARNED] " &amp; $I$3 &amp; " | " &amp;</v>
      </c>
      <c r="F58" s="32" t="s">
        <v>224</v>
      </c>
    </row>
    <row r="59" spans="1:6">
      <c r="B59" s="83" t="s">
        <v>223</v>
      </c>
      <c r="C59" s="32" t="s">
        <v>225</v>
      </c>
      <c r="D59" s="137" t="str">
        <f>"If a module or ecosystem like Pandas or Numpy is specified in "&amp; CHAR(34) &amp;" &amp; $I$3 &amp; "&amp; CHAR(34) &amp;", you are CRITICALLY FORBIDDEN from using "&amp; Variables!E16 &amp;". You MUST enforce the "&amp; Variables!E17 &amp;" and data structures of that specific library." &amp; " | " &amp; CHAR(34) &amp; " &amp;"</f>
        <v>If a module or ecosystem like Pandas or Numpy is specified in " &amp; $I$3 &amp;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v>
      </c>
      <c r="E59" s="77"/>
      <c r="F59" s="32" t="s">
        <v>224</v>
      </c>
    </row>
    <row r="60" spans="1:6">
      <c r="B60" s="54" t="s">
        <v>222</v>
      </c>
      <c r="C60" s="54" t="s">
        <v>172</v>
      </c>
      <c r="D60" s="94" t="s">
        <v>254</v>
      </c>
      <c r="E60" s="7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60" s="32" t="s">
        <v>224</v>
      </c>
    </row>
    <row r="61" spans="1:6">
      <c r="B61" s="54" t="s">
        <v>222</v>
      </c>
      <c r="C61" s="54" t="s">
        <v>491</v>
      </c>
      <c r="D61" s="94" t="s">
        <v>483</v>
      </c>
      <c r="E61" s="77" t="str">
        <f t="shared" si="2"/>
        <v>"[LANGUAGE SEED CONTEXT] " &amp; IF($AE$7 = "", "Language Seed Not Necessary", "You MUST strictly follow this seed context to enhance, adapt, and naturalize your tone, vocabulary, and instructional quality in " &amp; $B$6 &amp; ": " &amp; $AE$7) &amp; " | " &amp;</v>
      </c>
      <c r="F61" s="32" t="s">
        <v>224</v>
      </c>
    </row>
    <row r="62" spans="1:6">
      <c r="B62" s="54" t="s">
        <v>222</v>
      </c>
      <c r="C62" s="54" t="s">
        <v>218</v>
      </c>
      <c r="D62" s="94" t="s">
        <v>219</v>
      </c>
      <c r="E62" s="77" t="str">
        <f t="shared" si="2"/>
        <v>"[LANGUAGE] " &amp; $B$6 &amp; " | " &amp;</v>
      </c>
      <c r="F62" s="32" t="s">
        <v>224</v>
      </c>
    </row>
    <row r="63" spans="1:6">
      <c r="B63" s="54" t="s">
        <v>223</v>
      </c>
      <c r="C63" s="54" t="s">
        <v>230</v>
      </c>
      <c r="D63" s="94"/>
      <c r="E63" s="77" t="str">
        <f t="shared" ref="E63:E64" si="3">IF(D63="","",""""&amp;C63&amp;" "&amp;IF(C63="[FOOTER RULE - STRICT]",D63,IF(RIGHT(D63,6)=" | "&amp;CHAR(34)&amp;" &amp;",D63,D63&amp;" | "&amp;CHAR(34)&amp;" &amp;")))</f>
        <v/>
      </c>
      <c r="F63" s="32" t="s">
        <v>224</v>
      </c>
    </row>
    <row r="64" spans="1:6">
      <c r="B64" s="54" t="s">
        <v>223</v>
      </c>
      <c r="C64" s="54" t="s">
        <v>230</v>
      </c>
      <c r="D64" s="94"/>
      <c r="E64" s="77" t="str">
        <f t="shared" si="3"/>
        <v/>
      </c>
      <c r="F64" s="32" t="s">
        <v>224</v>
      </c>
    </row>
    <row r="65" spans="2:6">
      <c r="B65" s="54" t="s">
        <v>223</v>
      </c>
      <c r="C65" s="32" t="s">
        <v>601</v>
      </c>
      <c r="D65" s="137" t="str">
        <f>"If using external packages, use " &amp; Variables!E6 &amp; " at the top of the code block. Assume no project configuration file exists." &amp; " | " &amp; CHAR(34) &amp; " &amp;"</f>
        <v>If using external packages, use Native Kernel functions, core operators, modules, and standard BEAM execution. at the top of the code block. Assume no project configuration file exists. | " &amp;</v>
      </c>
      <c r="E65" s="77" t="str">
        <f t="shared" si="2"/>
        <v>"[INLINE_PACKAGE_MANAGER] If using external packages, use Native Kernel functions, core operators, modules, and standard BEAM execution. at the top of the code block. Assume no project configuration file exists. | " &amp;</v>
      </c>
      <c r="F65" s="32" t="s">
        <v>224</v>
      </c>
    </row>
    <row r="66" spans="2:6">
      <c r="B66" s="54" t="s">
        <v>223</v>
      </c>
      <c r="C66" s="32" t="s">
        <v>608</v>
      </c>
      <c r="D66" s="137" t="str">
        <f>Variables!E21</f>
        <v>Standard basic logic validation using ExUnit assert/refute macros.</v>
      </c>
      <c r="E66" s="77" t="str">
        <f t="shared" si="2"/>
        <v>"[CODE_CONSTRAINTS_RULE] Standard basic logic validation using ExUnit assert/refute macros. | " &amp;</v>
      </c>
      <c r="F66" s="32" t="s">
        <v>224</v>
      </c>
    </row>
    <row r="67" spans="2:6">
      <c r="B67" s="54" t="s">
        <v>223</v>
      </c>
      <c r="C67" s="32" t="s">
        <v>616</v>
      </c>
      <c r="D67" s="137" t="str">
        <f>"1. Use " &amp; Variables!E18 &amp; " to map code to the planning phase. 2. Use " &amp; Variables!E19 &amp; ". 3. CRITICAL: NO comment or docstring line may exceed " &amp; Variables!E20 &amp; " in width. | " &amp; CHAR(34) &amp; " &amp;"</f>
        <v>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 &amp;</v>
      </c>
      <c r="E67" s="77" t="str">
        <f t="shared" si="2"/>
        <v>"[VISUAL_ARCHITECTURE_COMMENTS]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 &amp;</v>
      </c>
      <c r="F67" s="32" t="s">
        <v>224</v>
      </c>
    </row>
    <row r="68" spans="2:6">
      <c r="B68" s="84" t="s">
        <v>271</v>
      </c>
      <c r="C68" s="54" t="s">
        <v>190</v>
      </c>
      <c r="D68" s="94" t="s">
        <v>419</v>
      </c>
      <c r="E68" s="77" t="str">
        <f t="shared" si="2"/>
        <v>"[DATA ROBUSTNESS RULE] Handle real-world data safely | " &amp;</v>
      </c>
      <c r="F68" s="32" t="s">
        <v>224</v>
      </c>
    </row>
    <row r="69" spans="2:6">
      <c r="B69" s="84" t="s">
        <v>271</v>
      </c>
      <c r="C69" s="54" t="s">
        <v>178</v>
      </c>
      <c r="D69" s="94" t="s">
        <v>598</v>
      </c>
      <c r="E69" s="77" t="str">
        <f t="shared" si="2"/>
        <v>"[CODE CONSTRAINTS] MUST be between " &amp; IF(G9="Beginner", "25–40", IF(G9="Intermediate", "30–60", "40–100")) &amp; " lines (STRICT) - Multi-step flow | " &amp;</v>
      </c>
      <c r="F69" s="32" t="s">
        <v>224</v>
      </c>
    </row>
    <row r="70" spans="2:6">
      <c r="B70" s="84" t="s">
        <v>271</v>
      </c>
      <c r="C70" s="54" t="s">
        <v>194</v>
      </c>
      <c r="D70" s="94" t="s">
        <v>425</v>
      </c>
      <c r="E70" s="77" t="str">
        <f t="shared" si="2"/>
        <v>"[SUPPORT FILES RULE] Include config files before code if needed | " &amp;</v>
      </c>
      <c r="F70" s="32" t="s">
        <v>224</v>
      </c>
    </row>
    <row r="71" spans="2:6">
      <c r="B71" s="84" t="s">
        <v>271</v>
      </c>
      <c r="C71" s="54" t="s">
        <v>174</v>
      </c>
      <c r="D71" s="94" t="s">
        <v>255</v>
      </c>
      <c r="E71"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71" s="32" t="s">
        <v>224</v>
      </c>
    </row>
    <row r="72" spans="2:6">
      <c r="B72" s="84" t="s">
        <v>271</v>
      </c>
      <c r="C72" s="54" t="s">
        <v>177</v>
      </c>
      <c r="D72" s="94" t="s">
        <v>256</v>
      </c>
      <c r="E72" s="77" t="str">
        <f t="shared" si="2"/>
        <v>"[OUTPUT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v>
      </c>
      <c r="F72" s="32" t="s">
        <v>224</v>
      </c>
    </row>
    <row r="73" spans="2:6">
      <c r="B73" s="84" t="s">
        <v>271</v>
      </c>
      <c r="C73" s="54" t="s">
        <v>180</v>
      </c>
      <c r="D73" s="94" t="s">
        <v>257</v>
      </c>
      <c r="E73" s="77" t="str">
        <f t="shared" si="2"/>
        <v>"[CODE QUALITY RULE] Code MUST be clean, readable, correct, and educational | " &amp;</v>
      </c>
      <c r="F73" s="32" t="s">
        <v>224</v>
      </c>
    </row>
    <row r="74" spans="2:6">
      <c r="B74" s="84" t="s">
        <v>271</v>
      </c>
      <c r="C74" s="54" t="s">
        <v>207</v>
      </c>
      <c r="D74" s="94" t="s">
        <v>258</v>
      </c>
      <c r="E74" s="77" t="str">
        <f t="shared" si="2"/>
        <v>"[FORMAT RULE] Only markdown code blocks allowed | " &amp;</v>
      </c>
      <c r="F74" s="32" t="s">
        <v>224</v>
      </c>
    </row>
    <row r="75" spans="2:6">
      <c r="B75" s="84" t="s">
        <v>271</v>
      </c>
      <c r="C75" s="54" t="s">
        <v>259</v>
      </c>
      <c r="D75" s="94" t="s">
        <v>260</v>
      </c>
      <c r="E75" s="77" t="str">
        <f t="shared" si="2"/>
        <v>"[EXECUTION RULE] Code MUST run and produce correct output | " &amp;</v>
      </c>
      <c r="F75" s="32" t="s">
        <v>224</v>
      </c>
    </row>
    <row r="76" spans="2:6">
      <c r="B76" s="84" t="s">
        <v>271</v>
      </c>
      <c r="C76" s="54" t="s">
        <v>212</v>
      </c>
      <c r="D76" s="94" t="s">
        <v>261</v>
      </c>
      <c r="E76" s="77" t="str">
        <f t="shared" si="2"/>
        <v>"[CONSISTENCY RULE] Project must match objective | " &amp;</v>
      </c>
      <c r="F76" s="32" t="s">
        <v>224</v>
      </c>
    </row>
    <row r="77" spans="2:6">
      <c r="B77" s="84" t="s">
        <v>271</v>
      </c>
      <c r="C77" s="54" t="s">
        <v>215</v>
      </c>
      <c r="D77" s="94" t="s">
        <v>582</v>
      </c>
      <c r="E77" s="77" t="str">
        <f t="shared" si="2"/>
        <v>"[HEADER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v>
      </c>
      <c r="F77" s="32" t="s">
        <v>224</v>
      </c>
    </row>
    <row r="78" spans="2:6">
      <c r="B78" s="84" t="s">
        <v>271</v>
      </c>
      <c r="C78" s="54" t="s">
        <v>216</v>
      </c>
      <c r="D78" s="94" t="s">
        <v>262</v>
      </c>
      <c r="E78" s="77" t="str">
        <f t="shared" si="2"/>
        <v>"[OUTPUT] Only header, dataset notice, objective, support file, code planning, expected output, code, and footer | " &amp;</v>
      </c>
      <c r="F78" s="32" t="s">
        <v>224</v>
      </c>
    </row>
    <row r="79" spans="2:6">
      <c r="B79" s="84" t="s">
        <v>271</v>
      </c>
      <c r="C79" s="54" t="s">
        <v>220</v>
      </c>
      <c r="D79" s="94" t="s">
        <v>263</v>
      </c>
      <c r="E79" s="77" t="str">
        <f t="shared" si="2"/>
        <v>"[FOOTER RULE - STRICT] End your entire response EXACTLY with this markdown string (ensure all code blocks are closed before it):" &amp; CHAR(10) &amp; "---" &amp; CHAR(10) &amp; "⚡ *Coding5s System — Learn Programming by Writing Code*")</v>
      </c>
      <c r="F79" s="32" t="s">
        <v>224</v>
      </c>
    </row>
    <row r="80" spans="2:6">
      <c r="E80" s="86"/>
      <c r="F80" t="s">
        <v>224</v>
      </c>
    </row>
    <row r="82" spans="2:6" ht="36">
      <c r="B82" s="80" t="s">
        <v>269</v>
      </c>
    </row>
    <row r="83" spans="2:6">
      <c r="B83" s="76" t="s">
        <v>221</v>
      </c>
      <c r="C83" s="76" t="s">
        <v>579</v>
      </c>
      <c r="D83" s="76" t="s">
        <v>580</v>
      </c>
      <c r="E83" s="88" t="s">
        <v>234</v>
      </c>
      <c r="F83" s="54" t="s">
        <v>224</v>
      </c>
    </row>
    <row r="84" spans="2:6">
      <c r="B84" s="54" t="s">
        <v>222</v>
      </c>
      <c r="C84" s="54" t="s">
        <v>235</v>
      </c>
      <c r="D84" s="94" t="s">
        <v>249</v>
      </c>
      <c r="E84" s="77" t="str">
        <f t="shared" ref="E84:E104" si="4">IF(D84="","",""""&amp;C84&amp;" "&amp;IF(C84="[FOOTER RULE - STRICT]",D84,IF(RIGHT(D84,6)=" | "&amp;CHAR(34)&amp;" &amp;",D84,D84&amp;" | "&amp;CHAR(34)&amp;" &amp;")))</f>
        <v>"[MENTOR_S1_SAFE_GUIDE] 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v>
      </c>
      <c r="F84" s="54" t="s">
        <v>224</v>
      </c>
    </row>
    <row r="85" spans="2:6">
      <c r="B85" s="54" t="s">
        <v>222</v>
      </c>
      <c r="C85" s="54" t="s">
        <v>236</v>
      </c>
      <c r="D85" s="94" t="s">
        <v>245</v>
      </c>
      <c r="E85" s="77" t="str">
        <f t="shared" si="4"/>
        <v>"[CULTURAL &amp; JARGON RULE] 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v>
      </c>
      <c r="F85" s="54" t="s">
        <v>224</v>
      </c>
    </row>
    <row r="86" spans="2:6">
      <c r="B86" s="54" t="s">
        <v>222</v>
      </c>
      <c r="C86" s="54" t="s">
        <v>237</v>
      </c>
      <c r="D86" s="94" t="s">
        <v>713</v>
      </c>
      <c r="E86" s="77" t="str">
        <f t="shared" si="4"/>
        <v>"[CONTEXT] You are helping a Junior Developer who is " &amp; IF(UPPER(H9)="PROJECT", "building a PROJECT: " &amp; I9 &amp; ". Topics applied in this project: " &amp; A9 &amp; ". Project objective: " &amp; J9, "learning: " &amp; I9 &amp; ". Topic details: " &amp; J9) &amp; " | " &amp;</v>
      </c>
      <c r="F86" s="54" t="s">
        <v>224</v>
      </c>
    </row>
    <row r="87" spans="2:6">
      <c r="B87" s="54" t="s">
        <v>222</v>
      </c>
      <c r="C87" s="54" t="s">
        <v>229</v>
      </c>
      <c r="D87" s="94" t="s">
        <v>267</v>
      </c>
      <c r="E87" s="77" t="str">
        <f t="shared" si="4"/>
        <v>"[LIBRARY BEING LEARNED] " &amp; $I$3 &amp; " | " &amp;</v>
      </c>
      <c r="F87" s="54"/>
    </row>
    <row r="88" spans="2:6">
      <c r="B88" s="54" t="s">
        <v>222</v>
      </c>
      <c r="C88" s="54" t="s">
        <v>172</v>
      </c>
      <c r="D88" s="94" t="s">
        <v>247</v>
      </c>
      <c r="E88" s="77" t="str">
        <f t="shared" si="4"/>
        <v>"[LANGUAGE CONSISTENCY RULE] ALL output text MUST be written strictly in (" &amp; $B$6 &amp; "). | " &amp;</v>
      </c>
      <c r="F88" s="54" t="s">
        <v>224</v>
      </c>
    </row>
    <row r="89" spans="2:6">
      <c r="B89" s="54" t="s">
        <v>222</v>
      </c>
      <c r="C89" s="54" t="s">
        <v>491</v>
      </c>
      <c r="D89" s="94" t="s">
        <v>483</v>
      </c>
      <c r="E89" s="77" t="str">
        <f t="shared" si="4"/>
        <v>"[LANGUAGE SEED CONTEXT] " &amp; IF($AE$7 = "", "Language Seed Not Necessary", "You MUST strictly follow this seed context to enhance, adapt, and naturalize your tone, vocabulary, and instructional quality in " &amp; $B$6 &amp; ": " &amp; $AE$7) &amp; " | " &amp;</v>
      </c>
      <c r="F89" s="54" t="s">
        <v>224</v>
      </c>
    </row>
    <row r="90" spans="2:6">
      <c r="B90" s="54" t="s">
        <v>222</v>
      </c>
      <c r="C90" s="54" t="s">
        <v>218</v>
      </c>
      <c r="D90" s="94" t="s">
        <v>250</v>
      </c>
      <c r="E90" s="77" t="str">
        <f>IF(D90="","",""""&amp;C90&amp;" "&amp;IF(C90="[FOOTER RULE - STRICT]",D90,IF(RIGHT(D90,6)=" | "&amp;CHAR(34)&amp;" &amp;",D90,D90&amp;" | "&amp;CHAR(34)&amp;" &amp;")))</f>
        <v>"[LANGUAGE] " &amp; $B$6 &amp;" | " &amp;</v>
      </c>
      <c r="F90" s="54" t="s">
        <v>224</v>
      </c>
    </row>
    <row r="91" spans="2:6">
      <c r="B91" s="54" t="s">
        <v>223</v>
      </c>
      <c r="C91" s="54" t="s">
        <v>230</v>
      </c>
      <c r="D91" s="94"/>
      <c r="E91" s="77" t="str">
        <f t="shared" ref="E91:E92" si="5">IF(D91="","",""""&amp;C91&amp;" "&amp;IF(C91="[FOOTER RULE - STRICT]",D91,IF(RIGHT(D91,6)=" | "&amp;CHAR(34)&amp;" &amp;",D91,D91&amp;" | "&amp;CHAR(34)&amp;" &amp;")))</f>
        <v/>
      </c>
      <c r="F91" s="54" t="s">
        <v>224</v>
      </c>
    </row>
    <row r="92" spans="2:6">
      <c r="B92" s="54" t="s">
        <v>223</v>
      </c>
      <c r="C92" s="54" t="s">
        <v>230</v>
      </c>
      <c r="D92" s="94"/>
      <c r="E92" s="77" t="str">
        <f t="shared" si="5"/>
        <v/>
      </c>
      <c r="F92" s="54" t="s">
        <v>224</v>
      </c>
    </row>
    <row r="93" spans="2:6">
      <c r="B93" s="54" t="s">
        <v>223</v>
      </c>
      <c r="C93" s="32" t="s">
        <v>620</v>
      </c>
      <c r="D93" s="94" t="str">
        <f>CHAR(34) &amp; " &amp; IF(G9=" &amp; CHAR(34) &amp; "Beginner" &amp; CHAR(34) &amp; ", " &amp; CHAR(34) &amp; Variables!E22 &amp; CHAR(34) &amp; ", IF(G9=" &amp; CHAR(34) &amp; "Intermediate" &amp; CHAR(34) &amp; ", " &amp; CHAR(34) &amp; Variables!E23 &amp; CHAR(34) &amp; ", " &amp; CHAR(34) &amp; Variables!E24 &amp; CHAR(34) &amp; ")) &amp; " &amp; CHAR(34) &amp; " | " &amp; CHAR(34) &amp; " &amp;"</f>
        <v>" &amp; IF(G9="Beginner", "Evaluate basic IO output, primitive collections, pattern matching, and conditional logic. Do NOT expect named functions, Streams, or advanced higher-order constructs unless demanded.", IF(G9="Intermediate", "Expect clean pipelines, anonymous/higher-order functions, captures, Stream usage, and @spec typespecs. Enforce zero OOP/class emulation.", "Expect modular Mix code with process/message flows, System.cmd or Port I/O, resource-safe File handling, and advanced case/with pattern matching.")) &amp; " | " &amp;</v>
      </c>
      <c r="E93" s="77" t="str">
        <f>IF(D93="","",""""&amp;C93&amp;" "&amp;IF(C93="[FOOTER RULE - STRICT]",D93,IF(RIGHT(D93,6)=" | "&amp;CHAR(34)&amp;" &amp;",D93,D93&amp;" | "&amp;CHAR(34)&amp;" &amp;")))</f>
        <v>"[MENTOR_SCOPE_EXPECTATIONS] " &amp; IF(G9="Beginner", "Evaluate basic IO output, primitive collections, pattern matching, and conditional logic. Do NOT expect named functions, Streams, or advanced higher-order constructs unless demanded.", IF(G9="Intermediate", "Expect clean pipelines, anonymous/higher-order functions, captures, Stream usage, and @spec typespecs. Enforce zero OOP/class emulation.", "Expect modular Mix code with process/message flows, System.cmd or Port I/O, resource-safe File handling, and advanced case/with pattern matching.")) &amp; " | " &amp;</v>
      </c>
      <c r="F93" s="54" t="s">
        <v>224</v>
      </c>
    </row>
    <row r="94" spans="2:6">
      <c r="B94" s="54" t="s">
        <v>223</v>
      </c>
      <c r="C94" s="32" t="s">
        <v>621</v>
      </c>
      <c r="D94" s="94" t="str">
        <f>"Code MUST be idiomatic Python. " &amp; Variables!E25 &amp; " " &amp; Variables!E26 &amp; " " &amp; Variables!E27 &amp; " " &amp; Variables!E28 &amp; " | " &amp; CHAR(34) &amp; " &amp; IF(AJ9&lt;&gt;" &amp; CHAR(34) &amp; CHAR(34) &amp; ", " &amp; CHAR(34) &amp; "[MENTOR CONTEXT ALERT] Be aware of the following infrastructure limitation for this exercise: " &amp; CHAR(34) &amp; " &amp; AJ9 &amp; " &amp; CHAR(34) &amp; " Use this knowledge to reassure the student if they present an environment error. | " &amp; CHAR(34) &amp; ", " &amp; CHAR(34) &amp; CHAR(34) &amp; ") &amp; " &amp; CHAR(34) &amp; " | " &amp; CHAR(34) &amp; " &amp;"</f>
        <v>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&amp; IF(AJ9&lt;&gt;"", "[MENTOR CONTEXT ALERT] Be aware of the following infrastructure limitation for this exercise: " &amp; AJ9 &amp; " Use this knowledge to reassure the student if they present an environment error. | ", "") &amp; " | " &amp;</v>
      </c>
      <c r="E94" s="77" t="str">
        <f>IF(D94="","",""""&amp;C94&amp;" "&amp;IF(C94="[FOOTER RULE - STRICT]",D94,IF(RIGHT(D94,6)=" | "&amp;CHAR(34)&amp;" &amp;",D94,D94&amp;" | "&amp;CHAR(34)&amp;" &amp;")))</f>
        <v>"[CODE_QUALITY_POLICIES] Code MUST be idiomatic Python. Use descriptive snake_case for functions/variables/atoms, PascalCase for modules/structs, and snake_case for files. Use Kernel/core functions, primitive operators, pattern matching, and explicit conversion helpers such as Integer.to_string/1. Reject OOP/class patterns, mutable/global state, excessive term()/any() types, and monolithic undocumented modules. Keep default arguments immutable; use function heads and pattern matching for conditional or dependent defaults. | " &amp; IF(AJ9&lt;&gt;"", "[MENTOR CONTEXT ALERT] Be aware of the following infrastructure limitation for this exercise: " &amp; AJ9 &amp; " Use this knowledge to reassure the student if they present an environment error. | ", "") &amp; " | " &amp;</v>
      </c>
      <c r="F94" s="54" t="s">
        <v>224</v>
      </c>
    </row>
    <row r="95" spans="2:6">
      <c r="B95" s="84" t="s">
        <v>271</v>
      </c>
      <c r="C95" s="54" t="s">
        <v>174</v>
      </c>
      <c r="D95" s="94" t="s">
        <v>248</v>
      </c>
      <c r="E95" s="77" t="str">
        <f t="shared" si="4"/>
        <v>"[DATA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v>
      </c>
      <c r="F95" s="54" t="s">
        <v>224</v>
      </c>
    </row>
    <row r="96" spans="2:6">
      <c r="B96" s="84" t="s">
        <v>271</v>
      </c>
      <c r="C96" s="54" t="s">
        <v>238</v>
      </c>
      <c r="D96" s="94" t="s">
        <v>251</v>
      </c>
      <c r="E96" s="77" t="str">
        <f t="shared" si="4"/>
        <v>"[EMPTY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v>
      </c>
      <c r="F96" s="54" t="s">
        <v>224</v>
      </c>
    </row>
    <row r="97" spans="2:6">
      <c r="B97" s="84" t="s">
        <v>271</v>
      </c>
      <c r="C97" s="54" t="s">
        <v>162</v>
      </c>
      <c r="D97" s="94" t="s">
        <v>246</v>
      </c>
      <c r="E97" s="77" t="str">
        <f>IF(D97="","",""""&amp;C97&amp;" "&amp;IF(C97="[FOOTER RULE - STRICT]",D97,IF(RIGHT(D97,6)=" | "&amp;CHAR(34)&amp;" &amp;",D97,D97&amp;" | "&amp;CHAR(34)&amp;" &amp;")))</f>
        <v>"[TASK] Analyze the student's code and explanation. If the code is perfect, congratulate them warmly and provide 2 'Bonus Challenges'. Otherwise, follow the 2-PHASE MENTORING PROTOCOL | " &amp;</v>
      </c>
      <c r="F97" s="54" t="s">
        <v>224</v>
      </c>
    </row>
    <row r="98" spans="2:6">
      <c r="B98" s="84" t="s">
        <v>271</v>
      </c>
      <c r="C98" s="54" t="s">
        <v>239</v>
      </c>
      <c r="D98" s="94" t="s">
        <v>311</v>
      </c>
      <c r="E98" s="77" t="str">
        <f t="shared" si="4"/>
        <v>"[ATOMIC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v>
      </c>
      <c r="F98" s="54" t="s">
        <v>224</v>
      </c>
    </row>
    <row r="99" spans="2:6">
      <c r="B99" s="84" t="s">
        <v>271</v>
      </c>
      <c r="C99" s="54" t="s">
        <v>240</v>
      </c>
      <c r="D99" s="94" t="s">
        <v>307</v>
      </c>
      <c r="E99" s="77" t="str">
        <f t="shared" si="4"/>
        <v>"[PHASE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v>
      </c>
      <c r="F99" s="54" t="s">
        <v>224</v>
      </c>
    </row>
    <row r="100" spans="2:6">
      <c r="B100" s="84" t="s">
        <v>271</v>
      </c>
      <c r="C100" s="54" t="s">
        <v>241</v>
      </c>
      <c r="D100" s="94" t="s">
        <v>310</v>
      </c>
      <c r="E100" s="77" t="str">
        <f t="shared" si="4"/>
        <v>"[EXPLANATION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v>
      </c>
      <c r="F100" s="54" t="s">
        <v>224</v>
      </c>
    </row>
    <row r="101" spans="2:6">
      <c r="B101" s="84" t="s">
        <v>271</v>
      </c>
      <c r="C101" s="54" t="s">
        <v>242</v>
      </c>
      <c r="D101" s="94" t="s">
        <v>252</v>
      </c>
      <c r="E101" s="77" t="str">
        <f t="shared" si="4"/>
        <v>"[MINIMAL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v>
      </c>
      <c r="F101" s="54" t="s">
        <v>224</v>
      </c>
    </row>
    <row r="102" spans="2:6">
      <c r="B102" s="84" t="s">
        <v>271</v>
      </c>
      <c r="C102" s="54" t="s">
        <v>244</v>
      </c>
      <c r="D102" s="94" t="s">
        <v>308</v>
      </c>
      <c r="E102" s="77" t="str">
        <f t="shared" si="4"/>
        <v>"[PHASE 2: FULL SOLUTION - STRICT] 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v>
      </c>
      <c r="F102" s="54" t="s">
        <v>224</v>
      </c>
    </row>
    <row r="103" spans="2:6">
      <c r="B103" s="84" t="s">
        <v>271</v>
      </c>
      <c r="C103" s="54" t="s">
        <v>215</v>
      </c>
      <c r="D103" s="94" t="s">
        <v>583</v>
      </c>
      <c r="E103" s="77" t="str">
        <f t="shared" si="4"/>
        <v>"[HEADER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v>
      </c>
      <c r="F103" s="54" t="s">
        <v>224</v>
      </c>
    </row>
    <row r="104" spans="2:6">
      <c r="B104" s="84" t="s">
        <v>271</v>
      </c>
      <c r="C104" s="54" t="s">
        <v>220</v>
      </c>
      <c r="D104" s="94" t="s">
        <v>309</v>
      </c>
      <c r="E104" s="77" t="str">
        <f t="shared" si="4"/>
        <v>"[FOOTER RULE - STRICT] End your response with: '--- ⚡ *Coding5s Mentor System — Eliminating Epistemic Debt*' | ","")</v>
      </c>
      <c r="F104" s="54" t="s">
        <v>224</v>
      </c>
    </row>
  </sheetData>
  <conditionalFormatting sqref="B1:B1048576">
    <cfRule type="cellIs" dxfId="56" priority="19" operator="equal">
      <formula>"The Immutable ""Kernel"""</formula>
    </cfRule>
    <cfRule type="cellIs" dxfId="55" priority="20" operator="equal">
      <formula>"Paradigm &amp; Ecosystem"</formula>
    </cfRule>
    <cfRule type="cellIs" dxfId="54" priority="21" operator="equal">
      <formula>"Global Variables &amp; Configuration"</formula>
    </cfRule>
  </conditionalFormatting>
  <conditionalFormatting sqref="C4:C50">
    <cfRule type="expression" dxfId="53" priority="16">
      <formula>$B4="The Immutable Kernel"</formula>
    </cfRule>
    <cfRule type="expression" dxfId="52" priority="17">
      <formula>$B4="Paradigm &amp; Ecosystem"</formula>
    </cfRule>
    <cfRule type="expression" dxfId="51" priority="18">
      <formula>$B4="Global Variables &amp; Configuration"</formula>
    </cfRule>
  </conditionalFormatting>
  <conditionalFormatting sqref="C55:C79">
    <cfRule type="expression" dxfId="50" priority="1">
      <formula>$B55="The Immutable Kernel"</formula>
    </cfRule>
    <cfRule type="expression" dxfId="49" priority="2">
      <formula>$B55="Paradigm &amp; Ecosystem"</formula>
    </cfRule>
    <cfRule type="expression" dxfId="48" priority="3">
      <formula>$B55="Global Variables &amp; Configuration"</formula>
    </cfRule>
  </conditionalFormatting>
  <conditionalFormatting sqref="C84:C104">
    <cfRule type="expression" dxfId="47" priority="10">
      <formula>$B84="The Immutable Kernel"</formula>
    </cfRule>
    <cfRule type="expression" dxfId="46" priority="11">
      <formula>$B84="Paradigm &amp; Ecosystem"</formula>
    </cfRule>
    <cfRule type="expression" dxfId="45" priority="12">
      <formula>$B84="Global Variables &amp; Configuration"</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4C0D-B07E-409E-B83B-9ECCA7DC7C4D}">
  <sheetPr>
    <tabColor theme="8" tint="0.79998168889431442"/>
  </sheetPr>
  <dimension ref="A2:AC100"/>
  <sheetViews>
    <sheetView showGridLines="0" topLeftCell="A79" zoomScaleNormal="100" workbookViewId="0">
      <selection activeCell="E80" sqref="E80:E97"/>
    </sheetView>
  </sheetViews>
  <sheetFormatPr defaultRowHeight="15"/>
  <cols>
    <col min="1" max="1" width="5.42578125" customWidth="1"/>
    <col min="2" max="2" width="37.42578125" customWidth="1"/>
    <col min="3" max="3" width="33" customWidth="1"/>
    <col min="4" max="4" width="85.28515625" customWidth="1"/>
    <col min="5" max="5" width="39.5703125" style="85" customWidth="1"/>
    <col min="6" max="6" width="4" customWidth="1"/>
  </cols>
  <sheetData>
    <row r="2" spans="1:29" ht="36">
      <c r="B2" s="78" t="s">
        <v>446</v>
      </c>
      <c r="D2" s="81" t="s">
        <v>270</v>
      </c>
      <c r="H2" s="82"/>
      <c r="T2" s="82"/>
    </row>
    <row r="3" spans="1:29">
      <c r="B3" s="76" t="s">
        <v>221</v>
      </c>
      <c r="C3" s="76" t="s">
        <v>579</v>
      </c>
      <c r="D3" s="76" t="s">
        <v>580</v>
      </c>
      <c r="E3" s="88" t="s">
        <v>228</v>
      </c>
      <c r="F3" s="4" t="s">
        <v>224</v>
      </c>
      <c r="AC3" t="s">
        <v>224</v>
      </c>
    </row>
    <row r="4" spans="1:29">
      <c r="A4">
        <f>LEN(D4)</f>
        <v>31</v>
      </c>
      <c r="B4" s="75" t="s">
        <v>222</v>
      </c>
      <c r="C4" s="54" t="s">
        <v>160</v>
      </c>
      <c r="D4" s="93" t="s">
        <v>272</v>
      </c>
      <c r="E4" s="77" t="str">
        <f t="shared" ref="E4:E41" si="0">IF(D4="","",""""&amp;C4&amp;" "&amp;IF(C4="[FOOTER RULE - STRICT]",D4,IF(RIGHT(D4,6)=" | "&amp;CHAR(34)&amp;" &amp;",D4,D4&amp;" | "&amp;CHAR(34)&amp;" &amp;")))</f>
        <v>"[ROLE] Careless " &amp; $I$2 &amp; " Developer | " &amp;</v>
      </c>
      <c r="F4" s="54" t="s">
        <v>224</v>
      </c>
    </row>
    <row r="5" spans="1:29">
      <c r="A5">
        <f t="shared" ref="A5:A42" si="1">LEN(D5)</f>
        <v>47</v>
      </c>
      <c r="B5" s="75" t="s">
        <v>222</v>
      </c>
      <c r="C5" s="54" t="s">
        <v>162</v>
      </c>
      <c r="D5" s="93" t="s">
        <v>273</v>
      </c>
      <c r="E5" s="77" t="str">
        <f t="shared" si="0"/>
        <v>"[TASK] Generate debugging challenges in " &amp; $I$2 &amp; " | | " &amp;</v>
      </c>
      <c r="F5" s="54" t="s">
        <v>224</v>
      </c>
    </row>
    <row r="6" spans="1:29">
      <c r="A6">
        <f t="shared" si="1"/>
        <v>12</v>
      </c>
      <c r="B6" s="75" t="s">
        <v>222</v>
      </c>
      <c r="C6" s="54" t="s">
        <v>164</v>
      </c>
      <c r="D6" s="93" t="s">
        <v>274</v>
      </c>
      <c r="E6" s="77" t="str">
        <f t="shared" si="0"/>
        <v>"[TOPIC] " &amp; I9 &amp; " | | " &amp;</v>
      </c>
      <c r="F6" s="54" t="s">
        <v>224</v>
      </c>
    </row>
    <row r="7" spans="1:29">
      <c r="A7">
        <f t="shared" si="1"/>
        <v>12</v>
      </c>
      <c r="B7" s="75" t="s">
        <v>222</v>
      </c>
      <c r="C7" s="54" t="s">
        <v>166</v>
      </c>
      <c r="D7" s="93" t="s">
        <v>275</v>
      </c>
      <c r="E7" s="77" t="str">
        <f t="shared" si="0"/>
        <v>"[LEVEL] " &amp; G9 &amp; " | | " &amp;</v>
      </c>
      <c r="F7" s="54" t="s">
        <v>224</v>
      </c>
    </row>
    <row r="8" spans="1:29">
      <c r="A8">
        <f t="shared" si="1"/>
        <v>21</v>
      </c>
      <c r="B8" s="75" t="s">
        <v>222</v>
      </c>
      <c r="C8" s="54" t="s">
        <v>168</v>
      </c>
      <c r="D8" s="93" t="s">
        <v>276</v>
      </c>
      <c r="E8" s="77" t="str">
        <f t="shared" si="0"/>
        <v>"[COUNT] " &amp; D9 &amp; " challenges | " &amp;</v>
      </c>
      <c r="F8" s="54" t="s">
        <v>224</v>
      </c>
    </row>
    <row r="9" spans="1:29">
      <c r="A9">
        <f t="shared" si="1"/>
        <v>18</v>
      </c>
      <c r="B9" s="75" t="s">
        <v>222</v>
      </c>
      <c r="C9" s="54" t="s">
        <v>229</v>
      </c>
      <c r="D9" s="93" t="s">
        <v>267</v>
      </c>
      <c r="E9" s="77" t="str">
        <f t="shared" si="0"/>
        <v>"[LIBRARY BEING LEARNED] " &amp; $I$3 &amp; " | " &amp;</v>
      </c>
      <c r="F9" s="54" t="s">
        <v>224</v>
      </c>
    </row>
    <row r="10" spans="1:29">
      <c r="A10">
        <f t="shared" si="1"/>
        <v>453</v>
      </c>
      <c r="B10" s="83" t="s">
        <v>223</v>
      </c>
      <c r="C10" s="32" t="s">
        <v>225</v>
      </c>
      <c r="D10" s="93"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v>
      </c>
      <c r="E10" s="77" t="str">
        <f t="shared" si="0"/>
        <v>"[ECOSYSTEM ORIENTATION RULE] If a data manipulation library, external package, or ecosystem like Pandas or NumPy is specified in " &amp; $I$3 &amp;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v>
      </c>
      <c r="F10" s="54" t="s">
        <v>224</v>
      </c>
    </row>
    <row r="11" spans="1:29">
      <c r="A11">
        <f t="shared" si="1"/>
        <v>313</v>
      </c>
      <c r="B11" s="75" t="s">
        <v>222</v>
      </c>
      <c r="C11" s="54" t="s">
        <v>215</v>
      </c>
      <c r="D11" s="93" t="s">
        <v>584</v>
      </c>
      <c r="E11" s="77" t="str">
        <f t="shared" si="0"/>
        <v>"[HEADER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v>
      </c>
      <c r="F11" s="54" t="s">
        <v>224</v>
      </c>
    </row>
    <row r="12" spans="1:29">
      <c r="A12">
        <f t="shared" si="1"/>
        <v>406</v>
      </c>
      <c r="B12" s="75" t="s">
        <v>222</v>
      </c>
      <c r="C12" s="54" t="s">
        <v>172</v>
      </c>
      <c r="D12" s="93"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1:29">
      <c r="A13">
        <f t="shared" si="1"/>
        <v>214</v>
      </c>
      <c r="B13" s="75" t="s">
        <v>222</v>
      </c>
      <c r="C13" s="54" t="s">
        <v>491</v>
      </c>
      <c r="D13" s="93" t="s">
        <v>483</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1:29">
      <c r="A14">
        <f t="shared" si="1"/>
        <v>0</v>
      </c>
      <c r="B14" s="83" t="s">
        <v>223</v>
      </c>
      <c r="C14" s="54" t="s">
        <v>230</v>
      </c>
      <c r="D14" s="93"/>
      <c r="E14" s="77" t="str">
        <f t="shared" si="0"/>
        <v/>
      </c>
      <c r="F14" s="54" t="s">
        <v>224</v>
      </c>
    </row>
    <row r="15" spans="1:29">
      <c r="A15">
        <f t="shared" si="1"/>
        <v>0</v>
      </c>
      <c r="B15" s="83" t="s">
        <v>223</v>
      </c>
      <c r="C15" s="54" t="s">
        <v>230</v>
      </c>
      <c r="D15" s="93"/>
      <c r="E15" s="77" t="str">
        <f t="shared" si="0"/>
        <v/>
      </c>
      <c r="F15" s="54" t="s">
        <v>224</v>
      </c>
    </row>
    <row r="16" spans="1:29">
      <c r="A16">
        <f t="shared" si="1"/>
        <v>399</v>
      </c>
      <c r="B16" s="83" t="s">
        <v>223</v>
      </c>
      <c r="C16" s="32" t="s">
        <v>188</v>
      </c>
      <c r="D16" s="93" t="str">
        <f>Variables!E29 &amp; " | " &amp; Variables!E30 &amp; " | " &amp; Variables!E31 &amp; " | " &amp; CHAR(34) &amp; " &amp;"</f>
        <v>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 &amp;</v>
      </c>
      <c r="E16" s="77" t="str">
        <f t="shared" si="0"/>
        <v>"[FILE HANDLING RULE] Use File/IO with UTF-8 binaries; normalize line endings when required and prefer File.open callback forms for safe resource handling. | Environment variables via System.get_env/1 may be used; dotenv only when allowed. Bugs MUST exist only in Elixir logic, NEVER in .env files. | Support files such as .env and .env.example MUST appear before broken code, be fully correct, and contain NO bugs. | " &amp;</v>
      </c>
      <c r="F16" s="54" t="s">
        <v>224</v>
      </c>
    </row>
    <row r="17" spans="1:6">
      <c r="A17">
        <f t="shared" si="1"/>
        <v>135</v>
      </c>
      <c r="B17" s="83" t="s">
        <v>223</v>
      </c>
      <c r="C17" s="32" t="s">
        <v>723</v>
      </c>
      <c r="D17" s="93" t="str">
        <f>Variables!E32 &amp; " | " &amp; CHAR(34) &amp; " &amp;"</f>
        <v>Validate with IO output or simple ExUnit assert/refute macros. Avoid complex suites, setup chains, or excessive test scaffolding. | " &amp;</v>
      </c>
      <c r="E17" s="77" t="str">
        <f t="shared" si="0"/>
        <v>"[TESTING_FRAMEWORK_RULE] Validate with IO output or simple ExUnit assert/refute macros. Avoid complex suites, setup chains, or excessive test scaffolding. | " &amp;</v>
      </c>
      <c r="F17" s="54" t="s">
        <v>224</v>
      </c>
    </row>
    <row r="18" spans="1:6">
      <c r="A18">
        <f t="shared" si="1"/>
        <v>127</v>
      </c>
      <c r="B18" s="54" t="s">
        <v>223</v>
      </c>
      <c r="C18" s="32" t="s">
        <v>724</v>
      </c>
      <c r="D18" s="93" t="str">
        <f>Variables!E33 &amp; " | " &amp; CHAR(34) &amp; " &amp;"</f>
        <v>Standard Mix/Elixir context. If external packages are needed, declare them only in mix.exs and install with mix deps.get. | " &amp;</v>
      </c>
      <c r="E18" s="77" t="str">
        <f t="shared" si="0"/>
        <v>"[DEPENDENCY_MANAGEMENT_RULE] Standard Mix/Elixir context. If external packages are needed, declare them only in mix.exs and install with mix deps.get. | " &amp;</v>
      </c>
      <c r="F18" s="54" t="s">
        <v>224</v>
      </c>
    </row>
    <row r="19" spans="1:6">
      <c r="A19">
        <f t="shared" si="1"/>
        <v>534</v>
      </c>
      <c r="B19" s="54" t="s">
        <v>223</v>
      </c>
      <c r="C19" s="32" t="s">
        <v>178</v>
      </c>
      <c r="D19" s="93" t="str">
        <f>Variables!E34 &amp; " - " &amp; CHAR(34) &amp; " &amp; IF(G9=" &amp; CHAR(34) &amp; "Beginner" &amp; CHAR(34) &amp; ", " &amp; CHAR(34) &amp; "5–15" &amp; CHAR(34) &amp; ", IF(G9=" &amp; CHAR(34) &amp; "Intermediate" &amp; CHAR(34) &amp; ", " &amp; CHAR(34) &amp; "10–25" &amp; CHAR(34) &amp; ", " &amp; CHAR(34) &amp; "15–35" &amp; CHAR(34) &amp; ")) &amp; " &amp; CHAR(34) &amp; " " &amp; Variables!E35 &amp; " | " &amp; Variables!E36 &amp; " | " &amp; CHAR(34) &amp; " &amp;"</f>
        <v>Each challenge MUST include internal data/dataset use, at least 1 IO.puts/IO.inspect, iteration via Enum/comprehension/recursion when applicable, EXACTLY 1 named function, and EXACTLY 1 function call. - " &amp; IF(G9="Beginner", "5–15", IF(G9="Intermediate", "10–25", "15–35")) &amp; " lines of EXECUTABLE broken Elixir code per challenge; exclude blank lines. NO OOP/class patterns and NO top-level executable expressions EXCEPT the single function call. | All challenges MUST maintain similar complexity, length, and functional scope. | " &amp;</v>
      </c>
      <c r="E19" s="77" t="str">
        <f t="shared" si="0"/>
        <v>"[CODE CONSTRAINTS] Each challenge MUST include internal data/dataset use, at least 1 IO.puts/IO.inspect, iteration via Enum/comprehension/recursion when applicable, EXACTLY 1 named function, and EXACTLY 1 function call. - " &amp; IF(G9="Beginner", "5–15", IF(G9="Intermediate", "10–25", "15–35")) &amp; " lines of EXECUTABLE broken Elixir code per challenge; exclude blank lines. NO OOP/class patterns and NO top-level executable expressions EXCEPT the single function call. | All challenges MUST maintain similar complexity, length, and functional scope. | " &amp;</v>
      </c>
      <c r="F19" s="54" t="s">
        <v>224</v>
      </c>
    </row>
    <row r="20" spans="1:6">
      <c r="A20">
        <f t="shared" si="1"/>
        <v>888</v>
      </c>
      <c r="B20" s="54" t="s">
        <v>271</v>
      </c>
      <c r="C20" s="54" t="s">
        <v>187</v>
      </c>
      <c r="D20" s="93" t="s">
        <v>705</v>
      </c>
      <c r="E20" s="77" t="str">
        <f t="shared" si="0"/>
        <v>"[INTRO RULE] 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v>
      </c>
      <c r="F20" s="54" t="s">
        <v>224</v>
      </c>
    </row>
    <row r="21" spans="1:6">
      <c r="A21">
        <f t="shared" si="1"/>
        <v>40</v>
      </c>
      <c r="B21" s="54" t="s">
        <v>271</v>
      </c>
      <c r="C21" s="54" t="s">
        <v>278</v>
      </c>
      <c r="D21" s="93" t="s">
        <v>279</v>
      </c>
      <c r="E21" s="77" t="str">
        <f t="shared" si="0"/>
        <v>"[COMMENT RULE] Do NOT include comments that reveal bugs | " &amp;</v>
      </c>
      <c r="F21" s="54" t="s">
        <v>224</v>
      </c>
    </row>
    <row r="22" spans="1:6">
      <c r="A22">
        <f t="shared" si="1"/>
        <v>39</v>
      </c>
      <c r="B22" s="54" t="s">
        <v>271</v>
      </c>
      <c r="C22" s="54" t="s">
        <v>207</v>
      </c>
      <c r="D22" s="93" t="s">
        <v>280</v>
      </c>
      <c r="E22" s="77" t="str">
        <f t="shared" si="0"/>
        <v>"[FORMAT RULE] Only valid markdown code blocks allowed | " &amp;</v>
      </c>
      <c r="F22" s="54" t="s">
        <v>224</v>
      </c>
    </row>
    <row r="23" spans="1:6">
      <c r="A23">
        <f t="shared" si="1"/>
        <v>114</v>
      </c>
      <c r="B23" s="54" t="s">
        <v>271</v>
      </c>
      <c r="C23" s="54" t="s">
        <v>209</v>
      </c>
      <c r="D23" s="93" t="s">
        <v>281</v>
      </c>
      <c r="E23" s="77" t="str">
        <f t="shared" si="0"/>
        <v>"[LANGUAGE TAG RULE] ALWAYS label markdown code blocks with the correct underlying programming language (e.g., python, javascript, sql) | " &amp;</v>
      </c>
      <c r="F23" s="54" t="s">
        <v>224</v>
      </c>
    </row>
    <row r="24" spans="1:6">
      <c r="A24">
        <f t="shared" si="1"/>
        <v>51</v>
      </c>
      <c r="B24" s="54" t="s">
        <v>271</v>
      </c>
      <c r="C24" s="54" t="s">
        <v>282</v>
      </c>
      <c r="D24" s="93" t="s">
        <v>283</v>
      </c>
      <c r="E24" s="77" t="str">
        <f t="shared" si="0"/>
        <v>"[STRICT MODE] If ANY rule is violated, regenerate entire response | " &amp;</v>
      </c>
      <c r="F24" s="54" t="s">
        <v>224</v>
      </c>
    </row>
    <row r="25" spans="1:6">
      <c r="A25">
        <f t="shared" si="1"/>
        <v>57</v>
      </c>
      <c r="B25" s="54" t="s">
        <v>271</v>
      </c>
      <c r="C25" s="54" t="s">
        <v>170</v>
      </c>
      <c r="D25" s="93" t="s">
        <v>284</v>
      </c>
      <c r="E25" s="77" t="str">
        <f t="shared" si="0"/>
        <v>"[PERSONA RULE] Use a careless, messy, slightly frustrated developer tone | " &amp;</v>
      </c>
      <c r="F25" s="54" t="s">
        <v>224</v>
      </c>
    </row>
    <row r="26" spans="1:6">
      <c r="A26">
        <f t="shared" si="1"/>
        <v>330</v>
      </c>
      <c r="B26" s="54" t="s">
        <v>271</v>
      </c>
      <c r="C26" s="54" t="s">
        <v>177</v>
      </c>
      <c r="D26" s="93" t="s">
        <v>285</v>
      </c>
      <c r="E26" s="77" t="str">
        <f t="shared" si="0"/>
        <v>"[OUTPUT CONTRACT] 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v>
      </c>
      <c r="F26" s="54" t="s">
        <v>224</v>
      </c>
    </row>
    <row r="27" spans="1:6">
      <c r="A27">
        <f t="shared" si="1"/>
        <v>74</v>
      </c>
      <c r="B27" s="54" t="s">
        <v>271</v>
      </c>
      <c r="C27" s="54" t="s">
        <v>216</v>
      </c>
      <c r="D27" s="93" t="s">
        <v>286</v>
      </c>
      <c r="E27" s="77" t="str">
        <f t="shared" si="0"/>
        <v>"[OUTPUT] Only header, dataset summary (if any), email intro, challenges, and footer | " &amp;</v>
      </c>
      <c r="F27" s="54" t="s">
        <v>224</v>
      </c>
    </row>
    <row r="28" spans="1:6">
      <c r="A28">
        <f t="shared" si="1"/>
        <v>109</v>
      </c>
      <c r="B28" s="54" t="s">
        <v>271</v>
      </c>
      <c r="C28" s="54" t="s">
        <v>287</v>
      </c>
      <c r="D28" s="93" t="s">
        <v>288</v>
      </c>
      <c r="E28" s="77" t="str">
        <f t="shared" si="0"/>
        <v>"[STRUCTURE RULE] Do NOT rename sections. Do NOT add titles. Do NOT add extra text (except when required by SUPPORT FILES RULE) | " &amp;</v>
      </c>
      <c r="F28" s="54" t="s">
        <v>224</v>
      </c>
    </row>
    <row r="29" spans="1:6">
      <c r="A29">
        <f t="shared" si="1"/>
        <v>54</v>
      </c>
      <c r="B29" s="54" t="s">
        <v>271</v>
      </c>
      <c r="C29" s="54" t="s">
        <v>212</v>
      </c>
      <c r="D29" s="93" t="s">
        <v>289</v>
      </c>
      <c r="E29" s="77" t="str">
        <f t="shared" si="0"/>
        <v>"[CONSISTENCY RULE] All challenges MUST have similar complexity and length | " &amp;</v>
      </c>
      <c r="F29" s="54" t="s">
        <v>224</v>
      </c>
    </row>
    <row r="30" spans="1:6">
      <c r="A30">
        <f t="shared" si="1"/>
        <v>61</v>
      </c>
      <c r="B30" s="54" t="s">
        <v>271</v>
      </c>
      <c r="C30" s="54" t="s">
        <v>290</v>
      </c>
      <c r="D30" s="93" t="s">
        <v>291</v>
      </c>
      <c r="E30" s="77" t="str">
        <f t="shared" si="0"/>
        <v>"[BUG COMPLEXITY RULE] Must align with score (3 basic, 4 intermediate, 5 multi-step) | " &amp;</v>
      </c>
      <c r="F30" s="54" t="s">
        <v>224</v>
      </c>
    </row>
    <row r="31" spans="1:6">
      <c r="A31">
        <f t="shared" si="1"/>
        <v>37</v>
      </c>
      <c r="B31" s="54" t="s">
        <v>271</v>
      </c>
      <c r="C31" s="54" t="s">
        <v>292</v>
      </c>
      <c r="D31" s="93" t="s">
        <v>293</v>
      </c>
      <c r="E31" s="77" t="str">
        <f t="shared" si="0"/>
        <v>"[BUG RULE] Each challenge MUST include 2–3 bugs. | " &amp;</v>
      </c>
      <c r="F31" s="54" t="s">
        <v>224</v>
      </c>
    </row>
    <row r="32" spans="1:6">
      <c r="A32">
        <f t="shared" si="1"/>
        <v>487</v>
      </c>
      <c r="B32" s="54" t="s">
        <v>271</v>
      </c>
      <c r="C32" s="54" t="s">
        <v>294</v>
      </c>
      <c r="D32" s="93" t="s">
        <v>706</v>
      </c>
      <c r="E32" s="77" t="str">
        <f t="shared" si="0"/>
        <v>"[CORRECTNESS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v>
      </c>
      <c r="F32" s="54" t="s">
        <v>224</v>
      </c>
    </row>
    <row r="33" spans="1:6">
      <c r="A33">
        <f t="shared" si="1"/>
        <v>84</v>
      </c>
      <c r="B33" s="54" t="s">
        <v>271</v>
      </c>
      <c r="C33" s="54" t="s">
        <v>259</v>
      </c>
      <c r="D33" s="93" t="s">
        <v>295</v>
      </c>
      <c r="E33" s="77" t="str">
        <f t="shared" si="0"/>
        <v>"[EXECUTION RULE] Code must fail due to syntax errors, runtime exceptions, or produce incorrect output | " &amp;</v>
      </c>
      <c r="F33" s="54" t="s">
        <v>224</v>
      </c>
    </row>
    <row r="34" spans="1:6">
      <c r="A34">
        <f t="shared" si="1"/>
        <v>510</v>
      </c>
      <c r="B34" s="54" t="s">
        <v>271</v>
      </c>
      <c r="C34" s="54" t="s">
        <v>174</v>
      </c>
      <c r="D34" s="93" t="s">
        <v>707</v>
      </c>
      <c r="E34" s="77" t="str">
        <f t="shared" si="0"/>
        <v>"[DATA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v>
      </c>
      <c r="F34" s="54" t="s">
        <v>224</v>
      </c>
    </row>
    <row r="35" spans="1:6">
      <c r="A35">
        <f t="shared" si="1"/>
        <v>358</v>
      </c>
      <c r="B35" s="54" t="s">
        <v>271</v>
      </c>
      <c r="C35" s="54" t="s">
        <v>296</v>
      </c>
      <c r="D35" s="93" t="s">
        <v>297</v>
      </c>
      <c r="E35" s="77" t="str">
        <f t="shared" si="0"/>
        <v>"[CRITICAL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v>
      </c>
      <c r="F35" s="54" t="s">
        <v>224</v>
      </c>
    </row>
    <row r="36" spans="1:6">
      <c r="A36">
        <f t="shared" si="1"/>
        <v>72</v>
      </c>
      <c r="B36" s="54" t="s">
        <v>271</v>
      </c>
      <c r="C36" s="54" t="s">
        <v>175</v>
      </c>
      <c r="D36" s="93" t="s">
        <v>298</v>
      </c>
      <c r="E36" s="77" t="str">
        <f t="shared" si="0"/>
        <v>"[DATA SUMMARY FORMAT RULE] Dataset Summary: - File Type: - Columns / Fields: - Data Types: - Notes: | " &amp;</v>
      </c>
      <c r="F36" s="54" t="s">
        <v>224</v>
      </c>
    </row>
    <row r="37" spans="1:6">
      <c r="A37">
        <f t="shared" si="1"/>
        <v>129</v>
      </c>
      <c r="B37" s="54" t="s">
        <v>271</v>
      </c>
      <c r="C37" s="54" t="s">
        <v>299</v>
      </c>
      <c r="D37" s="93" t="s">
        <v>300</v>
      </c>
      <c r="E37" s="77" t="str">
        <f t="shared" si="0"/>
        <v>"[SUPPORT FILES RULE - STRICT] If env/config is used, MUST include: 1. Instructional sentence 2. File content in markdown code block 3. BEFORE the broken code | | " &amp;</v>
      </c>
      <c r="F37" s="54" t="s">
        <v>224</v>
      </c>
    </row>
    <row r="38" spans="1:6">
      <c r="A38">
        <f t="shared" si="1"/>
        <v>88</v>
      </c>
      <c r="B38" s="54" t="s">
        <v>271</v>
      </c>
      <c r="C38" s="54" t="s">
        <v>301</v>
      </c>
      <c r="D38" s="93" t="s">
        <v>302</v>
      </c>
      <c r="E38" s="77" t="str">
        <f t="shared" si="0"/>
        <v>"[SUPPORT FILES QUALITY RULE] Support files (.env, .env.example, .gitignore) MUST be fully correct and contain NO bugs | " &amp;</v>
      </c>
      <c r="F38" s="54" t="s">
        <v>224</v>
      </c>
    </row>
    <row r="39" spans="1:6">
      <c r="A39">
        <f t="shared" si="1"/>
        <v>208</v>
      </c>
      <c r="B39" s="54" t="s">
        <v>271</v>
      </c>
      <c r="C39" s="54" t="s">
        <v>303</v>
      </c>
      <c r="D39" s="93" t="s">
        <v>304</v>
      </c>
      <c r="E39" s="77" t="str">
        <f t="shared" si="0"/>
        <v>"[NO SOLUTION RULE - STRICT] You are generating an EXAM. You MUST NOT provide the fixed code, bug diagnosis, hints, explanations, or takeaways. Output ONLY the broken code. Do NOT solve your own challenges. Let the student find the bugs. | " &amp;</v>
      </c>
      <c r="F39" s="54" t="s">
        <v>224</v>
      </c>
    </row>
    <row r="40" spans="1:6">
      <c r="A40">
        <f t="shared" si="1"/>
        <v>210</v>
      </c>
      <c r="B40" s="54" t="s">
        <v>271</v>
      </c>
      <c r="C40" s="54" t="s">
        <v>220</v>
      </c>
      <c r="D40" s="93" t="s">
        <v>306</v>
      </c>
      <c r="E40" s="77" t="str">
        <f t="shared" si="0"/>
        <v>"[FOOTER RULE - STRICT] End your entire response EXACTLY with this markdown string (ensure all code blocks are closed before it):" &amp; CHAR(10) &amp; "---" &amp; CHAR(10) &amp; "⚡ Coding5s System - Learn Programming by Writing Code - Coding5S.com",</v>
      </c>
      <c r="F40" s="54" t="s">
        <v>224</v>
      </c>
    </row>
    <row r="41" spans="1:6">
      <c r="A41">
        <f t="shared" si="1"/>
        <v>0</v>
      </c>
      <c r="B41" s="54" t="s">
        <v>271</v>
      </c>
      <c r="C41" s="54"/>
      <c r="D41" s="93"/>
      <c r="E41" s="77" t="str">
        <f t="shared" si="0"/>
        <v/>
      </c>
      <c r="F41" s="54" t="s">
        <v>224</v>
      </c>
    </row>
    <row r="42" spans="1:6">
      <c r="A42">
        <f t="shared" si="1"/>
        <v>0</v>
      </c>
      <c r="B42" s="54" t="s">
        <v>271</v>
      </c>
      <c r="C42" s="54"/>
      <c r="D42" s="93"/>
      <c r="E42" s="88" t="s">
        <v>305</v>
      </c>
      <c r="F42" s="54"/>
    </row>
    <row r="43" spans="1:6">
      <c r="B43" s="74"/>
      <c r="C43" s="74"/>
      <c r="E43" s="86"/>
    </row>
    <row r="44" spans="1:6">
      <c r="B44" s="74"/>
      <c r="C44" s="74"/>
      <c r="E44" s="86"/>
    </row>
    <row r="45" spans="1:6" ht="36">
      <c r="B45" s="79" t="s">
        <v>445</v>
      </c>
      <c r="C45" s="74"/>
      <c r="E45" s="86"/>
    </row>
    <row r="46" spans="1:6">
      <c r="B46" s="76" t="s">
        <v>264</v>
      </c>
      <c r="C46" s="76" t="s">
        <v>579</v>
      </c>
      <c r="D46" s="76" t="s">
        <v>580</v>
      </c>
      <c r="E46" s="88" t="s">
        <v>265</v>
      </c>
      <c r="F46" s="32" t="s">
        <v>224</v>
      </c>
    </row>
    <row r="47" spans="1:6">
      <c r="B47" s="54" t="s">
        <v>222</v>
      </c>
      <c r="C47" s="54" t="s">
        <v>160</v>
      </c>
      <c r="D47" s="93" t="s">
        <v>272</v>
      </c>
      <c r="E47" s="77" t="str">
        <f>IF(D47="","",""""&amp;C47&amp;" "&amp;IF(C47="[FOOTER RULE - STRICT]",D47,IF(RIGHT(D47,6)=" | "&amp;CHAR(34)&amp;" &amp;",D47,D47&amp;" | "&amp;CHAR(34)&amp;" &amp;")))</f>
        <v>"[ROLE] Careless " &amp; $I$2 &amp; " Developer | " &amp;</v>
      </c>
      <c r="F47" s="32" t="s">
        <v>224</v>
      </c>
    </row>
    <row r="48" spans="1:6">
      <c r="B48" s="54" t="s">
        <v>222</v>
      </c>
      <c r="C48" s="54" t="s">
        <v>162</v>
      </c>
      <c r="D48" s="93" t="s">
        <v>312</v>
      </c>
      <c r="E48" s="77" t="str">
        <f t="shared" ref="E48:E76" si="2">IF(D48="","",""""&amp;C48&amp;" "&amp;IF(C48="[FOOTER RULE - STRICT]",D48,IF(RIGHT(D48,6)=" | "&amp;CHAR(34)&amp;" &amp;",D48,D48&amp;" | "&amp;CHAR(34)&amp;" &amp;")))</f>
        <v>"[TASK] Generate debugging project in " &amp; $I$2 &amp; " | " &amp;</v>
      </c>
      <c r="F48" s="32" t="s">
        <v>224</v>
      </c>
    </row>
    <row r="49" spans="2:6">
      <c r="B49" s="54" t="s">
        <v>222</v>
      </c>
      <c r="C49" s="54" t="s">
        <v>313</v>
      </c>
      <c r="D49" s="93" t="s">
        <v>165</v>
      </c>
      <c r="E49" s="77" t="str">
        <f t="shared" si="2"/>
        <v>"[PROJECT] " &amp; I9 &amp; " | " &amp;</v>
      </c>
      <c r="F49" s="32" t="s">
        <v>224</v>
      </c>
    </row>
    <row r="50" spans="2:6">
      <c r="B50" s="54" t="s">
        <v>222</v>
      </c>
      <c r="C50" s="54" t="s">
        <v>253</v>
      </c>
      <c r="D50" s="93" t="s">
        <v>712</v>
      </c>
      <c r="E50" s="77" t="str">
        <f t="shared" si="2"/>
        <v>"[TOPICS USED] " &amp; A9 &amp; " | " &amp;</v>
      </c>
      <c r="F50" s="32" t="s">
        <v>224</v>
      </c>
    </row>
    <row r="51" spans="2:6">
      <c r="B51" s="54" t="s">
        <v>222</v>
      </c>
      <c r="C51" s="54" t="s">
        <v>166</v>
      </c>
      <c r="D51" s="93" t="s">
        <v>167</v>
      </c>
      <c r="E51" s="77" t="str">
        <f t="shared" si="2"/>
        <v>"[LEVEL] " &amp; G9 &amp; " | " &amp;</v>
      </c>
      <c r="F51" s="32" t="s">
        <v>224</v>
      </c>
    </row>
    <row r="52" spans="2:6">
      <c r="B52" s="54" t="s">
        <v>222</v>
      </c>
      <c r="C52" s="54" t="s">
        <v>216</v>
      </c>
      <c r="D52" s="93" t="s">
        <v>314</v>
      </c>
      <c r="E52" s="77" t="str">
        <f t="shared" si="2"/>
        <v>"[OUTPUT] Only header, dataset summary or statement (if any), email intro, objective, expected output, broken code, and footer | " &amp;</v>
      </c>
      <c r="F52" s="32" t="s">
        <v>224</v>
      </c>
    </row>
    <row r="53" spans="2:6">
      <c r="B53" s="54" t="s">
        <v>222</v>
      </c>
      <c r="C53" s="54" t="s">
        <v>215</v>
      </c>
      <c r="D53" s="93" t="s">
        <v>585</v>
      </c>
      <c r="E53" s="77" t="str">
        <f t="shared" si="2"/>
        <v>"[HEADER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v>
      </c>
      <c r="F53" s="32" t="s">
        <v>224</v>
      </c>
    </row>
    <row r="54" spans="2:6">
      <c r="B54" s="54" t="s">
        <v>222</v>
      </c>
      <c r="C54" s="54" t="s">
        <v>229</v>
      </c>
      <c r="D54" s="93" t="s">
        <v>267</v>
      </c>
      <c r="E54" s="77" t="str">
        <f t="shared" si="2"/>
        <v>"[LIBRARY BEING LEARNED] " &amp; $I$3 &amp; " | " &amp;</v>
      </c>
      <c r="F54" s="32" t="s">
        <v>224</v>
      </c>
    </row>
    <row r="55" spans="2:6">
      <c r="B55" s="54" t="s">
        <v>223</v>
      </c>
      <c r="C55" s="32" t="s">
        <v>225</v>
      </c>
      <c r="D55" s="93" t="s">
        <v>254</v>
      </c>
      <c r="E55" s="77" t="str">
        <f t="shared" si="2"/>
        <v>"[ECOSYSTEM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172</v>
      </c>
      <c r="D56" s="93" t="s">
        <v>315</v>
      </c>
      <c r="E56" s="77" t="str">
        <f t="shared" si="2"/>
        <v>"[LANGUAGE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v>
      </c>
      <c r="F56" s="32" t="s">
        <v>224</v>
      </c>
    </row>
    <row r="57" spans="2:6">
      <c r="B57" s="54" t="s">
        <v>222</v>
      </c>
      <c r="C57" s="54" t="s">
        <v>491</v>
      </c>
      <c r="D57" s="93" t="s">
        <v>483</v>
      </c>
      <c r="E57" s="77" t="str">
        <f t="shared" si="2"/>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3"/>
      <c r="E58" s="77" t="str">
        <f t="shared" si="2"/>
        <v/>
      </c>
      <c r="F58" s="32" t="s">
        <v>224</v>
      </c>
    </row>
    <row r="59" spans="2:6">
      <c r="B59" s="54" t="s">
        <v>223</v>
      </c>
      <c r="C59" s="32" t="s">
        <v>292</v>
      </c>
      <c r="D59" s="93" t="str">
        <f>Variables!E37 &amp; " " &amp; Variables!E38 &amp; " " &amp; Variables!E39 &amp; " " &amp; Variables!E40 &amp; " | " &amp; CHAR(34) &amp; " &amp;"</f>
        <v>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 &amp;</v>
      </c>
      <c r="E59" s="77" t="str">
        <f t="shared" si="2"/>
        <v>"[BUG RULE] Simulate messy Elixir code. The project MUST contain EXACTLY 2–5 bugs mixing syntax/compile errors, logic errors, and common runtime exceptions. 1. Syntax &amp; Compile Errors, e.g. mismatched end, malformed delimiters, undefined variables/functions, invalid guards, or incompatible operator usage, 2. Logic Errors, e.g. incorrect calculations, faulty guards/comparisons, wrong Enum boundaries, incorrect pattern logic, or wrong return expressions, AND 3. Runtime Exceptions, e.g. KeyError, File.Error, ArgumentError, ArithmeticError, MatchError, FunctionClauseError, or Enum.OutOfBoundsError. | " &amp;</v>
      </c>
      <c r="F59" s="32" t="s">
        <v>224</v>
      </c>
    </row>
    <row r="60" spans="2:6">
      <c r="B60" s="54" t="s">
        <v>271</v>
      </c>
      <c r="C60" s="54" t="s">
        <v>277</v>
      </c>
      <c r="D60" s="93" t="s">
        <v>316</v>
      </c>
      <c r="E60" s="77" t="str">
        <f t="shared" si="2"/>
        <v>"[ENV USAGE RULE] Bugs ONLY in code logic, not config files | " &amp;</v>
      </c>
      <c r="F60" s="32" t="s">
        <v>224</v>
      </c>
    </row>
    <row r="61" spans="2:6">
      <c r="B61" s="54" t="s">
        <v>271</v>
      </c>
      <c r="C61" s="54" t="s">
        <v>194</v>
      </c>
      <c r="D61" s="93" t="s">
        <v>317</v>
      </c>
      <c r="E61" s="77" t="str">
        <f t="shared" si="2"/>
        <v>"[SUPPORT FILES RULE] IF an external configuration or data file is needed, include: 1. Short instructional sentence 2. File content in markdown code block 3. Place it strictly BEFORE the main code. | " &amp;</v>
      </c>
      <c r="F61" s="32" t="s">
        <v>224</v>
      </c>
    </row>
    <row r="62" spans="2:6">
      <c r="B62" s="54" t="s">
        <v>271</v>
      </c>
      <c r="C62" s="54" t="s">
        <v>303</v>
      </c>
      <c r="D62" s="93" t="s">
        <v>599</v>
      </c>
      <c r="E62" s="77" t="str">
        <f t="shared" si="2"/>
        <v>"[NO SOLUTION RULE - STRICT] You are generating an EXAM. Do NOT provide the fixed code, diagnosis, hints, or explanations. Output ONLY the broken code. Do NOT include comments that reveal the bugs. Let the student find them. | " &amp;</v>
      </c>
      <c r="F62" s="32" t="s">
        <v>224</v>
      </c>
    </row>
    <row r="63" spans="2:6">
      <c r="B63" s="54" t="s">
        <v>271</v>
      </c>
      <c r="C63" s="54" t="s">
        <v>170</v>
      </c>
      <c r="D63" s="93" t="s">
        <v>318</v>
      </c>
      <c r="E63" s="77" t="str">
        <f t="shared" si="2"/>
        <v>"[PERSONA RULE] Use a messy, careless developer tone | " &amp;</v>
      </c>
      <c r="F63" s="32" t="s">
        <v>224</v>
      </c>
    </row>
    <row r="64" spans="2:6">
      <c r="B64" s="54" t="s">
        <v>271</v>
      </c>
      <c r="C64" s="54" t="s">
        <v>187</v>
      </c>
      <c r="D64" s="93" t="s">
        <v>319</v>
      </c>
      <c r="E64" s="77" t="str">
        <f t="shared" si="2"/>
        <v>"[INTRO RULE] 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v>
      </c>
      <c r="F64" s="32" t="s">
        <v>224</v>
      </c>
    </row>
    <row r="65" spans="2:6">
      <c r="B65" s="54" t="s">
        <v>271</v>
      </c>
      <c r="C65" s="54" t="s">
        <v>177</v>
      </c>
      <c r="D65" s="93" t="s">
        <v>320</v>
      </c>
      <c r="E65" s="77" t="str">
        <f t="shared" si="2"/>
        <v>"[OUTPUT CONTRACT] EXACTLY 1 project. Structure MUST be: 'Project:' followed by 'Objective: maximum 6 lines.', then 'Expected Output: standalone markdown code block.', and finally 'Broken Code' | " &amp;</v>
      </c>
      <c r="F65" s="32" t="s">
        <v>224</v>
      </c>
    </row>
    <row r="66" spans="2:6">
      <c r="B66" s="54" t="s">
        <v>271</v>
      </c>
      <c r="C66" s="54" t="s">
        <v>287</v>
      </c>
      <c r="D66" s="93" t="s">
        <v>321</v>
      </c>
      <c r="E66" s="77" t="str">
        <f t="shared" si="2"/>
        <v>"[STRUCTURE RULE] Do NOT add extra sections or explanations (except when required by SUPPORT FILES RULE) | " &amp;</v>
      </c>
      <c r="F66" s="32" t="s">
        <v>224</v>
      </c>
    </row>
    <row r="67" spans="2:6">
      <c r="B67" s="54" t="s">
        <v>271</v>
      </c>
      <c r="C67" s="54" t="s">
        <v>178</v>
      </c>
      <c r="D67" s="93" t="s">
        <v>322</v>
      </c>
      <c r="E67" s="77" t="str">
        <f t="shared" si="2"/>
        <v>"[CODE CONSTRAINTS] - " &amp; IF(G9="Beginner", "25–40", IF(G9="Intermediate", "30–60", "40–100")) &amp; " lines of EXECUTABLE code (STRICT: Do NOT count blank lines towards this limit) - Multi-step flow - 2–4 functions ONLY - main() as entry point " &amp; IF(G9&lt;&gt;"Advanced", "- NO classes | ", "") &amp; " | " &amp;</v>
      </c>
      <c r="F67" s="32" t="s">
        <v>224</v>
      </c>
    </row>
    <row r="68" spans="2:6">
      <c r="B68" s="54" t="s">
        <v>271</v>
      </c>
      <c r="C68" s="54" t="s">
        <v>259</v>
      </c>
      <c r="D68" s="93" t="s">
        <v>295</v>
      </c>
      <c r="E68" s="77" t="str">
        <f t="shared" si="2"/>
        <v>"[EXECUTION RULE] Code must fail due to syntax errors, runtime exceptions, or produce incorrect output | " &amp;</v>
      </c>
      <c r="F68" s="32" t="s">
        <v>224</v>
      </c>
    </row>
    <row r="69" spans="2:6">
      <c r="B69" s="54" t="s">
        <v>271</v>
      </c>
      <c r="C69" s="54" t="s">
        <v>174</v>
      </c>
      <c r="D69" s="93" t="s">
        <v>323</v>
      </c>
      <c r="E69"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69" s="32" t="s">
        <v>224</v>
      </c>
    </row>
    <row r="70" spans="2:6">
      <c r="B70" s="54" t="s">
        <v>271</v>
      </c>
      <c r="C70" s="54" t="s">
        <v>207</v>
      </c>
      <c r="D70" s="93" t="s">
        <v>324</v>
      </c>
      <c r="E70" s="77" t="str">
        <f t="shared" si="2"/>
        <v>"[FORMAT RULE] Only valid markdown code blocks | " &amp;</v>
      </c>
      <c r="F70" s="32" t="s">
        <v>224</v>
      </c>
    </row>
    <row r="71" spans="2:6">
      <c r="B71" s="54" t="s">
        <v>271</v>
      </c>
      <c r="C71" s="54" t="s">
        <v>209</v>
      </c>
      <c r="D71" s="93" t="s">
        <v>281</v>
      </c>
      <c r="E71" s="77" t="str">
        <f t="shared" si="2"/>
        <v>"[LANGUAGE TAG RULE] ALWAYS label markdown code blocks with the correct underlying programming language (e.g., python, javascript, sql) | " &amp;</v>
      </c>
      <c r="F71" s="32" t="s">
        <v>224</v>
      </c>
    </row>
    <row r="72" spans="2:6">
      <c r="B72" s="54" t="s">
        <v>271</v>
      </c>
      <c r="C72" s="54" t="s">
        <v>282</v>
      </c>
      <c r="D72" s="93" t="s">
        <v>325</v>
      </c>
      <c r="E72" s="77" t="str">
        <f t="shared" si="2"/>
        <v>"[STRICT MODE] Enforce all rules strictly | " &amp;</v>
      </c>
      <c r="F72" s="32" t="s">
        <v>224</v>
      </c>
    </row>
    <row r="73" spans="2:6">
      <c r="B73" s="54" t="s">
        <v>271</v>
      </c>
      <c r="C73" s="54" t="s">
        <v>220</v>
      </c>
      <c r="D73" s="93" t="s">
        <v>326</v>
      </c>
      <c r="E73" s="77" t="str">
        <f t="shared" si="2"/>
        <v>"[FOOTER RULE - STRICT] End your entire response EXACTLY with this markdown string (ensure all code blocks are closed before it):" &amp; CHAR(10) &amp; "---" &amp; CHAR(10) &amp; "⚡ Coding5s System - Learn Programming by Writing Code - Coding5S.com" )</v>
      </c>
      <c r="F73" s="32" t="s">
        <v>224</v>
      </c>
    </row>
    <row r="74" spans="2:6">
      <c r="B74" s="54"/>
      <c r="C74" s="54"/>
      <c r="D74" s="93"/>
      <c r="E74" s="77" t="str">
        <f t="shared" si="2"/>
        <v/>
      </c>
      <c r="F74" s="32" t="s">
        <v>224</v>
      </c>
    </row>
    <row r="75" spans="2:6">
      <c r="B75" s="54"/>
      <c r="C75" s="54"/>
      <c r="D75" s="93"/>
      <c r="E75" s="77" t="str">
        <f t="shared" si="2"/>
        <v/>
      </c>
      <c r="F75" s="32" t="s">
        <v>224</v>
      </c>
    </row>
    <row r="76" spans="2:6">
      <c r="B76" s="54"/>
      <c r="C76" s="54"/>
      <c r="D76" s="93"/>
      <c r="E76" s="77" t="str">
        <f t="shared" si="2"/>
        <v/>
      </c>
      <c r="F76" s="32" t="s">
        <v>224</v>
      </c>
    </row>
    <row r="77" spans="2:6">
      <c r="E77" s="86"/>
      <c r="F77" t="s">
        <v>224</v>
      </c>
    </row>
    <row r="79" spans="2:6" ht="36">
      <c r="B79" s="80" t="s">
        <v>444</v>
      </c>
    </row>
    <row r="80" spans="2:6">
      <c r="B80" s="76" t="s">
        <v>221</v>
      </c>
      <c r="C80" s="76" t="s">
        <v>579</v>
      </c>
      <c r="D80" s="76" t="s">
        <v>580</v>
      </c>
      <c r="E80" s="88" t="s">
        <v>234</v>
      </c>
      <c r="F80" s="54" t="s">
        <v>224</v>
      </c>
    </row>
    <row r="81" spans="2:6">
      <c r="B81" s="54" t="s">
        <v>222</v>
      </c>
      <c r="C81" s="54" t="s">
        <v>327</v>
      </c>
      <c r="D81" s="93" t="s">
        <v>381</v>
      </c>
      <c r="E81" s="17" t="str">
        <f t="shared" ref="E81:E94" si="3">IF(D81="","",""""&amp;C81&amp;" "&amp;IF(OR(C81="[FOOTER RULE - STRICT]",C81="[FOOTER RULE]"),D81,IF(RIGHT(D81,6)=" | "&amp;CHAR(34)&amp;" &amp;",D81,D81&amp;" | "&amp;CHAR(34)&amp;" &amp;")))</f>
        <v>"[MENTOR_S2_DETECTIVE] 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v>
      </c>
      <c r="F81" s="54" t="s">
        <v>224</v>
      </c>
    </row>
    <row r="82" spans="2:6">
      <c r="B82" s="54" t="s">
        <v>222</v>
      </c>
      <c r="C82" s="54" t="s">
        <v>236</v>
      </c>
      <c r="D82" s="93" t="s">
        <v>328</v>
      </c>
      <c r="E82" s="17" t="str">
        <f t="shared" si="3"/>
        <v>"[CULTURAL &amp; JARGON RULE] 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v>
      </c>
      <c r="F82" s="54" t="s">
        <v>224</v>
      </c>
    </row>
    <row r="83" spans="2:6">
      <c r="B83" s="54" t="s">
        <v>222</v>
      </c>
      <c r="C83" s="54" t="s">
        <v>237</v>
      </c>
      <c r="D83" s="93" t="s">
        <v>714</v>
      </c>
      <c r="E83" s="17" t="str">
        <f t="shared" si="3"/>
        <v>"[CONTEXT] You are helping a Junior Developer debug a " &amp; IF(UPPER(H9)="PROJECT", "PROJECT: " &amp; I9 &amp; ". Topics involved: " &amp; A9 &amp; ". Project objective: " &amp; J9, "TOPIC: " &amp; I9 &amp; ". Topic details: " &amp; J9) &amp; " | " &amp;</v>
      </c>
      <c r="F83" s="54" t="s">
        <v>224</v>
      </c>
    </row>
    <row r="84" spans="2:6">
      <c r="B84" s="54" t="s">
        <v>222</v>
      </c>
      <c r="C84" s="54" t="s">
        <v>162</v>
      </c>
      <c r="D84" s="93" t="s">
        <v>329</v>
      </c>
      <c r="E84" s="17" t="str">
        <f t="shared" si="3"/>
        <v>"[TASK] Analyze the student's code, explanation, and error. If the code is already fixed and correct, recognize their 'debugging skill' and provide a 'Pro-Tip' for prevention. Otherwise, follow the 2-PHASE MENTORING PROTOCOL | " &amp;</v>
      </c>
      <c r="F84" s="54" t="s">
        <v>224</v>
      </c>
    </row>
    <row r="85" spans="2:6">
      <c r="B85" s="54" t="s">
        <v>222</v>
      </c>
      <c r="C85" s="54" t="s">
        <v>229</v>
      </c>
      <c r="D85" s="93" t="s">
        <v>267</v>
      </c>
      <c r="E85" s="17" t="str">
        <f t="shared" si="3"/>
        <v>"[LIBRARY BEING LEARNED] " &amp; $I$3 &amp; " | " &amp;</v>
      </c>
      <c r="F85" s="54" t="s">
        <v>224</v>
      </c>
    </row>
    <row r="86" spans="2:6">
      <c r="B86" s="54" t="s">
        <v>222</v>
      </c>
      <c r="C86" s="54" t="s">
        <v>172</v>
      </c>
      <c r="D86" s="93" t="s">
        <v>254</v>
      </c>
      <c r="E86" s="17" t="str">
        <f t="shared" si="3"/>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3" t="s">
        <v>483</v>
      </c>
      <c r="E87" s="17" t="str">
        <f t="shared" si="3"/>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3" t="s">
        <v>586</v>
      </c>
      <c r="E88" s="17" t="str">
        <f t="shared" si="3"/>
        <v>"[HEADER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v>
      </c>
      <c r="F88" s="54" t="s">
        <v>224</v>
      </c>
    </row>
    <row r="89" spans="2:6">
      <c r="B89" s="54" t="s">
        <v>223</v>
      </c>
      <c r="C89" s="54" t="s">
        <v>230</v>
      </c>
      <c r="D89" s="93"/>
      <c r="E89" s="17" t="str">
        <f t="shared" si="3"/>
        <v/>
      </c>
      <c r="F89" s="54" t="s">
        <v>224</v>
      </c>
    </row>
    <row r="90" spans="2:6">
      <c r="B90" s="54" t="s">
        <v>223</v>
      </c>
      <c r="C90" s="32" t="s">
        <v>725</v>
      </c>
      <c r="D90" s="93" t="str">
        <f>Variables!E41 &amp; " " &amp; Variables!E42 &amp; " " &amp; Variables!E43 &amp; " " &amp; Variables!E44 &amp; " | " &amp; CHAR(34) &amp; " &amp;"</f>
        <v>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 &amp;</v>
      </c>
      <c r="E90" s="17" t="str">
        <f t="shared" si="3"/>
        <v>"[CORE_QUALITY_POLICY] Clean idiomatic Elixir,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exceptions and stacktraces from the failing frame outward in plain language. Enforce NO KEYBOARD rule in Phase 1. Default arguments are immutable; use function heads and pattern matching for conditional initialization instead of stateful defaults. | " &amp;</v>
      </c>
      <c r="F90" s="54" t="s">
        <v>224</v>
      </c>
    </row>
    <row r="91" spans="2:6">
      <c r="B91" s="54" t="s">
        <v>271</v>
      </c>
      <c r="C91" s="54" t="s">
        <v>238</v>
      </c>
      <c r="D91" s="93" t="s">
        <v>332</v>
      </c>
      <c r="E91" s="17" t="str">
        <f t="shared" si="3"/>
        <v>"[EMPTY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v>
      </c>
      <c r="F91" s="54" t="s">
        <v>224</v>
      </c>
    </row>
    <row r="92" spans="2:6">
      <c r="B92" s="54" t="s">
        <v>271</v>
      </c>
      <c r="C92" s="54" t="s">
        <v>240</v>
      </c>
      <c r="D92" s="93" t="s">
        <v>333</v>
      </c>
      <c r="E92" s="17" t="str">
        <f t="shared" si="3"/>
        <v>"[PHASE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v>
      </c>
      <c r="F92" s="54" t="s">
        <v>224</v>
      </c>
    </row>
    <row r="93" spans="2:6">
      <c r="B93" s="54" t="s">
        <v>271</v>
      </c>
      <c r="C93" s="54" t="s">
        <v>241</v>
      </c>
      <c r="D93" s="93" t="s">
        <v>331</v>
      </c>
      <c r="E93" s="17" t="str">
        <f t="shared" si="3"/>
        <v>"[EXPLANATION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v>
      </c>
      <c r="F93" s="54" t="s">
        <v>224</v>
      </c>
    </row>
    <row r="94" spans="2:6">
      <c r="B94" s="54" t="s">
        <v>271</v>
      </c>
      <c r="C94" s="54" t="s">
        <v>244</v>
      </c>
      <c r="D94" s="93" t="s">
        <v>334</v>
      </c>
      <c r="E94" s="17" t="str">
        <f t="shared" si="3"/>
        <v>"[PHASE 2: FULL SOLUTION - STRICT] 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v>
      </c>
      <c r="F94" s="54" t="s">
        <v>224</v>
      </c>
    </row>
    <row r="95" spans="2:6">
      <c r="B95" s="54" t="s">
        <v>271</v>
      </c>
      <c r="C95" s="54" t="s">
        <v>492</v>
      </c>
      <c r="D95" s="93" t="s">
        <v>493</v>
      </c>
      <c r="E95" s="17" t="str">
        <f>IF(D95="","",""""&amp;C95&amp;" "&amp;IF(OR(C95="[FOOTER RULE - STRICT]",C95="[FOOTER RULE]"),D95,IF(RIGHT(D95,6)=" | "&amp;CHAR(34)&amp;" &amp;",D95,D95&amp;" | "&amp;CHAR(34)&amp;" &amp;")))</f>
        <v>"[MINIMAL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v>
      </c>
      <c r="F95" s="54" t="s">
        <v>224</v>
      </c>
    </row>
    <row r="96" spans="2:6">
      <c r="B96" s="54" t="s">
        <v>271</v>
      </c>
      <c r="C96" s="54" t="s">
        <v>330</v>
      </c>
      <c r="D96" s="93" t="s">
        <v>335</v>
      </c>
      <c r="E96" s="17" t="str">
        <f>IF(D96="","",""""&amp;C96&amp;" "&amp;IF(OR(C96="[FOOTER RULE - STRICT]",C96="[FOOTER RULE]"),D96,IF(RIGHT(D96,6)=" | "&amp;CHAR(34)&amp;" &amp;",D96,D96&amp;" | "&amp;CHAR(34)&amp;" &amp;")))</f>
        <v>"[FOOTER RULE] End your response with: '--- ⚡ *Coding5s Mentor System — Eliminating Epistemic Debt &amp; Hunting Bugs*</v>
      </c>
      <c r="F96" s="54" t="s">
        <v>224</v>
      </c>
    </row>
    <row r="97" spans="2:6">
      <c r="B97" s="54"/>
      <c r="C97" s="54"/>
      <c r="D97" s="93"/>
      <c r="E97" s="88" t="s">
        <v>336</v>
      </c>
      <c r="F97" s="54" t="s">
        <v>224</v>
      </c>
    </row>
    <row r="98" spans="2:6">
      <c r="B98" s="54"/>
      <c r="C98" s="54"/>
      <c r="D98" s="93"/>
      <c r="E98" s="77" t="str">
        <f t="shared" ref="E98:E100" si="4">IF(D98="","",""""&amp;C98&amp;" "&amp;IF(C98="[FOOTER RULE - STRICT]",D98,IF(RIGHT(D98,6)=" | "&amp;CHAR(34)&amp;" &amp;",D98,D98&amp;" | "&amp;CHAR(34)&amp;" &amp;")))</f>
        <v/>
      </c>
      <c r="F98" s="54" t="s">
        <v>224</v>
      </c>
    </row>
    <row r="99" spans="2:6">
      <c r="B99" s="54"/>
      <c r="C99" s="54"/>
      <c r="D99" s="93"/>
      <c r="E99" s="77" t="str">
        <f t="shared" si="4"/>
        <v/>
      </c>
      <c r="F99" s="54" t="s">
        <v>224</v>
      </c>
    </row>
    <row r="100" spans="2:6">
      <c r="B100" s="54"/>
      <c r="C100" s="54"/>
      <c r="D100" s="93"/>
      <c r="E100" s="77" t="str">
        <f t="shared" si="4"/>
        <v/>
      </c>
      <c r="F100" s="54" t="s">
        <v>224</v>
      </c>
    </row>
  </sheetData>
  <conditionalFormatting sqref="B1:B1048576">
    <cfRule type="cellIs" dxfId="44" priority="10" operator="equal">
      <formula>"The Immutable Kernel"</formula>
    </cfRule>
    <cfRule type="cellIs" dxfId="43" priority="11" operator="equal">
      <formula>"Paradigm &amp; Ecosystem"</formula>
    </cfRule>
    <cfRule type="cellIs" dxfId="42" priority="12" operator="equal">
      <formula>"Global Variables &amp; Configuration"</formula>
    </cfRule>
  </conditionalFormatting>
  <conditionalFormatting sqref="C4:C42">
    <cfRule type="expression" dxfId="41" priority="7">
      <formula>$B4="The Immutable Kernel"</formula>
    </cfRule>
    <cfRule type="expression" dxfId="40" priority="8">
      <formula>$B4="Paradigm &amp; Ecosystem"</formula>
    </cfRule>
    <cfRule type="expression" dxfId="39" priority="9">
      <formula>$B4="Global Variables &amp; Configuration"</formula>
    </cfRule>
  </conditionalFormatting>
  <conditionalFormatting sqref="C47:C76">
    <cfRule type="expression" dxfId="38" priority="4">
      <formula>$B47="The Immutable Kernel"</formula>
    </cfRule>
    <cfRule type="expression" dxfId="37" priority="5">
      <formula>$B47="Paradigm &amp; Ecosystem"</formula>
    </cfRule>
    <cfRule type="expression" dxfId="36" priority="6">
      <formula>$B47="Global Variables &amp; Configuration"</formula>
    </cfRule>
  </conditionalFormatting>
  <conditionalFormatting sqref="C81:C100">
    <cfRule type="expression" dxfId="35" priority="1">
      <formula>$B81="The Immutable Kernel"</formula>
    </cfRule>
    <cfRule type="expression" dxfId="34" priority="2">
      <formula>$B81="Paradigm &amp; Ecosystem"</formula>
    </cfRule>
    <cfRule type="expression" dxfId="33" priority="3">
      <formula>$B81="Global Variables &amp; Configuration"</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D3BC9-B2EF-4F3D-8F73-57D435228023}">
  <sheetPr>
    <tabColor rgb="FFFFFF99"/>
  </sheetPr>
  <dimension ref="B2:AC100"/>
  <sheetViews>
    <sheetView showGridLines="0" topLeftCell="A79" zoomScaleNormal="100" workbookViewId="0">
      <selection activeCell="E80" sqref="E80:E96"/>
    </sheetView>
  </sheetViews>
  <sheetFormatPr defaultRowHeight="15"/>
  <cols>
    <col min="1" max="1" width="5.42578125" customWidth="1"/>
    <col min="2" max="2" width="36.28515625" customWidth="1"/>
    <col min="3" max="3" width="33" customWidth="1"/>
    <col min="4" max="4" width="85.28515625" customWidth="1"/>
    <col min="5" max="5" width="39.5703125" style="85" customWidth="1"/>
    <col min="6" max="6" width="4" customWidth="1"/>
  </cols>
  <sheetData>
    <row r="2" spans="2:29" ht="36">
      <c r="B2" s="78" t="s">
        <v>442</v>
      </c>
      <c r="D2" s="81" t="s">
        <v>337</v>
      </c>
      <c r="H2" s="82"/>
      <c r="T2" s="82"/>
    </row>
    <row r="3" spans="2:29">
      <c r="B3" s="76" t="s">
        <v>221</v>
      </c>
      <c r="C3" s="76" t="s">
        <v>579</v>
      </c>
      <c r="D3" s="76" t="s">
        <v>580</v>
      </c>
      <c r="E3" s="88" t="s">
        <v>228</v>
      </c>
      <c r="F3" s="4" t="s">
        <v>224</v>
      </c>
      <c r="AC3" t="s">
        <v>224</v>
      </c>
    </row>
    <row r="4" spans="2:29">
      <c r="B4" s="75" t="s">
        <v>222</v>
      </c>
      <c r="C4" s="54" t="s">
        <v>160</v>
      </c>
      <c r="D4" s="92" t="s">
        <v>338</v>
      </c>
      <c r="E4" s="77" t="str">
        <f t="shared" ref="E4:E37" si="0">IF(D4="","",""""&amp;C4&amp;" "&amp;IF(C4="[FOOTER RULE - STRICT]",D4,IF(RIGHT(D4,6)=" | "&amp;CHAR(34)&amp;" &amp;",D4,D4&amp;" | "&amp;CHAR(34)&amp;" &amp;")))</f>
        <v>"[ROLE] Tech Lead | " &amp;</v>
      </c>
      <c r="F4" s="54" t="s">
        <v>224</v>
      </c>
    </row>
    <row r="5" spans="2:29">
      <c r="B5" s="75" t="s">
        <v>222</v>
      </c>
      <c r="C5" s="54" t="s">
        <v>162</v>
      </c>
      <c r="D5" s="92" t="s">
        <v>339</v>
      </c>
      <c r="E5" s="77" t="str">
        <f t="shared" si="0"/>
        <v>"[TASK] Assign incomplete " &amp; $I$2 &amp; " script challenges | " &amp;</v>
      </c>
      <c r="F5" s="54" t="s">
        <v>224</v>
      </c>
    </row>
    <row r="6" spans="2:29">
      <c r="B6" s="75" t="s">
        <v>222</v>
      </c>
      <c r="C6" s="54" t="s">
        <v>164</v>
      </c>
      <c r="D6" s="92" t="s">
        <v>165</v>
      </c>
      <c r="E6" s="77" t="str">
        <f t="shared" si="0"/>
        <v>"[TOPIC] " &amp; I9 &amp; " | " &amp;</v>
      </c>
      <c r="F6" s="54" t="s">
        <v>224</v>
      </c>
    </row>
    <row r="7" spans="2:29">
      <c r="B7" s="75" t="s">
        <v>222</v>
      </c>
      <c r="C7" s="54" t="s">
        <v>166</v>
      </c>
      <c r="D7" s="92" t="s">
        <v>167</v>
      </c>
      <c r="E7" s="77" t="str">
        <f t="shared" si="0"/>
        <v>"[LEVEL] " &amp; G9 &amp; " | " &amp;</v>
      </c>
      <c r="F7" s="54" t="s">
        <v>224</v>
      </c>
    </row>
    <row r="8" spans="2:29">
      <c r="B8" s="75" t="s">
        <v>222</v>
      </c>
      <c r="C8" s="54" t="s">
        <v>168</v>
      </c>
      <c r="D8" s="92" t="s">
        <v>276</v>
      </c>
      <c r="E8" s="77" t="str">
        <f t="shared" si="0"/>
        <v>"[COUNT] " &amp; D9 &amp; " challenges | " &amp;</v>
      </c>
      <c r="F8" s="54" t="s">
        <v>224</v>
      </c>
    </row>
    <row r="9" spans="2:29">
      <c r="B9" s="75" t="s">
        <v>222</v>
      </c>
      <c r="C9" s="54" t="s">
        <v>229</v>
      </c>
      <c r="D9" s="92" t="s">
        <v>267</v>
      </c>
      <c r="E9" s="77" t="str">
        <f t="shared" si="0"/>
        <v>"[LIBRARY BEING LEARNED] " &amp; $I$3 &amp; " | " &amp;</v>
      </c>
      <c r="F9" s="54" t="s">
        <v>224</v>
      </c>
    </row>
    <row r="10" spans="2:29">
      <c r="B10" s="75" t="s">
        <v>222</v>
      </c>
      <c r="C10" s="32" t="s">
        <v>225</v>
      </c>
      <c r="D10"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v>
      </c>
      <c r="E10" s="77" t="str">
        <f t="shared" si="0"/>
        <v>"[ECOSYSTEM ORIENTATION RULE] If a data manipulation library, external package, or ecosystem like Pandas or NumPy is specified in " &amp; $I$3 &amp;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v>
      </c>
      <c r="F10" s="54" t="s">
        <v>224</v>
      </c>
    </row>
    <row r="11" spans="2:29">
      <c r="B11" s="75" t="s">
        <v>222</v>
      </c>
      <c r="C11" s="54" t="s">
        <v>215</v>
      </c>
      <c r="D11" s="92" t="s">
        <v>587</v>
      </c>
      <c r="E11" s="77" t="str">
        <f t="shared" si="0"/>
        <v>"[HEADER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v>
      </c>
      <c r="F11" s="54" t="s">
        <v>224</v>
      </c>
    </row>
    <row r="12" spans="2:29">
      <c r="B12" s="75" t="s">
        <v>222</v>
      </c>
      <c r="C12" s="54" t="s">
        <v>172</v>
      </c>
      <c r="D12" s="92"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2:29">
      <c r="B13" s="75" t="s">
        <v>222</v>
      </c>
      <c r="C13" s="54" t="s">
        <v>491</v>
      </c>
      <c r="D13" s="92" t="s">
        <v>483</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2:29">
      <c r="B14" s="83" t="s">
        <v>223</v>
      </c>
      <c r="C14" s="54" t="s">
        <v>230</v>
      </c>
      <c r="D14" s="92"/>
      <c r="E14" s="77" t="str">
        <f t="shared" si="0"/>
        <v/>
      </c>
      <c r="F14" s="54" t="s">
        <v>224</v>
      </c>
    </row>
    <row r="15" spans="2:29">
      <c r="B15" s="83" t="s">
        <v>223</v>
      </c>
      <c r="C15" s="54" t="s">
        <v>651</v>
      </c>
      <c r="D15" s="92" t="str">
        <f>Variables!E45 &amp; " | " &amp; CHAR(34) &amp; " &amp;"</f>
        <v>Standard Elixir/OTP modules only. Strictly ZERO external Hex packages for beginner topics. | " &amp;</v>
      </c>
      <c r="E15" s="77" t="str">
        <f t="shared" si="0"/>
        <v>"[EXTERNAL_PACKAGE_PROTOCOL] Standard Elixir/OTP modules only. Strictly ZERO external Hex packages for beginner topics. | " &amp;</v>
      </c>
      <c r="F15" s="54" t="s">
        <v>224</v>
      </c>
    </row>
    <row r="16" spans="2:29">
      <c r="B16" s="83" t="s">
        <v>223</v>
      </c>
      <c r="C16" s="54" t="s">
        <v>652</v>
      </c>
      <c r="D16" s="92" t="str">
        <f>Variables!E46 &amp; " | " &amp; CHAR(34) &amp; " &amp;"</f>
        <v>Simple console-output verification via IO.puts/1 or IO.inspect/2. | " &amp;</v>
      </c>
      <c r="E16" s="77" t="str">
        <f t="shared" si="0"/>
        <v>"[TESTING_FRAMEWORK_PROTOCOL] Simple console-output verification via IO.puts/1 or IO.inspect/2. | " &amp;</v>
      </c>
      <c r="F16" s="54" t="s">
        <v>224</v>
      </c>
    </row>
    <row r="17" spans="2:6">
      <c r="B17" s="83" t="s">
        <v>223</v>
      </c>
      <c r="C17" s="54" t="s">
        <v>653</v>
      </c>
      <c r="D17" s="92" t="str">
        <f>Variables!E47 &amp; " - " &amp; CHAR(34) &amp; " &amp; IF(G9=" &amp; CHAR(34) &amp; "Beginner" &amp; CHAR(34) &amp; "," &amp; CHAR(34) &amp; "5–15" &amp; CHAR(34) &amp; ", IF(G9=" &amp; CHAR(34) &amp; "Intermediate" &amp; CHAR(34) &amp; "," &amp; CHAR(34) &amp; "10–25" &amp; CHAR(34) &amp; "," &amp; CHAR(34) &amp; "15–35" &amp; CHAR(34) &amp; ")) &amp; " &amp; CHAR(34) &amp; " " &amp; Variables!E48 &amp; " | " &amp; CHAR(34) &amp; " &amp;"</f>
        <v>For Beginner level, # TODO MUST be atomic: 1–2 simple lines max, e.g. variable binding, IO.puts, direct comparison, or simple pattern match. NO complex IO capture or parsing. - " &amp; IF(G9="Beginner","5–15", IF(G9="Intermediate","10–25","15–35")) &amp; " 5–15 lines of EXECUTABLE base code. Code outside # TODO MUST be fully valid/readable. If no_def is present in AJ, use flat .exs code without def/defp. | " &amp;</v>
      </c>
      <c r="E17" s="77" t="str">
        <f t="shared" si="0"/>
        <v>"[CHALLENGE_CONSTRAINTS_POLICY] For Beginner level, # TODO MUST be atomic: 1–2 simple lines max, e.g. variable binding, IO.puts, direct comparison, or simple pattern match. NO complex IO capture or parsing. - " &amp; IF(G9="Beginner","5–15", IF(G9="Intermediate","10–25","15–35")) &amp; " 5–15 lines of EXECUTABLE base code. Code outside # TODO MUST be fully valid/readable. If no_def is present in AJ, use flat .exs code without def/defp. | " &amp;</v>
      </c>
      <c r="F17" s="54" t="s">
        <v>224</v>
      </c>
    </row>
    <row r="18" spans="2:6">
      <c r="B18" s="83" t="s">
        <v>271</v>
      </c>
      <c r="C18" s="54" t="s">
        <v>207</v>
      </c>
      <c r="D18" s="92" t="s">
        <v>646</v>
      </c>
      <c r="E18" s="77" t="str">
        <f t="shared" si="0"/>
        <v>"[FORMAT RULE] ALWAYS label markdown code blocks with the correct underlying programming language (e.g., elixir, python, javascript, sql) | " &amp;</v>
      </c>
      <c r="F18" s="54" t="s">
        <v>224</v>
      </c>
    </row>
    <row r="19" spans="2:6">
      <c r="B19" s="84" t="s">
        <v>271</v>
      </c>
      <c r="C19" s="54" t="s">
        <v>207</v>
      </c>
      <c r="D19" s="92" t="s">
        <v>280</v>
      </c>
      <c r="E19" s="77" t="str">
        <f t="shared" si="0"/>
        <v>"[FORMAT RULE] Only valid markdown code blocks allowed | " &amp;</v>
      </c>
      <c r="F19" s="54" t="s">
        <v>224</v>
      </c>
    </row>
    <row r="20" spans="2:6">
      <c r="B20" s="84" t="s">
        <v>271</v>
      </c>
      <c r="C20" s="54" t="s">
        <v>340</v>
      </c>
      <c r="D20" s="92" t="s">
        <v>367</v>
      </c>
      <c r="E20" s="77" t="str">
        <f t="shared" si="0"/>
        <v>"[SCORING ENFORCEMENT RULE] Score MUST be ONLY 3, 4, or 5 | " &amp;</v>
      </c>
      <c r="F20" s="54" t="s">
        <v>224</v>
      </c>
    </row>
    <row r="21" spans="2:6">
      <c r="B21" s="84" t="s">
        <v>271</v>
      </c>
      <c r="C21" s="54" t="s">
        <v>341</v>
      </c>
      <c r="D21" s="92" t="s">
        <v>342</v>
      </c>
      <c r="E21" s="77" t="str">
        <f t="shared" si="0"/>
        <v>"[DATA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21" s="54" t="s">
        <v>224</v>
      </c>
    </row>
    <row r="22" spans="2:6">
      <c r="B22" s="84" t="s">
        <v>271</v>
      </c>
      <c r="C22" s="54" t="s">
        <v>209</v>
      </c>
      <c r="D22" s="92" t="s">
        <v>281</v>
      </c>
      <c r="E22" s="77" t="str">
        <f t="shared" si="0"/>
        <v>"[LANGUAGE TAG RULE] ALWAYS label markdown code blocks with the correct underlying programming language (e.g., python, javascript, sql) | " &amp;</v>
      </c>
      <c r="F22" s="54" t="s">
        <v>224</v>
      </c>
    </row>
    <row r="23" spans="2:6">
      <c r="B23" s="84" t="s">
        <v>271</v>
      </c>
      <c r="C23" s="54" t="s">
        <v>187</v>
      </c>
      <c r="D23" s="92" t="s">
        <v>343</v>
      </c>
      <c r="E23" s="77" t="str">
        <f t="shared" si="0"/>
        <v>"[INTRO RULE] 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v>
      </c>
      <c r="F23" s="54" t="s">
        <v>224</v>
      </c>
    </row>
    <row r="24" spans="2:6">
      <c r="B24" s="84" t="s">
        <v>271</v>
      </c>
      <c r="C24" s="54" t="s">
        <v>177</v>
      </c>
      <c r="D24" s="92" t="s">
        <v>344</v>
      </c>
      <c r="E24" s="77" t="str">
        <f t="shared" si="0"/>
        <v>"[OUTPUT CONTRACT] 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v>
      </c>
      <c r="F24" s="54" t="s">
        <v>224</v>
      </c>
    </row>
    <row r="25" spans="2:6">
      <c r="B25" s="54" t="s">
        <v>271</v>
      </c>
      <c r="C25" s="54" t="s">
        <v>345</v>
      </c>
      <c r="D25" s="92" t="s">
        <v>346</v>
      </c>
      <c r="E25" s="77" t="str">
        <f t="shared" si="0"/>
        <v>"[OUTPUT TRUNCATION RULE - STRICT] If expected output is long, display ONLY the first 5 lines. Ensure accuracy. Do NOT use ellipsis (...) | " &amp;</v>
      </c>
      <c r="F25" s="54" t="s">
        <v>224</v>
      </c>
    </row>
    <row r="26" spans="2:6">
      <c r="B26" s="54" t="s">
        <v>271</v>
      </c>
      <c r="C26" s="54" t="s">
        <v>347</v>
      </c>
      <c r="D26" s="92" t="s">
        <v>348</v>
      </c>
      <c r="E26" s="77" t="str">
        <f t="shared" si="0"/>
        <v>"[OUTPUT EXECUTION RULE - STRICT] Expected output MUST be explicit, complete, and produced via print() (at least one print already in base code). Monetary values must include '$' | " &amp;</v>
      </c>
      <c r="F26" s="54" t="s">
        <v>224</v>
      </c>
    </row>
    <row r="27" spans="2:6">
      <c r="B27" s="54" t="s">
        <v>271</v>
      </c>
      <c r="C27" s="54" t="s">
        <v>349</v>
      </c>
      <c r="D27" s="92" t="s">
        <v>350</v>
      </c>
      <c r="E27" s="77" t="str">
        <f t="shared" si="0"/>
        <v>"[BASE CODE INTEGRITY RULE - STRICT] Code outside the TODO block MUST be 100% valid, logically correct, and run without errors. Do NOT simulate bugs using 'pass', '...', None, or wrong variable types outside the TODO. Variables used outside TODO must be initialized before TODO. | " &amp;</v>
      </c>
      <c r="F27" s="54" t="s">
        <v>224</v>
      </c>
    </row>
    <row r="28" spans="2:6">
      <c r="B28" s="54" t="s">
        <v>271</v>
      </c>
      <c r="C28" s="54" t="s">
        <v>351</v>
      </c>
      <c r="D28" s="92" t="s">
        <v>352</v>
      </c>
      <c r="E28" s="77" t="str">
        <f t="shared" si="0"/>
        <v>"[TODO VARIATION RULE] TODO sections MUST vary: Single-line TODO, Multiple TODOs, Small blocks (2–4 lines). | " &amp;</v>
      </c>
      <c r="F28" s="54" t="s">
        <v>224</v>
      </c>
    </row>
    <row r="29" spans="2:6">
      <c r="B29" s="54" t="s">
        <v>271</v>
      </c>
      <c r="C29" s="54" t="s">
        <v>353</v>
      </c>
      <c r="D29" s="92" t="s">
        <v>354</v>
      </c>
      <c r="E29" s="77" t="str">
        <f t="shared" si="0"/>
        <v>"[VARIABILITY RULE - STRICT] Each challenge MUST be structurally different. Vary: Code length, Logic type, Position of TODO, Number of TODOs (1–3), Data flow. | " &amp;</v>
      </c>
      <c r="F29" s="54" t="s">
        <v>224</v>
      </c>
    </row>
    <row r="30" spans="2:6">
      <c r="B30" s="54" t="s">
        <v>271</v>
      </c>
      <c r="C30" s="54" t="s">
        <v>355</v>
      </c>
      <c r="D30" s="92" t="s">
        <v>356</v>
      </c>
      <c r="E30" s="77" t="str">
        <f t="shared" si="0"/>
        <v>"[TODO REALISM RULE - STRICT] TODOs MUST represent realistic mistakes based on the topic: " &amp; I9 &amp; ". Describe what is incorrect or incomplete. Avoid imperative instructions. | " &amp;</v>
      </c>
      <c r="F30" s="54" t="s">
        <v>224</v>
      </c>
    </row>
    <row r="31" spans="2:6">
      <c r="B31" s="54" t="s">
        <v>271</v>
      </c>
      <c r="C31" s="54" t="s">
        <v>357</v>
      </c>
      <c r="D31" s="92" t="s">
        <v>358</v>
      </c>
      <c r="E31" s="77" t="str">
        <f t="shared" si="0"/>
        <v>"[TODO ISOLATION RULE - STRICT] ALL missing, incorrect, or output-affecting logic MUST exist ONLY inside the TODO block. | " &amp;</v>
      </c>
      <c r="F31" s="54" t="s">
        <v>224</v>
      </c>
    </row>
    <row r="32" spans="2:6">
      <c r="B32" s="54" t="s">
        <v>271</v>
      </c>
      <c r="C32" s="54" t="s">
        <v>303</v>
      </c>
      <c r="D32" s="92" t="s">
        <v>359</v>
      </c>
      <c r="E32" s="77" t="str">
        <f t="shared" si="0"/>
        <v>"[NO SOLUTION RULE - STRICT] The code under the # TODO MUST be left empty or with a 'pass'. DO NOT write the actual solution. | " &amp;</v>
      </c>
      <c r="F32" s="54" t="s">
        <v>224</v>
      </c>
    </row>
    <row r="33" spans="2:6">
      <c r="B33" s="54" t="s">
        <v>271</v>
      </c>
      <c r="C33" s="54" t="s">
        <v>360</v>
      </c>
      <c r="D33" s="92" t="s">
        <v>361</v>
      </c>
      <c r="E33" s="77" t="str">
        <f t="shared" si="0"/>
        <v>"[OUTPUT VERIFICATION RULE] The base code MUST print the final variables/results evaluated in the TODO block to verify correctness. | " &amp;</v>
      </c>
      <c r="F33" s="54" t="s">
        <v>224</v>
      </c>
    </row>
    <row r="34" spans="2:6">
      <c r="B34" s="54" t="s">
        <v>271</v>
      </c>
      <c r="C34" s="54" t="s">
        <v>362</v>
      </c>
      <c r="D34" s="92" t="s">
        <v>363</v>
      </c>
      <c r="E34" s="77" t="str">
        <f t="shared" si="0"/>
        <v>"[TODO GUIDANCE RULE] Rule " &amp; IF(G9="Beginner", "Clear explicit hint (no code) | ", IF(G9="Intermediate", "Brief hint | ", "Minimal hint | ")) &amp; " | " &amp;</v>
      </c>
      <c r="F34" s="54" t="s">
        <v>224</v>
      </c>
    </row>
    <row r="35" spans="2:6">
      <c r="B35" s="54" t="s">
        <v>271</v>
      </c>
      <c r="C35" s="54" t="s">
        <v>216</v>
      </c>
      <c r="D35" s="92" t="s">
        <v>364</v>
      </c>
      <c r="E35" s="77" t="str">
        <f t="shared" si="0"/>
        <v>"[OUTPUT] Only header, dataset summary or statement (if any), intro message, challenges (objective, expected output, incomplete code), and footer | " &amp;</v>
      </c>
      <c r="F35" s="54" t="s">
        <v>224</v>
      </c>
    </row>
    <row r="36" spans="2:6">
      <c r="B36" s="54" t="s">
        <v>271</v>
      </c>
      <c r="C36" s="54" t="s">
        <v>220</v>
      </c>
      <c r="D36" s="92" t="s">
        <v>366</v>
      </c>
      <c r="E36" s="77" t="str">
        <f t="shared" si="0"/>
        <v>"[FOOTER RULE - STRICT] End your entire response EXACTLY with this markdown string (ensure all code blocks are closed before it):" &amp; CHAR(10) &amp; "---" &amp; CHAR(10) &amp; "⚡ *Coding5s System - Learn Programming by Writing Code - Coding5S.com*",</v>
      </c>
      <c r="F36" s="54" t="s">
        <v>224</v>
      </c>
    </row>
    <row r="37" spans="2:6">
      <c r="B37" s="54"/>
      <c r="C37" s="54"/>
      <c r="D37" s="92"/>
      <c r="E37" s="77" t="str">
        <f t="shared" si="0"/>
        <v/>
      </c>
      <c r="F37" s="54" t="s">
        <v>224</v>
      </c>
    </row>
    <row r="38" spans="2:6">
      <c r="B38" s="54"/>
      <c r="C38" s="54"/>
      <c r="D38" s="92"/>
      <c r="E38" s="88" t="s">
        <v>365</v>
      </c>
      <c r="F38" s="54" t="s">
        <v>224</v>
      </c>
    </row>
    <row r="39" spans="2:6">
      <c r="B39" s="54"/>
      <c r="C39" s="54"/>
      <c r="D39" s="92"/>
      <c r="E39" s="77"/>
      <c r="F39" s="54" t="s">
        <v>224</v>
      </c>
    </row>
    <row r="40" spans="2:6">
      <c r="B40" s="54"/>
      <c r="C40" s="54"/>
      <c r="D40" s="92"/>
      <c r="E40" s="77"/>
      <c r="F40" s="54" t="s">
        <v>224</v>
      </c>
    </row>
    <row r="41" spans="2:6">
      <c r="B41" s="54"/>
      <c r="C41" s="54"/>
      <c r="D41" s="92"/>
      <c r="E41" s="77"/>
      <c r="F41" s="54" t="s">
        <v>224</v>
      </c>
    </row>
    <row r="42" spans="2:6">
      <c r="B42" s="54"/>
      <c r="C42" s="54"/>
      <c r="D42" s="92"/>
      <c r="E42" s="77"/>
      <c r="F42" s="54"/>
    </row>
    <row r="43" spans="2:6">
      <c r="B43" s="74"/>
      <c r="C43" s="74"/>
      <c r="E43" s="86"/>
    </row>
    <row r="44" spans="2:6">
      <c r="B44" s="74"/>
      <c r="C44" s="74"/>
      <c r="E44" s="86"/>
    </row>
    <row r="45" spans="2:6" ht="36">
      <c r="B45" s="79" t="s">
        <v>443</v>
      </c>
      <c r="C45" s="74"/>
      <c r="E45" s="86"/>
    </row>
    <row r="46" spans="2:6">
      <c r="B46" s="76" t="s">
        <v>264</v>
      </c>
      <c r="C46" s="76" t="s">
        <v>579</v>
      </c>
      <c r="D46" s="76" t="s">
        <v>580</v>
      </c>
      <c r="E46" s="88" t="s">
        <v>265</v>
      </c>
      <c r="F46" s="32" t="s">
        <v>224</v>
      </c>
    </row>
    <row r="47" spans="2:6">
      <c r="B47" s="54" t="s">
        <v>222</v>
      </c>
      <c r="C47" s="54" t="s">
        <v>160</v>
      </c>
      <c r="D47" s="92" t="s">
        <v>338</v>
      </c>
      <c r="E47" s="77" t="str">
        <f t="shared" ref="E47:E76" si="1">IF(D47="","",""""&amp;C47&amp;" "&amp;IF(C47="[FOOTER RULE - STRICT]",D47,IF(RIGHT(D47,6)=" | "&amp;CHAR(34)&amp;" &amp;",D47,D47&amp;" | "&amp;CHAR(34)&amp;" &amp;")))</f>
        <v>"[ROLE] Tech Lead | " &amp;</v>
      </c>
      <c r="F47" s="32" t="s">
        <v>224</v>
      </c>
    </row>
    <row r="48" spans="2:6">
      <c r="B48" s="54" t="s">
        <v>222</v>
      </c>
      <c r="C48" s="54" t="s">
        <v>162</v>
      </c>
      <c r="D48" s="92" t="s">
        <v>368</v>
      </c>
      <c r="E48" s="77" t="str">
        <f t="shared" si="1"/>
        <v>"[TASK] Assign incomplete project script | " &amp;</v>
      </c>
      <c r="F48" s="32" t="s">
        <v>224</v>
      </c>
    </row>
    <row r="49" spans="2:6">
      <c r="B49" s="54" t="s">
        <v>222</v>
      </c>
      <c r="C49" s="54" t="s">
        <v>313</v>
      </c>
      <c r="D49" s="92" t="s">
        <v>165</v>
      </c>
      <c r="E49" s="77" t="str">
        <f t="shared" si="1"/>
        <v>"[PROJECT] " &amp; I9 &amp; " | " &amp;</v>
      </c>
      <c r="F49" s="32" t="s">
        <v>224</v>
      </c>
    </row>
    <row r="50" spans="2:6">
      <c r="B50" s="54" t="s">
        <v>222</v>
      </c>
      <c r="C50" s="54" t="s">
        <v>253</v>
      </c>
      <c r="D50" s="92" t="s">
        <v>712</v>
      </c>
      <c r="E50" s="77" t="str">
        <f t="shared" si="1"/>
        <v>"[TOPICS USED] " &amp; A9 &amp; " | " &amp;</v>
      </c>
      <c r="F50" s="32" t="s">
        <v>224</v>
      </c>
    </row>
    <row r="51" spans="2:6">
      <c r="B51" s="54" t="s">
        <v>222</v>
      </c>
      <c r="C51" s="54" t="s">
        <v>166</v>
      </c>
      <c r="D51" s="92" t="s">
        <v>167</v>
      </c>
      <c r="E51" s="77" t="str">
        <f t="shared" si="1"/>
        <v>"[LEVEL] " &amp; G9 &amp; " | " &amp;</v>
      </c>
      <c r="F51" s="32" t="s">
        <v>224</v>
      </c>
    </row>
    <row r="52" spans="2:6">
      <c r="B52" s="54" t="s">
        <v>222</v>
      </c>
      <c r="C52" s="54" t="s">
        <v>229</v>
      </c>
      <c r="D52" s="92" t="s">
        <v>267</v>
      </c>
      <c r="E52" s="77" t="str">
        <f t="shared" si="1"/>
        <v>"[LIBRARY BEING LEARNED] " &amp; $I$3 &amp; " | " &amp;</v>
      </c>
      <c r="F52" s="32" t="s">
        <v>224</v>
      </c>
    </row>
    <row r="53" spans="2:6">
      <c r="B53" s="75" t="s">
        <v>222</v>
      </c>
      <c r="C53" s="54" t="s">
        <v>225</v>
      </c>
      <c r="D53"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v>
      </c>
      <c r="E53" s="77" t="str">
        <f t="shared" si="1"/>
        <v>"[ECOSYSTEM ORIENTATION RULE] If a data manipulation library, external package, or ecosystem like Pandas or NumPy is specified in " &amp; $I$3 &amp; ", you are CRITICALLY FORBIDDEN from using reinventing Kernel/Enum/String/Map/File features with manual low-level logic or ignoring native helpers and idioms. You MUST enforce the native modules/APIs, pattern matching, Enum/Stream helpers, immutable transformations, and idiomatic pipelines and data structures of that specific library. | " &amp;</v>
      </c>
      <c r="F53" s="32" t="s">
        <v>224</v>
      </c>
    </row>
    <row r="54" spans="2:6">
      <c r="B54" s="54" t="s">
        <v>223</v>
      </c>
      <c r="C54" s="32" t="s">
        <v>172</v>
      </c>
      <c r="D54" s="92" t="s">
        <v>254</v>
      </c>
      <c r="E54"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4" s="32" t="s">
        <v>224</v>
      </c>
    </row>
    <row r="55" spans="2:6">
      <c r="B55" s="54" t="s">
        <v>222</v>
      </c>
      <c r="C55" s="54" t="s">
        <v>491</v>
      </c>
      <c r="D55" s="92" t="s">
        <v>483</v>
      </c>
      <c r="E55" s="77" t="str">
        <f t="shared" si="1"/>
        <v>"[LANGUAGE SEED CONTEXT] " &amp; IF($AE$7 = "", "Language Seed Not Necessary", "You MUST strictly follow this seed context to enhance, adapt, and naturalize your tone, vocabulary, and instructional quality in " &amp; $B$6 &amp; ": " &amp; $AE$7) &amp; " | " &amp;</v>
      </c>
      <c r="F55" s="32" t="s">
        <v>224</v>
      </c>
    </row>
    <row r="56" spans="2:6">
      <c r="B56" s="54" t="s">
        <v>222</v>
      </c>
      <c r="C56" s="54" t="s">
        <v>215</v>
      </c>
      <c r="D56" s="92" t="s">
        <v>588</v>
      </c>
      <c r="E56" s="77" t="str">
        <f t="shared" si="1"/>
        <v>"[HEADER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v>
      </c>
      <c r="F56" s="32" t="s">
        <v>224</v>
      </c>
    </row>
    <row r="57" spans="2:6">
      <c r="B57" s="54" t="s">
        <v>223</v>
      </c>
      <c r="C57" s="32" t="s">
        <v>651</v>
      </c>
      <c r="D57" s="92" t="str">
        <f>Variables!E49 &amp; " | " &amp; CHAR(34) &amp; " &amp;"</f>
        <v>Require Mix dependency declarations in mix.exs and mix deps.get for external Hex dependencies when applicable. | " &amp;</v>
      </c>
      <c r="E57" s="77" t="str">
        <f t="shared" si="1"/>
        <v>"[EXTERNAL_PACKAGE_PROTOCOL] Require Mix dependency declarations in mix.exs and mix deps.get for external Hex dependencies when applicable. | " &amp;</v>
      </c>
      <c r="F57" s="32" t="s">
        <v>224</v>
      </c>
    </row>
    <row r="58" spans="2:6">
      <c r="B58" s="54" t="s">
        <v>223</v>
      </c>
      <c r="C58" s="32" t="s">
        <v>653</v>
      </c>
      <c r="D58" s="92" t="str">
        <f>Variables!E50 &amp; " " &amp; CHAR(34) &amp; " &amp; IF(G9=" &amp; CHAR(34) &amp; "Beginner" &amp; CHAR(34) &amp; "," &amp; CHAR(34) &amp; "25–40" &amp; CHAR(34) &amp; ", IF(G9=" &amp; CHAR(34) &amp; "Intermediate" &amp; CHAR(34) &amp; "," &amp; CHAR(34) &amp; "30–60" &amp; CHAR(34) &amp; "," &amp; CHAR(34) &amp; "40–100" &amp; CHAR(34) &amp; ")) &amp; " &amp; CHAR(34) &amp; " " &amp; Variables!E51 &amp; " | " &amp; CHAR(34) &amp; " &amp;"</f>
        <v>MUST contain 25–40 lines of EXECUTABLE base Elixir code; do NOT count comments or # TODO blocks. " &amp; IF(G9="Beginner","25–40", IF(G9="Intermediate","30–60","40–100")) &amp; " Multi-step functional pipeline. Max 2 named functions, NO OOP/class patterns. Integration logic exclusively inside # TODO blocks. | " &amp;</v>
      </c>
      <c r="E58" s="77" t="str">
        <f t="shared" si="1"/>
        <v>"[CHALLENGE_CONSTRAINTS_POLICY] MUST contain 25–40 lines of EXECUTABLE base Elixir code; do NOT count comments or # TODO blocks. " &amp; IF(G9="Beginner","25–40", IF(G9="Intermediate","30–60","40–100")) &amp; " Multi-step functional pipeline. Max 2 named functions, NO OOP/class patterns. Integration logic exclusively inside # TODO blocks. | " &amp;</v>
      </c>
      <c r="F58" s="32" t="s">
        <v>224</v>
      </c>
    </row>
    <row r="59" spans="2:6">
      <c r="B59" s="54" t="s">
        <v>271</v>
      </c>
      <c r="C59" s="54" t="s">
        <v>207</v>
      </c>
      <c r="D59" s="92" t="s">
        <v>280</v>
      </c>
      <c r="E59" s="77" t="str">
        <f t="shared" si="1"/>
        <v>"[FORMAT RULE] Only valid markdown code blocks allowed | " &amp;</v>
      </c>
      <c r="F59" s="32" t="s">
        <v>224</v>
      </c>
    </row>
    <row r="60" spans="2:6">
      <c r="B60" s="54" t="s">
        <v>271</v>
      </c>
      <c r="C60" s="54" t="s">
        <v>209</v>
      </c>
      <c r="D60" s="92" t="s">
        <v>281</v>
      </c>
      <c r="E60" s="77" t="str">
        <f t="shared" si="1"/>
        <v>"[LANGUAGE TAG RULE] ALWAYS label markdown code blocks with the correct underlying programming language (e.g., python, javascript, sql) | " &amp;</v>
      </c>
      <c r="F60" s="32" t="s">
        <v>224</v>
      </c>
    </row>
    <row r="61" spans="2:6">
      <c r="B61" s="54" t="s">
        <v>271</v>
      </c>
      <c r="C61" s="54" t="s">
        <v>341</v>
      </c>
      <c r="D61" s="92" t="s">
        <v>369</v>
      </c>
      <c r="E61" s="77" t="str">
        <f t="shared" si="1"/>
        <v>"[DATA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61" s="32" t="s">
        <v>224</v>
      </c>
    </row>
    <row r="62" spans="2:6">
      <c r="B62" s="54" t="s">
        <v>271</v>
      </c>
      <c r="C62" s="54" t="s">
        <v>187</v>
      </c>
      <c r="D62" s="92" t="s">
        <v>370</v>
      </c>
      <c r="E62" s="77" t="str">
        <f t="shared" si="1"/>
        <v>"[INTRO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v>
      </c>
      <c r="F62" s="32" t="s">
        <v>224</v>
      </c>
    </row>
    <row r="63" spans="2:6">
      <c r="B63" s="54" t="s">
        <v>271</v>
      </c>
      <c r="C63" s="54" t="s">
        <v>177</v>
      </c>
      <c r="D63" s="92" t="s">
        <v>371</v>
      </c>
      <c r="E63" s="77" t="str">
        <f t="shared" si="1"/>
        <v>"[OUTPUT CONTRACT] EXACTLY 1 project. Structure MUST be: Tech Lead Intro Message, Project: Objective (max 6 lines), Expected Output (code block), Incomplete Code | " &amp;</v>
      </c>
      <c r="F63" s="32" t="s">
        <v>224</v>
      </c>
    </row>
    <row r="64" spans="2:6">
      <c r="B64" s="54" t="s">
        <v>271</v>
      </c>
      <c r="C64" s="54" t="s">
        <v>372</v>
      </c>
      <c r="D64" s="92" t="s">
        <v>373</v>
      </c>
      <c r="E64" s="77" t="str">
        <f t="shared" si="1"/>
        <v>"[OUTPUT TRUNCATION RULE] If output is large, show only first 5 lines. Do NOT use ellipsis (...) | " &amp;</v>
      </c>
      <c r="F64" s="32" t="s">
        <v>224</v>
      </c>
    </row>
    <row r="65" spans="2:6">
      <c r="B65" s="54" t="s">
        <v>271</v>
      </c>
      <c r="C65" s="54" t="s">
        <v>347</v>
      </c>
      <c r="D65" s="92" t="s">
        <v>374</v>
      </c>
      <c r="E65" s="77" t="str">
        <f t="shared" si="1"/>
        <v>"[OUTPUT EXECUTION RULE - STRICT] Expected output MUST be explicit, complete, and produced via final print(). | " &amp;</v>
      </c>
      <c r="F65" s="32" t="s">
        <v>224</v>
      </c>
    </row>
    <row r="66" spans="2:6">
      <c r="B66" s="54" t="s">
        <v>271</v>
      </c>
      <c r="C66" s="54" t="s">
        <v>349</v>
      </c>
      <c r="D66" s="92" t="s">
        <v>375</v>
      </c>
      <c r="E66" s="77" t="str">
        <f t="shared" si="1"/>
        <v>"[BASE CODE INTEGRITY RULE - STRICT] Code outside the TODO block MUST be 100% valid, logically correct, and run without errors. Do NOT use 'pass', '...', or empty placeholders outside the TODO. | " &amp;</v>
      </c>
      <c r="F66" s="32" t="s">
        <v>224</v>
      </c>
    </row>
    <row r="67" spans="2:6">
      <c r="B67" s="54" t="s">
        <v>271</v>
      </c>
      <c r="C67" s="54" t="s">
        <v>376</v>
      </c>
      <c r="D67" s="92" t="s">
        <v>377</v>
      </c>
      <c r="E67" s="77" t="str">
        <f t="shared" si="1"/>
        <v>"[TODO REALISM RULE] TODO must represent realistic integration bugs. Describe what is incorrect/incomplete. | " &amp;</v>
      </c>
      <c r="F67" s="32" t="s">
        <v>224</v>
      </c>
    </row>
    <row r="68" spans="2:6">
      <c r="B68" s="54" t="s">
        <v>271</v>
      </c>
      <c r="C68" s="54" t="s">
        <v>357</v>
      </c>
      <c r="D68" s="92" t="s">
        <v>378</v>
      </c>
      <c r="E68" s="77" t="str">
        <f t="shared" si="1"/>
        <v>"[TODO ISOLATION RULE - STRICT] ALL missing, incorrect, or output-affecting logic MUST exist ONLY inside the TODO block. Replace ONLY integration logic. | " &amp;</v>
      </c>
      <c r="F68" s="32" t="s">
        <v>224</v>
      </c>
    </row>
    <row r="69" spans="2:6">
      <c r="B69" s="54" t="s">
        <v>271</v>
      </c>
      <c r="C69" s="54" t="s">
        <v>303</v>
      </c>
      <c r="D69" s="92" t="s">
        <v>359</v>
      </c>
      <c r="E69" s="77" t="str">
        <f t="shared" si="1"/>
        <v>"[NO SOLUTION RULE - STRICT] The code under the # TODO MUST be left empty or with a 'pass'. DO NOT write the actual solution. | " &amp;</v>
      </c>
      <c r="F69" s="32" t="s">
        <v>224</v>
      </c>
    </row>
    <row r="70" spans="2:6">
      <c r="B70" s="54" t="s">
        <v>271</v>
      </c>
      <c r="C70" s="54" t="s">
        <v>216</v>
      </c>
      <c r="D70" s="92" t="s">
        <v>379</v>
      </c>
      <c r="E70" s="77" t="str">
        <f t="shared" si="1"/>
        <v>"[OUTPUT] Only header, dataset summary or statement (if any), intro message, objective, expected output, incomplete code, and footer | " &amp;</v>
      </c>
      <c r="F70" s="32" t="s">
        <v>224</v>
      </c>
    </row>
    <row r="71" spans="2:6">
      <c r="B71" s="54" t="s">
        <v>271</v>
      </c>
      <c r="C71" s="54" t="s">
        <v>220</v>
      </c>
      <c r="D71" s="92" t="s">
        <v>380</v>
      </c>
      <c r="E71" s="77" t="str">
        <f t="shared" si="1"/>
        <v>"[FOOTER RULE - STRICT] End your entire response EXACTLY with this markdown string (ensure all code blocks are closed before it):" &amp; CHAR(10) &amp; "---" &amp; CHAR(10) &amp; "⚡ *Coding5s System - Learn Programming by Writing Code - Coding5S.com*")</v>
      </c>
      <c r="F71" s="32" t="s">
        <v>224</v>
      </c>
    </row>
    <row r="72" spans="2:6">
      <c r="B72" s="54"/>
      <c r="C72" s="54"/>
      <c r="D72" s="92"/>
      <c r="E72" s="77" t="str">
        <f t="shared" si="1"/>
        <v/>
      </c>
      <c r="F72" s="32" t="s">
        <v>224</v>
      </c>
    </row>
    <row r="73" spans="2:6">
      <c r="B73" s="54"/>
      <c r="C73" s="54"/>
      <c r="D73" s="92"/>
      <c r="E73" s="77" t="str">
        <f t="shared" si="1"/>
        <v/>
      </c>
      <c r="F73" s="32" t="s">
        <v>224</v>
      </c>
    </row>
    <row r="74" spans="2:6">
      <c r="B74" s="54"/>
      <c r="C74" s="54"/>
      <c r="D74" s="92"/>
      <c r="E74" s="77" t="str">
        <f t="shared" si="1"/>
        <v/>
      </c>
      <c r="F74" s="32" t="s">
        <v>224</v>
      </c>
    </row>
    <row r="75" spans="2:6">
      <c r="B75" s="54"/>
      <c r="C75" s="54"/>
      <c r="D75" s="92"/>
      <c r="E75" s="77" t="str">
        <f t="shared" si="1"/>
        <v/>
      </c>
      <c r="F75" s="32" t="s">
        <v>224</v>
      </c>
    </row>
    <row r="76" spans="2:6">
      <c r="B76" s="54"/>
      <c r="C76" s="54"/>
      <c r="D76" s="92"/>
      <c r="E76" s="77" t="str">
        <f t="shared" si="1"/>
        <v/>
      </c>
      <c r="F76" s="32" t="s">
        <v>224</v>
      </c>
    </row>
    <row r="77" spans="2:6">
      <c r="E77" s="86"/>
      <c r="F77" t="s">
        <v>224</v>
      </c>
    </row>
    <row r="79" spans="2:6" ht="36">
      <c r="B79" s="80" t="s">
        <v>441</v>
      </c>
    </row>
    <row r="80" spans="2:6">
      <c r="B80" s="76" t="s">
        <v>221</v>
      </c>
      <c r="C80" s="76" t="s">
        <v>579</v>
      </c>
      <c r="D80" s="76" t="s">
        <v>580</v>
      </c>
      <c r="E80" s="89" t="s">
        <v>234</v>
      </c>
      <c r="F80" s="54" t="s">
        <v>224</v>
      </c>
    </row>
    <row r="81" spans="2:6">
      <c r="B81" s="54" t="s">
        <v>222</v>
      </c>
      <c r="C81" s="54" t="s">
        <v>382</v>
      </c>
      <c r="D81" s="92" t="s">
        <v>383</v>
      </c>
      <c r="E81" s="17" t="str">
        <f t="shared" ref="E81:E95" si="2">IF(D81="","",""""&amp;C81&amp;" "&amp;IF(OR(C81="[FOOTER RULE - STRICT]",C81="[FOOTER RULE]"),D81,IF(RIGHT(D81,6)=" | "&amp;CHAR(34)&amp;" &amp;",D81,D81&amp;" | "&amp;CHAR(34)&amp;" &amp;")))</f>
        <v>"[MENTOR_S3_BUILDER] 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v>
      </c>
      <c r="F81" s="54" t="s">
        <v>224</v>
      </c>
    </row>
    <row r="82" spans="2:6">
      <c r="B82" s="54" t="s">
        <v>222</v>
      </c>
      <c r="C82" s="54" t="s">
        <v>236</v>
      </c>
      <c r="D82" s="92" t="s">
        <v>384</v>
      </c>
      <c r="E82" s="17" t="str">
        <f t="shared" si="2"/>
        <v>"[CULTURAL &amp; JARGON RULE] 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v>
      </c>
      <c r="F82" s="54" t="s">
        <v>224</v>
      </c>
    </row>
    <row r="83" spans="2:6">
      <c r="B83" s="54" t="s">
        <v>222</v>
      </c>
      <c r="C83" s="54" t="s">
        <v>237</v>
      </c>
      <c r="D83" s="92" t="s">
        <v>715</v>
      </c>
      <c r="E83" s="17" t="str">
        <f t="shared" si="2"/>
        <v>"[CONTEXT] You are helping a Junior Developer complete a " &amp; IF(UPPER(H9)="PROJECT", "PROJECT: " &amp; I9 &amp; ". Topics involved: " &amp; A9 &amp; ". Project objective: " &amp; J9, "TOPIC: " &amp; I9 &amp; ". Topic details: " &amp; J9) &amp; " | " &amp;</v>
      </c>
      <c r="F83" s="54" t="s">
        <v>224</v>
      </c>
    </row>
    <row r="84" spans="2:6">
      <c r="B84" s="54" t="s">
        <v>222</v>
      </c>
      <c r="C84" s="54" t="s">
        <v>162</v>
      </c>
      <c r="D84" s="92" t="s">
        <v>385</v>
      </c>
      <c r="E84" s="17" t="str">
        <f t="shared" si="2"/>
        <v>"[TASK] Analyze the student's code and explanation. If they completed the data flow perfectly, celebrate the 'solid foundation' and offer a 'System Extension' challenge. Otherwise, follow the 2-PHASE MENTORING PROTOCOL | " &amp;</v>
      </c>
      <c r="F84" s="54" t="s">
        <v>224</v>
      </c>
    </row>
    <row r="85" spans="2:6">
      <c r="B85" s="54" t="s">
        <v>222</v>
      </c>
      <c r="C85" s="54" t="s">
        <v>229</v>
      </c>
      <c r="D85" s="92" t="s">
        <v>267</v>
      </c>
      <c r="E85" s="17" t="str">
        <f t="shared" si="2"/>
        <v>"[LIBRARY BEING LEARNED] " &amp; $I$3 &amp; " | " &amp;</v>
      </c>
      <c r="F85" s="54" t="s">
        <v>224</v>
      </c>
    </row>
    <row r="86" spans="2:6">
      <c r="B86" s="54" t="s">
        <v>222</v>
      </c>
      <c r="C86" s="54" t="s">
        <v>172</v>
      </c>
      <c r="D86" s="92"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2"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2" t="s">
        <v>589</v>
      </c>
      <c r="E88" s="17" t="str">
        <f t="shared" si="2"/>
        <v>"[HEADER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v>
      </c>
      <c r="F88" s="54" t="s">
        <v>224</v>
      </c>
    </row>
    <row r="89" spans="2:6">
      <c r="B89" s="54" t="s">
        <v>223</v>
      </c>
      <c r="C89" s="54" t="s">
        <v>230</v>
      </c>
      <c r="D89" s="92"/>
      <c r="E89" s="17" t="str">
        <f t="shared" si="2"/>
        <v/>
      </c>
      <c r="F89" s="54" t="s">
        <v>224</v>
      </c>
    </row>
    <row r="90" spans="2:6">
      <c r="B90" s="54" t="s">
        <v>223</v>
      </c>
      <c r="C90" s="32" t="s">
        <v>725</v>
      </c>
      <c r="D90" s="92" t="str">
        <f>Variables!E52 &amp; " " &amp; Variables!E53 &amp; " " &amp; Variables!E54 &amp; " " &amp; Variables!E55 &amp; " | " &amp; CHAR(34) &amp; " &amp;"</f>
        <v>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 &amp;</v>
      </c>
      <c r="E90" s="17" t="str">
        <f t="shared" si="2"/>
        <v>"[CORE_QUALITY_POLICY] Act as 'The Logical Scaffold' (El Maestro de Obra). Focus on simple Data Gap Analysis (Point A -&gt; Point B -&gt; Point C) and structural Elixir code completion. Use descriptive snake_case for variables/functions/atoms, PascalCase for modules/structs, and snake_case for files. Clean idiomatic Elixir formatted by mix format with standard 2-space formatting. Enforce Minimal Intervention Rule and NO KEYBOARD rule in Phase 1. Reject OOP/class emulation and mutable/global state. Keep defaults immutable and prefer function-head pattern matching for conditional defaults. | " &amp;</v>
      </c>
      <c r="F90" s="54" t="s">
        <v>224</v>
      </c>
    </row>
    <row r="91" spans="2:6">
      <c r="B91" s="54" t="s">
        <v>271</v>
      </c>
      <c r="C91" s="54" t="s">
        <v>238</v>
      </c>
      <c r="D91" s="92" t="s">
        <v>386</v>
      </c>
      <c r="E91" s="17" t="str">
        <f t="shared" si="2"/>
        <v>"[EMPTY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v>
      </c>
      <c r="F91" s="54" t="s">
        <v>224</v>
      </c>
    </row>
    <row r="92" spans="2:6">
      <c r="B92" s="54" t="s">
        <v>271</v>
      </c>
      <c r="C92" s="54" t="s">
        <v>240</v>
      </c>
      <c r="D92" s="92" t="s">
        <v>387</v>
      </c>
      <c r="E92" s="17" t="str">
        <f t="shared" si="2"/>
        <v>"[PHASE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v>
      </c>
      <c r="F92" s="54" t="s">
        <v>224</v>
      </c>
    </row>
    <row r="93" spans="2:6">
      <c r="B93" s="54" t="s">
        <v>271</v>
      </c>
      <c r="C93" s="54" t="s">
        <v>241</v>
      </c>
      <c r="D93" s="92" t="s">
        <v>388</v>
      </c>
      <c r="E93" s="17" t="str">
        <f t="shared" si="2"/>
        <v>"[EXPLANATION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v>
      </c>
      <c r="F93" s="54" t="s">
        <v>224</v>
      </c>
    </row>
    <row r="94" spans="2:6">
      <c r="B94" s="54" t="s">
        <v>271</v>
      </c>
      <c r="C94" s="54" t="s">
        <v>244</v>
      </c>
      <c r="D94" s="92" t="s">
        <v>389</v>
      </c>
      <c r="E94" s="17" t="str">
        <f t="shared" si="2"/>
        <v>"[PHASE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v>
      </c>
      <c r="F94" s="54" t="s">
        <v>224</v>
      </c>
    </row>
    <row r="95" spans="2:6">
      <c r="B95" s="54" t="s">
        <v>271</v>
      </c>
      <c r="C95" s="54" t="s">
        <v>330</v>
      </c>
      <c r="D95" s="92" t="s">
        <v>390</v>
      </c>
      <c r="E95" s="17" t="str">
        <f t="shared" si="2"/>
        <v>"[FOOTER RULE] End your response with: '--- ⚡ *Coding5s Mentor System — Eliminating Epistemic Debt &amp; Connecting the Flow*',</v>
      </c>
      <c r="F95" s="54" t="s">
        <v>224</v>
      </c>
    </row>
    <row r="96" spans="2:6">
      <c r="B96" s="54"/>
      <c r="C96" s="54"/>
      <c r="D96" s="54"/>
      <c r="E96" s="89" t="s">
        <v>336</v>
      </c>
      <c r="F96" s="54" t="s">
        <v>224</v>
      </c>
    </row>
    <row r="97" spans="2:6">
      <c r="B97" s="54"/>
      <c r="C97" s="54"/>
      <c r="D97" s="54"/>
      <c r="E97" s="77" t="str">
        <f t="shared" ref="E97:E100" si="3">IF(D97="","",""""&amp;C97&amp;" "&amp;IF(C97="[FOOTER RULE - STRICT]",D97,IF(RIGHT(D97,6)=" | "&amp;CHAR(34)&amp;" &amp;",D97,D97&amp;" | "&amp;CHAR(34)&amp;" &amp;")))</f>
        <v/>
      </c>
      <c r="F97" s="54" t="s">
        <v>224</v>
      </c>
    </row>
    <row r="98" spans="2:6">
      <c r="B98" s="54"/>
      <c r="C98" s="54"/>
      <c r="D98" s="54"/>
      <c r="E98" s="77" t="str">
        <f t="shared" si="3"/>
        <v/>
      </c>
      <c r="F98" s="54" t="s">
        <v>224</v>
      </c>
    </row>
    <row r="99" spans="2:6">
      <c r="B99" s="54"/>
      <c r="C99" s="54"/>
      <c r="D99" s="54"/>
      <c r="E99" s="77" t="str">
        <f t="shared" si="3"/>
        <v/>
      </c>
      <c r="F99" s="54" t="s">
        <v>224</v>
      </c>
    </row>
    <row r="100" spans="2:6">
      <c r="B100" s="54"/>
      <c r="C100" s="54"/>
      <c r="D100" s="54"/>
      <c r="E100" s="77" t="str">
        <f t="shared" si="3"/>
        <v/>
      </c>
      <c r="F100" s="54" t="s">
        <v>224</v>
      </c>
    </row>
  </sheetData>
  <conditionalFormatting sqref="B1:B1048576">
    <cfRule type="cellIs" dxfId="32" priority="10" operator="equal">
      <formula>"The Immutable Kernel"</formula>
    </cfRule>
    <cfRule type="cellIs" dxfId="31" priority="11" operator="equal">
      <formula>"Paradigm &amp; Ecosystem"</formula>
    </cfRule>
    <cfRule type="cellIs" dxfId="30" priority="12" operator="equal">
      <formula>"Global Variables &amp; Configuration"</formula>
    </cfRule>
  </conditionalFormatting>
  <conditionalFormatting sqref="C4:C42 C47:C76">
    <cfRule type="expression" dxfId="29" priority="7">
      <formula>$B4="The Immutable Kernel"</formula>
    </cfRule>
    <cfRule type="expression" dxfId="28" priority="8">
      <formula>$B4="Paradigm &amp; Ecosystem"</formula>
    </cfRule>
    <cfRule type="expression" dxfId="27" priority="9">
      <formula>$B4="Global Variables &amp; Configuration"</formula>
    </cfRule>
  </conditionalFormatting>
  <conditionalFormatting sqref="C81:C100">
    <cfRule type="expression" dxfId="26" priority="1">
      <formula>$B81="The Immutable Kernel"</formula>
    </cfRule>
    <cfRule type="expression" dxfId="25" priority="2">
      <formula>$B81="Paradigm &amp; Ecosystem"</formula>
    </cfRule>
    <cfRule type="expression" dxfId="24" priority="3">
      <formula>$B81="Global Variables &amp; Configuration"</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2F814-CC28-465C-954B-342AA4B9A726}">
  <sheetPr>
    <tabColor theme="9" tint="0.79998168889431442"/>
  </sheetPr>
  <dimension ref="B2:AC100"/>
  <sheetViews>
    <sheetView showGridLines="0" topLeftCell="A75" zoomScaleNormal="100" workbookViewId="0">
      <selection activeCell="E80" sqref="E80:E97"/>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440</v>
      </c>
      <c r="D2" s="81" t="s">
        <v>413</v>
      </c>
      <c r="H2" s="82"/>
      <c r="T2" s="82"/>
    </row>
    <row r="3" spans="2:29">
      <c r="B3" s="76" t="s">
        <v>221</v>
      </c>
      <c r="C3" s="76" t="s">
        <v>579</v>
      </c>
      <c r="D3" s="76" t="s">
        <v>580</v>
      </c>
      <c r="E3" s="88" t="s">
        <v>228</v>
      </c>
      <c r="F3" s="4" t="s">
        <v>224</v>
      </c>
      <c r="AC3" t="s">
        <v>224</v>
      </c>
    </row>
    <row r="4" spans="2:29">
      <c r="B4" s="75" t="s">
        <v>222</v>
      </c>
      <c r="C4" s="54" t="s">
        <v>160</v>
      </c>
      <c r="D4" s="90" t="s">
        <v>338</v>
      </c>
      <c r="E4" s="77" t="str">
        <f t="shared" ref="E4:E39" si="0">IF(D4="","",""""&amp;C4&amp;" "&amp;IF(C4="[FOOTER RULE - STRICT]",D4,IF(RIGHT(D4,6)=" | "&amp;CHAR(34)&amp;" &amp;",D4,D4&amp;" | "&amp;CHAR(34)&amp;" &amp;")))</f>
        <v>"[ROLE] Tech Lead | " &amp;</v>
      </c>
      <c r="F4" s="54" t="s">
        <v>224</v>
      </c>
    </row>
    <row r="5" spans="2:29">
      <c r="B5" s="75" t="s">
        <v>222</v>
      </c>
      <c r="C5" s="54" t="s">
        <v>162</v>
      </c>
      <c r="D5" s="90" t="s">
        <v>391</v>
      </c>
      <c r="E5" s="77" t="str">
        <f t="shared" si="0"/>
        <v>"[TASK] Provide intentionally messy but functional code for learning debugging and improvement | " &amp;</v>
      </c>
      <c r="F5" s="54" t="s">
        <v>224</v>
      </c>
    </row>
    <row r="6" spans="2:29">
      <c r="B6" s="75" t="s">
        <v>222</v>
      </c>
      <c r="C6" s="54" t="s">
        <v>164</v>
      </c>
      <c r="D6" s="90" t="s">
        <v>165</v>
      </c>
      <c r="E6" s="77" t="str">
        <f t="shared" si="0"/>
        <v>"[TOPIC] " &amp; I9 &amp; " | " &amp;</v>
      </c>
      <c r="F6" s="54" t="s">
        <v>224</v>
      </c>
    </row>
    <row r="7" spans="2:29">
      <c r="B7" s="75" t="s">
        <v>222</v>
      </c>
      <c r="C7" s="54" t="s">
        <v>166</v>
      </c>
      <c r="D7" s="90" t="s">
        <v>167</v>
      </c>
      <c r="E7" s="77" t="str">
        <f t="shared" si="0"/>
        <v>"[LEVEL] " &amp; G9 &amp; " | " &amp;</v>
      </c>
      <c r="F7" s="54" t="s">
        <v>224</v>
      </c>
    </row>
    <row r="8" spans="2:29">
      <c r="B8" s="75" t="s">
        <v>222</v>
      </c>
      <c r="C8" s="54" t="s">
        <v>168</v>
      </c>
      <c r="D8" s="90" t="s">
        <v>276</v>
      </c>
      <c r="E8" s="77" t="str">
        <f t="shared" si="0"/>
        <v>"[COUNT] " &amp; D9 &amp; " challenges | " &amp;</v>
      </c>
      <c r="F8" s="54" t="s">
        <v>224</v>
      </c>
    </row>
    <row r="9" spans="2:29">
      <c r="B9" s="75" t="s">
        <v>222</v>
      </c>
      <c r="C9" s="54" t="s">
        <v>229</v>
      </c>
      <c r="D9" s="90" t="s">
        <v>267</v>
      </c>
      <c r="E9" s="77" t="str">
        <f t="shared" si="0"/>
        <v>"[LIBRARY BEING LEARNED] " &amp; $I$3 &amp; " | " &amp;</v>
      </c>
      <c r="F9" s="54" t="s">
        <v>224</v>
      </c>
    </row>
    <row r="10" spans="2:29">
      <c r="B10" s="75" t="s">
        <v>222</v>
      </c>
      <c r="C10" s="54" t="s">
        <v>225</v>
      </c>
      <c r="D10" s="90" t="str">
        <f>"If a module or ecosystem like "&amp; Variables!E6 &amp;" is specified in "&amp; Variables!E7 &amp;", you are CRITICALLY FORBIDDEN from using "&amp; Variables!E8 &amp;". You MUST enforce the "&amp; Variables!E9 &amp;" and data structures of that specific library."</f>
        <v>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v>
      </c>
      <c r="E10" s="77" t="str">
        <f t="shared" si="0"/>
        <v>"[ECOSYSTEM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 &amp;</v>
      </c>
      <c r="F10" s="54" t="s">
        <v>224</v>
      </c>
    </row>
    <row r="11" spans="2:29">
      <c r="B11" s="75" t="s">
        <v>222</v>
      </c>
      <c r="C11" s="54" t="s">
        <v>170</v>
      </c>
      <c r="D11" s="90" t="s">
        <v>392</v>
      </c>
      <c r="E11" s="77" t="str">
        <f t="shared" si="0"/>
        <v>"[PERSONA RULE] Act as a Tech Lead. A junior wrote this working but messy code. Tone: professional but exhausted by the code quality | " &amp;</v>
      </c>
      <c r="F11" s="54" t="s">
        <v>224</v>
      </c>
    </row>
    <row r="12" spans="2:29">
      <c r="B12" s="75" t="s">
        <v>222</v>
      </c>
      <c r="C12" s="54" t="s">
        <v>172</v>
      </c>
      <c r="D12" s="90" t="s">
        <v>393</v>
      </c>
      <c r="E12"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2" s="54" t="s">
        <v>224</v>
      </c>
    </row>
    <row r="13" spans="2:29">
      <c r="B13" s="75" t="s">
        <v>222</v>
      </c>
      <c r="C13" s="54" t="s">
        <v>215</v>
      </c>
      <c r="D13" s="90" t="s">
        <v>590</v>
      </c>
      <c r="E13" s="77" t="str">
        <f t="shared" si="0"/>
        <v>"[HEADER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v>
      </c>
      <c r="F13" s="54" t="s">
        <v>224</v>
      </c>
    </row>
    <row r="14" spans="2:29">
      <c r="B14" s="83" t="s">
        <v>222</v>
      </c>
      <c r="C14" s="54" t="s">
        <v>491</v>
      </c>
      <c r="D14" s="90" t="s">
        <v>483</v>
      </c>
      <c r="E14" s="77" t="str">
        <f t="shared" si="0"/>
        <v>"[LANGUAGE SEED CONTEXT] " &amp; IF($AE$7 = "", "Language Seed Not Necessary", "You MUST strictly follow this seed context to enhance, adapt, and naturalize your tone, vocabulary, and instructional quality in " &amp; $B$6 &amp; ": " &amp; $AE$7) &amp; " | " &amp;</v>
      </c>
      <c r="F14" s="54" t="s">
        <v>224</v>
      </c>
    </row>
    <row r="15" spans="2:29">
      <c r="B15" s="83" t="s">
        <v>223</v>
      </c>
      <c r="C15" s="54" t="s">
        <v>230</v>
      </c>
      <c r="D15" s="90"/>
      <c r="E15" s="77" t="str">
        <f t="shared" si="0"/>
        <v/>
      </c>
      <c r="F15" s="54" t="s">
        <v>224</v>
      </c>
    </row>
    <row r="16" spans="2:29">
      <c r="B16" s="83" t="s">
        <v>223</v>
      </c>
      <c r="C16" s="54" t="s">
        <v>230</v>
      </c>
      <c r="D16" s="90"/>
      <c r="E16" s="77" t="str">
        <f t="shared" si="0"/>
        <v/>
      </c>
      <c r="F16" s="54" t="s">
        <v>224</v>
      </c>
    </row>
    <row r="17" spans="2:6">
      <c r="B17" s="83" t="s">
        <v>223</v>
      </c>
      <c r="C17" s="54" t="s">
        <v>230</v>
      </c>
      <c r="D17" s="90"/>
      <c r="E17" s="77" t="str">
        <f t="shared" si="0"/>
        <v/>
      </c>
      <c r="F17" s="54" t="s">
        <v>224</v>
      </c>
    </row>
    <row r="18" spans="2:6">
      <c r="B18" s="54" t="s">
        <v>271</v>
      </c>
      <c r="C18" s="54" t="s">
        <v>180</v>
      </c>
      <c r="D18" s="90" t="s">
        <v>394</v>
      </c>
      <c r="E18" s="77" t="str">
        <f t="shared" si="0"/>
        <v>"[CODE QUALITY RULE] Code MUST be executable and correct BUT intentionally messy, inconsistent, or suboptimal | " &amp;</v>
      </c>
      <c r="F18" s="54" t="s">
        <v>224</v>
      </c>
    </row>
    <row r="19" spans="2:6">
      <c r="B19" s="54" t="s">
        <v>271</v>
      </c>
      <c r="C19" s="54" t="s">
        <v>395</v>
      </c>
      <c r="D19" s="90" t="s">
        <v>396</v>
      </c>
      <c r="E19" s="77" t="str">
        <f t="shared" si="0"/>
        <v>"[DIRTY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v>
      </c>
      <c r="F19" s="54" t="s">
        <v>224</v>
      </c>
    </row>
    <row r="20" spans="2:6">
      <c r="B20" s="54" t="s">
        <v>271</v>
      </c>
      <c r="C20" s="54" t="s">
        <v>397</v>
      </c>
      <c r="D20" s="90" t="s">
        <v>398</v>
      </c>
      <c r="E20" s="77" t="str">
        <f t="shared" si="0"/>
        <v>"[STYLE INCONSISTENCY RULE] Each challenge should feel like it was written at a different time with different formatting styles | " &amp;</v>
      </c>
      <c r="F20" s="54" t="s">
        <v>224</v>
      </c>
    </row>
    <row r="21" spans="2:6">
      <c r="B21" s="54" t="s">
        <v>271</v>
      </c>
      <c r="C21" s="54" t="s">
        <v>188</v>
      </c>
      <c r="D21" s="90" t="s">
        <v>662</v>
      </c>
      <c r="E21" s="77" t="str">
        <f t="shared" si="0"/>
        <v>"[FILE HANDLING RULE] Use correct loaders and enforce encoding='utf-8' and newline='' when applicable if the programming language supports it. | " &amp;</v>
      </c>
      <c r="F21" s="54" t="s">
        <v>224</v>
      </c>
    </row>
    <row r="22" spans="2:6">
      <c r="B22" s="54" t="s">
        <v>271</v>
      </c>
      <c r="C22" s="54" t="s">
        <v>189</v>
      </c>
      <c r="D22" s="90" t="s">
        <v>661</v>
      </c>
      <c r="E22" s="77" t="str">
        <f t="shared" si="0"/>
        <v>"[DATA TYPE RULE] Explicit casting required before calculations when the programming language requires it. | " &amp;</v>
      </c>
      <c r="F22" s="54" t="s">
        <v>224</v>
      </c>
    </row>
    <row r="23" spans="2:6">
      <c r="B23" s="54" t="s">
        <v>271</v>
      </c>
      <c r="C23" s="54" t="s">
        <v>190</v>
      </c>
      <c r="D23" s="90" t="s">
        <v>399</v>
      </c>
      <c r="E23" s="77" t="str">
        <f t="shared" si="0"/>
        <v>"[DATA ROBUSTNESS RULE] Handle missing, malformed, or inconsistent data safely | " &amp;</v>
      </c>
      <c r="F23" s="54" t="s">
        <v>224</v>
      </c>
    </row>
    <row r="24" spans="2:6">
      <c r="B24" s="54" t="s">
        <v>271</v>
      </c>
      <c r="C24" s="54" t="s">
        <v>191</v>
      </c>
      <c r="D24" s="90" t="s">
        <v>660</v>
      </c>
      <c r="E24" s="77" t="str">
        <f t="shared" si="0"/>
        <v>"[BOOLEAN HANDLING RULE] Normalize boolean values before comparison when the programming language requires it. | " &amp;</v>
      </c>
      <c r="F24" s="54" t="s">
        <v>224</v>
      </c>
    </row>
    <row r="25" spans="2:6">
      <c r="B25" s="54" t="s">
        <v>271</v>
      </c>
      <c r="C25" s="54" t="s">
        <v>192</v>
      </c>
      <c r="D25" s="90" t="s">
        <v>400</v>
      </c>
      <c r="E25" s="77" t="str">
        <f t="shared" si="0"/>
        <v>"[DATA CONSISTENCY RULE] Respect dataset schema | " &amp;</v>
      </c>
      <c r="F25" s="54" t="s">
        <v>224</v>
      </c>
    </row>
    <row r="26" spans="2:6">
      <c r="B26" s="54" t="s">
        <v>271</v>
      </c>
      <c r="C26" s="54" t="s">
        <v>207</v>
      </c>
      <c r="D26" s="90" t="s">
        <v>280</v>
      </c>
      <c r="E26" s="77" t="str">
        <f t="shared" si="0"/>
        <v>"[FORMAT RULE] Only valid markdown code blocks allowed | " &amp;</v>
      </c>
      <c r="F26" s="54" t="s">
        <v>224</v>
      </c>
    </row>
    <row r="27" spans="2:6">
      <c r="B27" s="54" t="s">
        <v>271</v>
      </c>
      <c r="C27" s="54" t="s">
        <v>209</v>
      </c>
      <c r="D27" s="90" t="s">
        <v>281</v>
      </c>
      <c r="E27" s="77" t="str">
        <f t="shared" si="0"/>
        <v>"[LANGUAGE TAG RULE] ALWAYS label markdown code blocks with the correct underlying programming language (e.g., python, javascript, sql) | " &amp;</v>
      </c>
      <c r="F27" s="54" t="s">
        <v>224</v>
      </c>
    </row>
    <row r="28" spans="2:6">
      <c r="B28" s="54" t="s">
        <v>271</v>
      </c>
      <c r="C28" s="54" t="s">
        <v>211</v>
      </c>
      <c r="D28" s="90" t="s">
        <v>401</v>
      </c>
      <c r="E28" s="77" t="str">
        <f t="shared" si="0"/>
        <v>"[OUTPUT FORMAT RULE] Monetary values formatted with '$', commas, 2 decimals | " &amp;</v>
      </c>
      <c r="F28" s="54" t="s">
        <v>224</v>
      </c>
    </row>
    <row r="29" spans="2:6">
      <c r="B29" s="54" t="s">
        <v>271</v>
      </c>
      <c r="C29" s="54" t="s">
        <v>216</v>
      </c>
      <c r="D29" s="90" t="s">
        <v>402</v>
      </c>
      <c r="E29" s="77" t="str">
        <f t="shared" si="0"/>
        <v>"[OUTPUT] Only header, dataset summary or statement (if any), intro, challenges, code, outputs, and footer | " &amp;</v>
      </c>
      <c r="F29" s="54" t="s">
        <v>224</v>
      </c>
    </row>
    <row r="30" spans="2:6">
      <c r="B30" s="54" t="s">
        <v>271</v>
      </c>
      <c r="C30" s="54" t="s">
        <v>174</v>
      </c>
      <c r="D30" s="90" t="s">
        <v>342</v>
      </c>
      <c r="E30" s="77" t="str">
        <f t="shared" si="0"/>
        <v>"[DATA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30" s="54" t="s">
        <v>224</v>
      </c>
    </row>
    <row r="31" spans="2:6">
      <c r="B31" s="54" t="s">
        <v>271</v>
      </c>
      <c r="C31" s="54" t="s">
        <v>175</v>
      </c>
      <c r="D31" s="90" t="s">
        <v>403</v>
      </c>
      <c r="E31" s="77" t="str">
        <f t="shared" si="0"/>
        <v>"[DATA SUMMARY FORMAT RULE] When a dataset is present, you MUST display IMMEDIATELY AFTER THE HEADER: Dataset Summary: - File Type: - Columns / Fields: - Data Types: - Notes: | " &amp;</v>
      </c>
      <c r="F31" s="54" t="s">
        <v>224</v>
      </c>
    </row>
    <row r="32" spans="2:6">
      <c r="B32" s="54" t="s">
        <v>271</v>
      </c>
      <c r="C32" s="54" t="s">
        <v>187</v>
      </c>
      <c r="D32" s="90" t="s">
        <v>404</v>
      </c>
      <c r="E32" s="77" t="str">
        <f t="shared" si="0"/>
        <v>"[INTRO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 | " &amp;</v>
      </c>
      <c r="F32" s="54" t="s">
        <v>224</v>
      </c>
    </row>
    <row r="33" spans="2:6">
      <c r="B33" s="54" t="s">
        <v>271</v>
      </c>
      <c r="C33" s="54" t="s">
        <v>177</v>
      </c>
      <c r="D33" s="90" t="s">
        <v>405</v>
      </c>
      <c r="E33" s="77" t="str">
        <f t="shared" si="0"/>
        <v>"[OUTPUT CONTRACT] 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v>
      </c>
      <c r="F33" s="54" t="s">
        <v>224</v>
      </c>
    </row>
    <row r="34" spans="2:6">
      <c r="B34" s="54" t="s">
        <v>271</v>
      </c>
      <c r="C34" s="54" t="s">
        <v>406</v>
      </c>
      <c r="D34" s="90" t="s">
        <v>407</v>
      </c>
      <c r="E34" s="77" t="str">
        <f t="shared" si="0"/>
        <v>"[REVIEW INTENT RULE] The user is expected to review, identify issues, and refactor the code to production-level quality | " &amp;</v>
      </c>
      <c r="F34" s="54" t="s">
        <v>224</v>
      </c>
    </row>
    <row r="35" spans="2:6">
      <c r="B35" s="54" t="s">
        <v>271</v>
      </c>
      <c r="C35" s="54" t="s">
        <v>178</v>
      </c>
      <c r="D35" s="90" t="s">
        <v>408</v>
      </c>
      <c r="E35" s="77" t="str">
        <f t="shared" si="0"/>
        <v>"[CODE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v>
      </c>
      <c r="F35" s="54" t="s">
        <v>224</v>
      </c>
    </row>
    <row r="36" spans="2:6">
      <c r="B36" s="54" t="s">
        <v>271</v>
      </c>
      <c r="C36" s="54" t="s">
        <v>194</v>
      </c>
      <c r="D36" s="90" t="s">
        <v>409</v>
      </c>
      <c r="E36" s="77" t="str">
        <f t="shared" si="0"/>
        <v>"[SUPPORT FILES RULE] If env/config is used, include: 1. Instructional sentence 2. File content in markdown code block 3. BEFORE the main code | " &amp;</v>
      </c>
      <c r="F36" s="54" t="s">
        <v>224</v>
      </c>
    </row>
    <row r="37" spans="2:6">
      <c r="B37" s="54" t="s">
        <v>271</v>
      </c>
      <c r="C37" s="54" t="s">
        <v>195</v>
      </c>
      <c r="D37" s="90" t="s">
        <v>410</v>
      </c>
      <c r="E37" s="77" t="str">
        <f t="shared" si="0"/>
        <v>"[DIFFICULTY RULE] Complexity MUST match level | " &amp;</v>
      </c>
      <c r="F37" s="54" t="s">
        <v>224</v>
      </c>
    </row>
    <row r="38" spans="2:6">
      <c r="B38" s="54" t="s">
        <v>271</v>
      </c>
      <c r="C38" s="54" t="s">
        <v>411</v>
      </c>
      <c r="D38" s="90" t="s">
        <v>412</v>
      </c>
      <c r="E38" s="77" t="str">
        <f t="shared" si="0"/>
        <v>"[DIFFICULTY CONSISTENCY RULE] All challenges MUST have similar complexity and length, even if coding styles differ | " &amp;</v>
      </c>
      <c r="F38" s="54" t="s">
        <v>224</v>
      </c>
    </row>
    <row r="39" spans="2:6">
      <c r="B39" s="54" t="s">
        <v>271</v>
      </c>
      <c r="C39" s="54" t="s">
        <v>220</v>
      </c>
      <c r="D39" s="90" t="s">
        <v>366</v>
      </c>
      <c r="E39" s="77" t="str">
        <f t="shared" si="0"/>
        <v>"[FOOTER RULE - STRICT] End your entire response EXACTLY with this markdown string (ensure all code blocks are closed before it):" &amp; CHAR(10) &amp; "---" &amp; CHAR(10) &amp; "⚡ *Coding5s System - Learn Programming by Writing Code - Coding5S.com*",</v>
      </c>
      <c r="F39" s="54" t="s">
        <v>224</v>
      </c>
    </row>
    <row r="40" spans="2:6">
      <c r="B40" s="54"/>
      <c r="C40" s="54"/>
      <c r="D40" s="90"/>
      <c r="E40" s="88" t="s">
        <v>414</v>
      </c>
      <c r="F40" s="54" t="s">
        <v>224</v>
      </c>
    </row>
    <row r="41" spans="2:6">
      <c r="B41" s="54"/>
      <c r="C41" s="54"/>
      <c r="D41" s="90"/>
      <c r="E41" s="77"/>
      <c r="F41" s="54"/>
    </row>
    <row r="42" spans="2:6">
      <c r="B42" s="74"/>
      <c r="C42" s="74"/>
      <c r="E42" s="86"/>
    </row>
    <row r="43" spans="2:6">
      <c r="B43" s="74"/>
      <c r="C43" s="74"/>
      <c r="E43" s="86"/>
    </row>
    <row r="44" spans="2:6" ht="36">
      <c r="B44" s="79" t="s">
        <v>439</v>
      </c>
      <c r="C44" s="74"/>
      <c r="E44" s="86"/>
    </row>
    <row r="45" spans="2:6">
      <c r="B45" s="76" t="s">
        <v>264</v>
      </c>
      <c r="C45" s="76" t="s">
        <v>579</v>
      </c>
      <c r="D45" s="76" t="s">
        <v>580</v>
      </c>
      <c r="E45" s="88" t="s">
        <v>265</v>
      </c>
      <c r="F45" s="32" t="s">
        <v>224</v>
      </c>
    </row>
    <row r="46" spans="2:6">
      <c r="B46" s="54" t="s">
        <v>222</v>
      </c>
      <c r="C46" s="54" t="s">
        <v>160</v>
      </c>
      <c r="D46" s="90" t="s">
        <v>338</v>
      </c>
      <c r="E46" s="77" t="str">
        <f>IF(D46="","",""""&amp;C46&amp;" "&amp;IF(C46="[FOOTER RULE - STRICT]",D46,IF(RIGHT(D46,6)=" | "&amp;CHAR(34)&amp;" &amp;",D46,D46&amp;" | "&amp;CHAR(34)&amp;" &amp;")))</f>
        <v>"[ROLE] Tech Lead | " &amp;</v>
      </c>
      <c r="F46" s="32" t="s">
        <v>224</v>
      </c>
    </row>
    <row r="47" spans="2:6">
      <c r="B47" s="54" t="s">
        <v>222</v>
      </c>
      <c r="C47" s="54" t="s">
        <v>162</v>
      </c>
      <c r="D47" s="90" t="s">
        <v>415</v>
      </c>
      <c r="E47" s="77" t="str">
        <f t="shared" ref="E47:E76" si="1">IF(D47="","",""""&amp;C47&amp;" "&amp;IF(C47="[FOOTER RULE - STRICT]",D47,IF(RIGHT(D47,6)=" | "&amp;CHAR(34)&amp;" &amp;",D47,D47&amp;" | "&amp;CHAR(34)&amp;" &amp;")))</f>
        <v>"[TASK] Provide a messy but functional project for refactoring | " &amp;</v>
      </c>
      <c r="F47" s="32" t="s">
        <v>224</v>
      </c>
    </row>
    <row r="48" spans="2:6">
      <c r="B48" s="54" t="s">
        <v>222</v>
      </c>
      <c r="C48" s="54" t="s">
        <v>313</v>
      </c>
      <c r="D48" s="90" t="s">
        <v>165</v>
      </c>
      <c r="E48" s="77" t="str">
        <f t="shared" si="1"/>
        <v>"[PROJECT] " &amp; I9 &amp; " | " &amp;</v>
      </c>
      <c r="F48" s="32" t="s">
        <v>224</v>
      </c>
    </row>
    <row r="49" spans="2:6">
      <c r="B49" s="54" t="s">
        <v>222</v>
      </c>
      <c r="C49" s="54" t="s">
        <v>253</v>
      </c>
      <c r="D49" s="90" t="s">
        <v>712</v>
      </c>
      <c r="E49" s="77" t="str">
        <f t="shared" si="1"/>
        <v>"[TOPICS USED] " &amp; A9 &amp; " | " &amp;</v>
      </c>
      <c r="F49" s="32" t="s">
        <v>224</v>
      </c>
    </row>
    <row r="50" spans="2:6">
      <c r="B50" s="54" t="s">
        <v>222</v>
      </c>
      <c r="C50" s="54" t="s">
        <v>166</v>
      </c>
      <c r="D50" s="90" t="s">
        <v>167</v>
      </c>
      <c r="E50" s="77" t="str">
        <f t="shared" si="1"/>
        <v>"[LEVEL] " &amp; G9 &amp; " | " &amp;</v>
      </c>
      <c r="F50" s="32" t="s">
        <v>224</v>
      </c>
    </row>
    <row r="51" spans="2:6">
      <c r="B51" s="54" t="s">
        <v>222</v>
      </c>
      <c r="C51" s="54" t="s">
        <v>170</v>
      </c>
      <c r="D51" s="90" t="s">
        <v>416</v>
      </c>
      <c r="E51" s="77" t="str">
        <f t="shared" si="1"/>
        <v>"[PERSONA RULE] Act as a Tech Lead. A junior wrote this working but messy code. Tone: professional but exhausted | " &amp;</v>
      </c>
      <c r="F51" s="32" t="s">
        <v>224</v>
      </c>
    </row>
    <row r="52" spans="2:6">
      <c r="B52" s="54" t="s">
        <v>222</v>
      </c>
      <c r="C52" s="54" t="s">
        <v>215</v>
      </c>
      <c r="D52" s="90" t="s">
        <v>591</v>
      </c>
      <c r="E52" s="77" t="str">
        <f t="shared" si="1"/>
        <v>"[HEADER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v>
      </c>
      <c r="F52" s="32" t="s">
        <v>224</v>
      </c>
    </row>
    <row r="53" spans="2:6">
      <c r="B53" s="54" t="s">
        <v>222</v>
      </c>
      <c r="C53" s="54" t="s">
        <v>229</v>
      </c>
      <c r="D53" s="90" t="s">
        <v>267</v>
      </c>
      <c r="E53" s="77" t="str">
        <f t="shared" si="1"/>
        <v>"[LIBRARY BEING LEARNED] " &amp; $I$3 &amp; " | " &amp;</v>
      </c>
      <c r="F53" s="32" t="s">
        <v>224</v>
      </c>
    </row>
    <row r="54" spans="2:6">
      <c r="B54" s="75" t="s">
        <v>222</v>
      </c>
      <c r="C54" s="54" t="s">
        <v>225</v>
      </c>
      <c r="D54" s="90" t="str">
        <f>"If a module or ecosystem like "&amp; Variables!E6 &amp;" is specified in "&amp; Variables!E7 &amp;", you are CRITICALLY FORBIDDEN from using "&amp; Variables!E8 &amp;". You MUST enforce the "&amp; Variables!E9 &amp;" and data structures of that specific library."</f>
        <v>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v>
      </c>
      <c r="E54" s="77"/>
      <c r="F54" s="32" t="s">
        <v>224</v>
      </c>
    </row>
    <row r="55" spans="2:6">
      <c r="B55" s="54" t="s">
        <v>222</v>
      </c>
      <c r="C55" s="54" t="s">
        <v>172</v>
      </c>
      <c r="D55" s="90" t="s">
        <v>254</v>
      </c>
      <c r="E55"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491</v>
      </c>
      <c r="D56" s="90" t="s">
        <v>483</v>
      </c>
      <c r="E56" s="77" t="str">
        <f t="shared" si="1"/>
        <v>"[LANGUAGE SEED CONTEXT] " &amp; IF($AE$7 = "", "Language Seed Not Necessary", "You MUST strictly follow this seed context to enhance, adapt, and naturalize your tone, vocabulary, and instructional quality in " &amp; $B$6 &amp; ": " &amp; $AE$7) &amp; " | " &amp;</v>
      </c>
      <c r="F56" s="32" t="s">
        <v>224</v>
      </c>
    </row>
    <row r="57" spans="2:6">
      <c r="B57" s="54" t="s">
        <v>223</v>
      </c>
      <c r="C57" s="54" t="s">
        <v>230</v>
      </c>
      <c r="D57" s="90"/>
      <c r="E57" s="77" t="str">
        <f t="shared" si="1"/>
        <v/>
      </c>
      <c r="F57" s="32" t="s">
        <v>224</v>
      </c>
    </row>
    <row r="58" spans="2:6">
      <c r="B58" s="54" t="s">
        <v>223</v>
      </c>
      <c r="C58" s="54" t="s">
        <v>230</v>
      </c>
      <c r="D58" s="90"/>
      <c r="E58" s="77" t="str">
        <f t="shared" si="1"/>
        <v/>
      </c>
      <c r="F58" s="32" t="s">
        <v>224</v>
      </c>
    </row>
    <row r="59" spans="2:6">
      <c r="B59" s="54" t="s">
        <v>223</v>
      </c>
      <c r="C59" s="54" t="s">
        <v>230</v>
      </c>
      <c r="D59" s="90"/>
      <c r="E59" s="77" t="str">
        <f t="shared" si="1"/>
        <v/>
      </c>
      <c r="F59" s="32" t="s">
        <v>224</v>
      </c>
    </row>
    <row r="60" spans="2:6">
      <c r="B60" s="54" t="s">
        <v>271</v>
      </c>
      <c r="C60" s="54" t="s">
        <v>180</v>
      </c>
      <c r="D60" s="90" t="s">
        <v>417</v>
      </c>
      <c r="E60" s="77" t="str">
        <f t="shared" si="1"/>
        <v>"[CODE QUALITY RULE] Code MUST be correct and executable but not perfectly clean | " &amp;</v>
      </c>
      <c r="F60" s="32" t="s">
        <v>224</v>
      </c>
    </row>
    <row r="61" spans="2:6">
      <c r="B61" s="54" t="s">
        <v>271</v>
      </c>
      <c r="C61" s="54" t="s">
        <v>395</v>
      </c>
      <c r="D61" s="90" t="s">
        <v>418</v>
      </c>
      <c r="E61" s="77" t="str">
        <f t="shared" si="1"/>
        <v>"[DIRTY CODE RULE] Code MUST NOT include ANY comments and should include inconsistent naming, redundant logic, minor structural issues, and slightly messy organization while still remaining understandable as a complete working program | " &amp;</v>
      </c>
      <c r="F61" s="32" t="s">
        <v>224</v>
      </c>
    </row>
    <row r="62" spans="2:6">
      <c r="B62" s="54" t="s">
        <v>271</v>
      </c>
      <c r="C62" s="54" t="s">
        <v>190</v>
      </c>
      <c r="D62" s="90" t="s">
        <v>419</v>
      </c>
      <c r="E62" s="77" t="str">
        <f t="shared" si="1"/>
        <v>"[DATA ROBUSTNESS RULE] Handle real-world data safely | " &amp;</v>
      </c>
      <c r="F62" s="32" t="s">
        <v>224</v>
      </c>
    </row>
    <row r="63" spans="2:6">
      <c r="B63" s="54" t="s">
        <v>271</v>
      </c>
      <c r="C63" s="54" t="s">
        <v>207</v>
      </c>
      <c r="D63" s="90" t="s">
        <v>280</v>
      </c>
      <c r="E63" s="77" t="str">
        <f t="shared" si="1"/>
        <v>"[FORMAT RULE] Only valid markdown code blocks allowed | " &amp;</v>
      </c>
      <c r="F63" s="32" t="s">
        <v>224</v>
      </c>
    </row>
    <row r="64" spans="2:6">
      <c r="B64" s="54" t="s">
        <v>271</v>
      </c>
      <c r="C64" s="54" t="s">
        <v>209</v>
      </c>
      <c r="D64" s="90" t="s">
        <v>281</v>
      </c>
      <c r="E64" s="77" t="str">
        <f t="shared" si="1"/>
        <v>"[LANGUAGE TAG RULE] ALWAYS label markdown code blocks with the correct underlying programming language (e.g., python, javascript, sql) | " &amp;</v>
      </c>
      <c r="F64" s="32" t="s">
        <v>224</v>
      </c>
    </row>
    <row r="65" spans="2:6">
      <c r="B65" s="54" t="s">
        <v>271</v>
      </c>
      <c r="C65" s="54" t="s">
        <v>174</v>
      </c>
      <c r="D65" s="90" t="s">
        <v>420</v>
      </c>
      <c r="E65"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v>
      </c>
      <c r="F65" s="32" t="s">
        <v>224</v>
      </c>
    </row>
    <row r="66" spans="2:6">
      <c r="B66" s="54" t="s">
        <v>271</v>
      </c>
      <c r="C66" s="54" t="s">
        <v>187</v>
      </c>
      <c r="D66" s="90" t="s">
        <v>421</v>
      </c>
      <c r="E66" s="77" t="str">
        <f t="shared" si="1"/>
        <v>"[INTRO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v>
      </c>
      <c r="F66" s="32" t="s">
        <v>224</v>
      </c>
    </row>
    <row r="67" spans="2:6">
      <c r="B67" s="54" t="s">
        <v>271</v>
      </c>
      <c r="C67" s="54" t="s">
        <v>177</v>
      </c>
      <c r="D67" s="90" t="s">
        <v>422</v>
      </c>
      <c r="E67" s="77" t="str">
        <f t="shared" si="1"/>
        <v>"[OUTPUT CONTRACT] EXACTLY 1 project. Structure MUST be: 1. Tech Lead Intro Email 2. Project: Objective (max 6 lines), Expected Output (code block), Dirty Code | " &amp;</v>
      </c>
      <c r="F67" s="32" t="s">
        <v>224</v>
      </c>
    </row>
    <row r="68" spans="2:6">
      <c r="B68" s="54" t="s">
        <v>271</v>
      </c>
      <c r="C68" s="54" t="s">
        <v>406</v>
      </c>
      <c r="D68" s="90" t="s">
        <v>423</v>
      </c>
      <c r="E68" s="77" t="str">
        <f t="shared" si="1"/>
        <v>"[REVIEW INTENT RULE] The user is expected to review and refactor the project to improve structure, readability, and maintainability | " &amp;</v>
      </c>
      <c r="F68" s="32" t="s">
        <v>224</v>
      </c>
    </row>
    <row r="69" spans="2:6">
      <c r="B69" s="54" t="s">
        <v>271</v>
      </c>
      <c r="C69" s="54" t="s">
        <v>178</v>
      </c>
      <c r="D69" s="90" t="s">
        <v>424</v>
      </c>
      <c r="E69" s="77" t="str">
        <f t="shared" si="1"/>
        <v>"[CODE CONSTRAINTS] MUST be between " &amp; IF(G9="Beginner", "25–40", IF(G9="Intermediate", "30–60", "40–100")) &amp; " lines of EXECUTABLE code (STRICT: Do NOT count blank lines towards this limit) - Multi-step flow - NO classes - Code MUST run correctly BUT be slightly messy and contain NO comments | " &amp;</v>
      </c>
      <c r="F69" s="32" t="s">
        <v>224</v>
      </c>
    </row>
    <row r="70" spans="2:6">
      <c r="B70" s="54" t="s">
        <v>271</v>
      </c>
      <c r="C70" s="54" t="s">
        <v>194</v>
      </c>
      <c r="D70" s="90" t="s">
        <v>425</v>
      </c>
      <c r="E70" s="77" t="str">
        <f t="shared" si="1"/>
        <v>"[SUPPORT FILES RULE] Include config files before code if needed | " &amp;</v>
      </c>
      <c r="F70" s="32" t="s">
        <v>224</v>
      </c>
    </row>
    <row r="71" spans="2:6">
      <c r="B71" s="54" t="s">
        <v>271</v>
      </c>
      <c r="C71" s="54" t="s">
        <v>259</v>
      </c>
      <c r="D71" s="90" t="s">
        <v>426</v>
      </c>
      <c r="E71" s="77" t="str">
        <f t="shared" si="1"/>
        <v>"[EXECUTION RULE] Code MUST run and produce correct output | " &amp;</v>
      </c>
      <c r="F71" s="32" t="s">
        <v>224</v>
      </c>
    </row>
    <row r="72" spans="2:6">
      <c r="B72" s="54" t="s">
        <v>271</v>
      </c>
      <c r="C72" s="54" t="s">
        <v>212</v>
      </c>
      <c r="D72" s="90" t="s">
        <v>427</v>
      </c>
      <c r="E72" s="77" t="str">
        <f t="shared" si="1"/>
        <v>"[CONSISTENCY RULE] Project must match objective | " &amp;</v>
      </c>
      <c r="F72" s="32" t="s">
        <v>224</v>
      </c>
    </row>
    <row r="73" spans="2:6">
      <c r="B73" s="54" t="s">
        <v>271</v>
      </c>
      <c r="C73" s="54" t="s">
        <v>216</v>
      </c>
      <c r="D73" s="90" t="s">
        <v>428</v>
      </c>
      <c r="E73" s="77" t="str">
        <f t="shared" si="1"/>
        <v>"[OUTPUT] Only header, dataset summary or statement (if any), intro email, objective, expected output, code, and footer | " &amp;</v>
      </c>
      <c r="F73" s="32" t="s">
        <v>224</v>
      </c>
    </row>
    <row r="74" spans="2:6">
      <c r="B74" s="54" t="s">
        <v>271</v>
      </c>
      <c r="C74" s="54" t="s">
        <v>220</v>
      </c>
      <c r="D74" s="90" t="s">
        <v>380</v>
      </c>
      <c r="E74" s="77" t="str">
        <f t="shared" si="1"/>
        <v>"[FOOTER RULE - STRICT] End your entire response EXACTLY with this markdown string (ensure all code blocks are closed before it):" &amp; CHAR(10) &amp; "---" &amp; CHAR(10) &amp; "⚡ *Coding5s System - Learn Programming by Writing Code - Coding5S.com*")</v>
      </c>
      <c r="F74" s="32" t="s">
        <v>224</v>
      </c>
    </row>
    <row r="75" spans="2:6">
      <c r="B75" s="54"/>
      <c r="C75" s="54"/>
      <c r="D75" s="90"/>
      <c r="E75" s="77" t="str">
        <f t="shared" si="1"/>
        <v/>
      </c>
      <c r="F75" s="32" t="s">
        <v>224</v>
      </c>
    </row>
    <row r="76" spans="2:6">
      <c r="B76" s="54"/>
      <c r="C76" s="54"/>
      <c r="D76" s="90"/>
      <c r="E76" s="77" t="str">
        <f t="shared" si="1"/>
        <v/>
      </c>
      <c r="F76" s="32" t="s">
        <v>224</v>
      </c>
    </row>
    <row r="77" spans="2:6">
      <c r="E77" s="86"/>
      <c r="F77" t="s">
        <v>224</v>
      </c>
    </row>
    <row r="79" spans="2:6" ht="36">
      <c r="B79" s="80" t="s">
        <v>438</v>
      </c>
    </row>
    <row r="80" spans="2:6">
      <c r="B80" s="76" t="s">
        <v>221</v>
      </c>
      <c r="C80" s="76" t="s">
        <v>579</v>
      </c>
      <c r="D80" s="76" t="s">
        <v>580</v>
      </c>
      <c r="E80" s="89" t="s">
        <v>234</v>
      </c>
      <c r="F80" s="54" t="s">
        <v>224</v>
      </c>
    </row>
    <row r="81" spans="2:6">
      <c r="B81" s="54" t="s">
        <v>222</v>
      </c>
      <c r="C81" s="54" t="s">
        <v>429</v>
      </c>
      <c r="D81" s="90" t="s">
        <v>430</v>
      </c>
      <c r="E81" s="17" t="str">
        <f t="shared" ref="E81:E96" si="2">IF(D81="","",""""&amp;C81&amp;" "&amp;IF(OR(C81="[FOOTER RULE - STRICT]",C81="[FOOTER RULE]"),D81,IF(RIGHT(D81,6)=" | "&amp;CHAR(34)&amp;" &amp;",D81,D81&amp;" | "&amp;CHAR(34)&amp;" &amp;")))</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v>
      </c>
      <c r="F81" s="54" t="s">
        <v>224</v>
      </c>
    </row>
    <row r="82" spans="2:6">
      <c r="B82" s="54" t="s">
        <v>222</v>
      </c>
      <c r="C82" s="54" t="s">
        <v>236</v>
      </c>
      <c r="D82" s="90" t="s">
        <v>431</v>
      </c>
      <c r="E82" s="17" t="str">
        <f t="shared" si="2"/>
        <v>"[CULTURAL &amp; JARGON RULE] 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v>
      </c>
      <c r="F82" s="54" t="s">
        <v>224</v>
      </c>
    </row>
    <row r="83" spans="2:6">
      <c r="B83" s="54" t="s">
        <v>222</v>
      </c>
      <c r="C83" s="54" t="s">
        <v>237</v>
      </c>
      <c r="D83" s="90" t="s">
        <v>716</v>
      </c>
      <c r="E83" s="17" t="str">
        <f t="shared" si="2"/>
        <v>"[CONTEXT] You are performing a Code Review for a " &amp; IF(UPPER(H9)="PROJECT", "PROJECT: " &amp; I9 &amp; ". Topics involved: " &amp; A9 &amp; ". Project objective: " &amp; J9, "TOPIC: " &amp; I9 &amp; ". Topic details: " &amp; J9) &amp; " | " &amp;</v>
      </c>
      <c r="F83" s="54" t="s">
        <v>224</v>
      </c>
    </row>
    <row r="84" spans="2:6">
      <c r="B84" s="54" t="s">
        <v>222</v>
      </c>
      <c r="C84" s="54" t="s">
        <v>162</v>
      </c>
      <c r="D84" s="90" t="s">
        <v>432</v>
      </c>
      <c r="E84" s="17" t="str">
        <f t="shared" si="2"/>
        <v>"[TASK]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v>
      </c>
      <c r="F84" s="54" t="s">
        <v>224</v>
      </c>
    </row>
    <row r="85" spans="2:6">
      <c r="B85" s="54" t="s">
        <v>222</v>
      </c>
      <c r="C85" s="54" t="s">
        <v>229</v>
      </c>
      <c r="D85" s="90" t="s">
        <v>267</v>
      </c>
      <c r="E85" s="17" t="str">
        <f t="shared" si="2"/>
        <v>"[LIBRARY BEING LEARNED] " &amp; $I$3 &amp; " | " &amp;</v>
      </c>
      <c r="F85" s="54" t="s">
        <v>224</v>
      </c>
    </row>
    <row r="86" spans="2:6">
      <c r="B86" s="54" t="s">
        <v>222</v>
      </c>
      <c r="C86" s="54" t="s">
        <v>172</v>
      </c>
      <c r="D86" s="90"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0"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0" t="s">
        <v>592</v>
      </c>
      <c r="E88" s="17" t="str">
        <f t="shared" si="2"/>
        <v>"[HEADER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v>
      </c>
      <c r="F88" s="54" t="s">
        <v>224</v>
      </c>
    </row>
    <row r="89" spans="2:6">
      <c r="B89" s="54" t="s">
        <v>223</v>
      </c>
      <c r="C89" s="54" t="s">
        <v>230</v>
      </c>
      <c r="D89" s="90"/>
      <c r="E89" s="17" t="str">
        <f t="shared" si="2"/>
        <v/>
      </c>
      <c r="F89" s="54" t="s">
        <v>224</v>
      </c>
    </row>
    <row r="90" spans="2:6">
      <c r="B90" s="54" t="s">
        <v>223</v>
      </c>
      <c r="C90" s="54" t="s">
        <v>230</v>
      </c>
      <c r="D90" s="90"/>
      <c r="E90" s="17" t="str">
        <f t="shared" si="2"/>
        <v/>
      </c>
      <c r="F90" s="54" t="s">
        <v>224</v>
      </c>
    </row>
    <row r="91" spans="2:6">
      <c r="B91" s="54" t="s">
        <v>223</v>
      </c>
      <c r="C91" s="54" t="s">
        <v>243</v>
      </c>
      <c r="D91" s="90" t="str">
        <f>Variables!E56 &amp; " | " &amp; CHAR(34) &amp; " &amp;"</f>
        <v>Code MUST follow mix format and idiomatic Elixir style. Use snake_case for variables/functions/atoms, PascalCase for modules/structs, snake_case for files. Avoid global state; emphasize @spec/typespecs, Enum/Stream, pattern matching, and clean functional architecture without OOP. | " &amp;</v>
      </c>
      <c r="E91" s="17" t="str">
        <f t="shared" si="2"/>
        <v>"[PYTHON QUALITY RULE - STRICT] Code MUST follow mix format and idiomatic Elixir style. Use snake_case for variables/functions/atoms, PascalCase for modules/structs, snake_case for files. Avoid global state; emphasize @spec/typespecs, Enum/Stream, pattern matching, and clean functional architecture without OOP. | " &amp;</v>
      </c>
      <c r="F91" s="54" t="s">
        <v>224</v>
      </c>
    </row>
    <row r="92" spans="2:6">
      <c r="B92" s="54" t="s">
        <v>271</v>
      </c>
      <c r="C92" s="54" t="s">
        <v>238</v>
      </c>
      <c r="D92" s="90" t="s">
        <v>433</v>
      </c>
      <c r="E92" s="17" t="str">
        <f t="shared" si="2"/>
        <v>"[EMPTY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v>
      </c>
      <c r="F92" s="54" t="s">
        <v>224</v>
      </c>
    </row>
    <row r="93" spans="2:6">
      <c r="B93" s="54" t="s">
        <v>271</v>
      </c>
      <c r="C93" s="54" t="s">
        <v>240</v>
      </c>
      <c r="D93" s="90" t="s">
        <v>434</v>
      </c>
      <c r="E93" s="17" t="str">
        <f t="shared" si="2"/>
        <v>"[PHASE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v>
      </c>
      <c r="F93" s="54" t="s">
        <v>224</v>
      </c>
    </row>
    <row r="94" spans="2:6">
      <c r="B94" s="54" t="s">
        <v>271</v>
      </c>
      <c r="C94" s="54" t="s">
        <v>241</v>
      </c>
      <c r="D94" s="90" t="s">
        <v>435</v>
      </c>
      <c r="E94" s="17" t="str">
        <f t="shared" si="2"/>
        <v>"[EXPLANATION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v>
      </c>
      <c r="F94" s="54" t="s">
        <v>224</v>
      </c>
    </row>
    <row r="95" spans="2:6">
      <c r="B95" s="54" t="s">
        <v>271</v>
      </c>
      <c r="C95" s="54" t="s">
        <v>244</v>
      </c>
      <c r="D95" s="90" t="s">
        <v>436</v>
      </c>
      <c r="E95" s="17" t="str">
        <f t="shared" si="2"/>
        <v>"[PHASE 2: FULL SOLUTION - STRICT] 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v>
      </c>
      <c r="F95" s="54" t="s">
        <v>224</v>
      </c>
    </row>
    <row r="96" spans="2:6">
      <c r="B96" s="54" t="s">
        <v>271</v>
      </c>
      <c r="C96" s="54" t="s">
        <v>330</v>
      </c>
      <c r="D96" s="90" t="s">
        <v>500</v>
      </c>
      <c r="E96" s="17" t="str">
        <f t="shared" si="2"/>
        <v>"[FOOTER RULE] End your response with: '--- ⚡ *Coding5s Mentor System — Eliminating Technical Debt with Elegance*'",</v>
      </c>
      <c r="F96" s="54" t="s">
        <v>224</v>
      </c>
    </row>
    <row r="97" spans="2:6">
      <c r="B97" s="54"/>
      <c r="C97" s="54"/>
      <c r="D97" s="90"/>
      <c r="E97" s="88" t="s">
        <v>437</v>
      </c>
      <c r="F97" s="54" t="s">
        <v>224</v>
      </c>
    </row>
    <row r="98" spans="2:6">
      <c r="B98" s="54"/>
      <c r="C98" s="54"/>
      <c r="D98" s="90"/>
      <c r="E98" s="77" t="str">
        <f t="shared" ref="E98:E100" si="3">IF(D98="","",""""&amp;C98&amp;" "&amp;IF(C98="[FOOTER RULE - STRICT]",D98,IF(RIGHT(D98,6)=" | "&amp;CHAR(34)&amp;" &amp;",D98,D98&amp;" | "&amp;CHAR(34)&amp;" &amp;")))</f>
        <v/>
      </c>
      <c r="F98" s="54" t="s">
        <v>224</v>
      </c>
    </row>
    <row r="99" spans="2:6">
      <c r="B99" s="54"/>
      <c r="C99" s="54"/>
      <c r="D99" s="90"/>
      <c r="E99" s="77" t="str">
        <f t="shared" si="3"/>
        <v/>
      </c>
      <c r="F99" s="54" t="s">
        <v>224</v>
      </c>
    </row>
    <row r="100" spans="2:6">
      <c r="B100" s="54"/>
      <c r="C100" s="54"/>
      <c r="D100" s="90"/>
      <c r="E100" s="77" t="str">
        <f t="shared" si="3"/>
        <v/>
      </c>
      <c r="F100" s="54" t="s">
        <v>224</v>
      </c>
    </row>
  </sheetData>
  <conditionalFormatting sqref="B1:B1048576">
    <cfRule type="cellIs" dxfId="23" priority="13" operator="equal">
      <formula>"The Immutable Kernel"</formula>
    </cfRule>
    <cfRule type="cellIs" dxfId="22" priority="14" operator="equal">
      <formula>"Paradigm &amp; Ecosystem"</formula>
    </cfRule>
    <cfRule type="cellIs" dxfId="21" priority="15" operator="equal">
      <formula>"Global Variables &amp; Configuration"</formula>
    </cfRule>
  </conditionalFormatting>
  <conditionalFormatting sqref="C4:C41">
    <cfRule type="expression" dxfId="20" priority="10">
      <formula>$B4="The Immutable Kernel"</formula>
    </cfRule>
    <cfRule type="expression" dxfId="19" priority="11">
      <formula>$B4="Paradigm &amp; Ecosystem"</formula>
    </cfRule>
    <cfRule type="expression" dxfId="18" priority="12">
      <formula>$B4="Global Variables &amp; Configuration"</formula>
    </cfRule>
  </conditionalFormatting>
  <conditionalFormatting sqref="C46:C76">
    <cfRule type="expression" dxfId="17" priority="1">
      <formula>$B46="The Immutable Kernel"</formula>
    </cfRule>
    <cfRule type="expression" dxfId="16" priority="2">
      <formula>$B46="Paradigm &amp; Ecosystem"</formula>
    </cfRule>
    <cfRule type="expression" dxfId="15" priority="3">
      <formula>$B46="Global Variables &amp; Configuration"</formula>
    </cfRule>
  </conditionalFormatting>
  <conditionalFormatting sqref="C81:C100">
    <cfRule type="expression" dxfId="14" priority="4">
      <formula>$B81="The Immutable Kernel"</formula>
    </cfRule>
    <cfRule type="expression" dxfId="13" priority="5">
      <formula>$B81="Paradigm &amp; Ecosystem"</formula>
    </cfRule>
    <cfRule type="expression" dxfId="12" priority="6">
      <formula>$B81="Global Variables &amp; Configuration"</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25615-307B-4FE6-8E0D-5A0ED377C484}">
  <sheetPr>
    <tabColor theme="4" tint="0.79998168889431442"/>
  </sheetPr>
  <dimension ref="B2:AC100"/>
  <sheetViews>
    <sheetView showGridLines="0" topLeftCell="A79" zoomScaleNormal="100" workbookViewId="0">
      <selection activeCell="E80" sqref="E80:E96"/>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449</v>
      </c>
      <c r="D2" s="81" t="s">
        <v>450</v>
      </c>
      <c r="H2" s="82"/>
      <c r="T2" s="82"/>
    </row>
    <row r="3" spans="2:29">
      <c r="B3" s="76" t="s">
        <v>221</v>
      </c>
      <c r="C3" s="76" t="s">
        <v>579</v>
      </c>
      <c r="D3" s="76" t="s">
        <v>580</v>
      </c>
      <c r="E3" s="88" t="s">
        <v>228</v>
      </c>
      <c r="F3" s="4" t="s">
        <v>224</v>
      </c>
      <c r="AC3" t="s">
        <v>224</v>
      </c>
    </row>
    <row r="4" spans="2:29">
      <c r="B4" s="75" t="s">
        <v>222</v>
      </c>
      <c r="C4" s="54" t="s">
        <v>160</v>
      </c>
      <c r="D4" s="91" t="s">
        <v>453</v>
      </c>
      <c r="E4" s="77" t="str">
        <f t="shared" ref="E4:E41" si="0">IF(D4="","",""""&amp;C4&amp;" "&amp;IF(C4="[FOOTER RULE - STRICT]",D4,IF(RIGHT(D4,6)=" | "&amp;CHAR(34)&amp;" &amp;",D4,D4&amp;" | "&amp;CHAR(34)&amp;" &amp;")))</f>
        <v>"[ROLE] Tech Product Manager assigning a " &amp; $I$2 &amp; " Jira Ticket | " &amp;</v>
      </c>
      <c r="F4" s="54" t="s">
        <v>224</v>
      </c>
    </row>
    <row r="5" spans="2:29">
      <c r="B5" s="75" t="s">
        <v>222</v>
      </c>
      <c r="C5" s="54" t="s">
        <v>162</v>
      </c>
      <c r="D5" s="91" t="s">
        <v>454</v>
      </c>
      <c r="E5" s="77" t="str">
        <f t="shared" si="0"/>
        <v>"[TASK] Provide a guided implementation exercise with full solution for learning purposes | " &amp;</v>
      </c>
      <c r="F5" s="54" t="s">
        <v>224</v>
      </c>
    </row>
    <row r="6" spans="2:29">
      <c r="B6" s="75" t="s">
        <v>222</v>
      </c>
      <c r="C6" s="54" t="s">
        <v>164</v>
      </c>
      <c r="D6" s="91" t="s">
        <v>165</v>
      </c>
      <c r="E6" s="77" t="str">
        <f t="shared" si="0"/>
        <v>"[TOPIC] " &amp; I9 &amp; " | " &amp;</v>
      </c>
      <c r="F6" s="54" t="s">
        <v>224</v>
      </c>
    </row>
    <row r="7" spans="2:29">
      <c r="B7" s="75" t="s">
        <v>222</v>
      </c>
      <c r="C7" s="54" t="s">
        <v>166</v>
      </c>
      <c r="D7" s="91" t="s">
        <v>167</v>
      </c>
      <c r="E7" s="77" t="str">
        <f t="shared" si="0"/>
        <v>"[LEVEL] " &amp; G9 &amp; " | " &amp;</v>
      </c>
      <c r="F7" s="54" t="s">
        <v>224</v>
      </c>
    </row>
    <row r="8" spans="2:29">
      <c r="B8" s="75" t="s">
        <v>222</v>
      </c>
      <c r="C8" s="54" t="s">
        <v>229</v>
      </c>
      <c r="D8" s="91" t="s">
        <v>267</v>
      </c>
      <c r="E8" s="77" t="str">
        <f t="shared" si="0"/>
        <v>"[LIBRARY BEING LEARNED] " &amp; $I$3 &amp; " | " &amp;</v>
      </c>
      <c r="F8" s="54" t="s">
        <v>224</v>
      </c>
    </row>
    <row r="9" spans="2:29">
      <c r="B9" s="75" t="s">
        <v>222</v>
      </c>
      <c r="C9" s="54" t="s">
        <v>225</v>
      </c>
      <c r="D9" s="91" t="str">
        <f>"If a module or ecosystem like "&amp; Variables!E6 &amp;" is specified in "&amp; Variables!E7 &amp;", you are CRITICALLY FORBIDDEN from using "&amp; Variables!E8 &amp;". You MUST enforce the "&amp; Variables!E9 &amp;" and data structures of that specific library."</f>
        <v>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v>
      </c>
      <c r="E9" s="77" t="str">
        <f t="shared" si="0"/>
        <v>"[ECOSYSTEM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 &amp;</v>
      </c>
      <c r="F9" s="54" t="s">
        <v>224</v>
      </c>
    </row>
    <row r="10" spans="2:29">
      <c r="B10" s="75" t="s">
        <v>222</v>
      </c>
      <c r="C10" s="54" t="s">
        <v>170</v>
      </c>
      <c r="D10" s="91" t="s">
        <v>455</v>
      </c>
      <c r="E10" s="77" t="str">
        <f t="shared" si="0"/>
        <v>"[PERSONA RULE] Act as a professional Tech Product Manager writing clear Jira tickets | " &amp;</v>
      </c>
      <c r="F10" s="54" t="s">
        <v>224</v>
      </c>
    </row>
    <row r="11" spans="2:29">
      <c r="B11" s="75" t="s">
        <v>222</v>
      </c>
      <c r="C11" s="54" t="s">
        <v>172</v>
      </c>
      <c r="D11" s="91" t="s">
        <v>393</v>
      </c>
      <c r="E11"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1" s="54" t="s">
        <v>224</v>
      </c>
    </row>
    <row r="12" spans="2:29">
      <c r="B12" s="75" t="s">
        <v>222</v>
      </c>
      <c r="C12" s="54" t="s">
        <v>491</v>
      </c>
      <c r="D12" s="91" t="s">
        <v>483</v>
      </c>
      <c r="E12" s="77" t="str">
        <f t="shared" si="0"/>
        <v>"[LANGUAGE SEED CONTEXT] " &amp; IF($AE$7 = "", "Language Seed Not Necessary", "You MUST strictly follow this seed context to enhance, adapt, and naturalize your tone, vocabulary, and instructional quality in " &amp; $B$6 &amp; ": " &amp; $AE$7) &amp; " | " &amp;</v>
      </c>
      <c r="F12" s="54" t="s">
        <v>224</v>
      </c>
    </row>
    <row r="13" spans="2:29">
      <c r="B13" s="75" t="s">
        <v>222</v>
      </c>
      <c r="C13" s="54" t="s">
        <v>215</v>
      </c>
      <c r="D13" s="91" t="s">
        <v>593</v>
      </c>
      <c r="E13" s="77" t="str">
        <f t="shared" si="0"/>
        <v>"[HEADER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v>
      </c>
      <c r="F13" s="54" t="s">
        <v>224</v>
      </c>
    </row>
    <row r="14" spans="2:29">
      <c r="B14" s="83" t="s">
        <v>223</v>
      </c>
      <c r="C14" s="54" t="s">
        <v>230</v>
      </c>
      <c r="D14" s="91"/>
      <c r="E14" s="77" t="str">
        <f t="shared" si="0"/>
        <v/>
      </c>
      <c r="F14" s="54" t="s">
        <v>224</v>
      </c>
    </row>
    <row r="15" spans="2:29">
      <c r="B15" s="83" t="s">
        <v>223</v>
      </c>
      <c r="C15" s="54" t="s">
        <v>230</v>
      </c>
      <c r="D15" s="91"/>
      <c r="E15" s="77" t="str">
        <f t="shared" si="0"/>
        <v/>
      </c>
      <c r="F15" s="54" t="s">
        <v>224</v>
      </c>
    </row>
    <row r="16" spans="2:29">
      <c r="B16" s="54" t="s">
        <v>271</v>
      </c>
      <c r="C16" s="54" t="s">
        <v>669</v>
      </c>
      <c r="D16" s="91" t="s">
        <v>460</v>
      </c>
      <c r="E16" s="77" t="str">
        <f t="shared" si="0"/>
        <v>"[FUNCTIONAL_STRUCTURE_POLICY] Rule: " &amp; IF(G9="Beginner", "Use simple scripts or minimal functions. ", IF(G9="Intermediate", "Use functions where appropriate. ", "Use modular functions with clear structure. ")) &amp; " | " &amp;</v>
      </c>
      <c r="F16" s="54" t="s">
        <v>224</v>
      </c>
    </row>
    <row r="17" spans="2:6">
      <c r="B17" s="54" t="s">
        <v>271</v>
      </c>
      <c r="C17" s="54" t="s">
        <v>668</v>
      </c>
      <c r="D17" s="91" t="s">
        <v>670</v>
      </c>
      <c r="E17" s="77" t="str">
        <f t="shared" si="0"/>
        <v>"[DETERMINISTIC_OUTPUT_PROTOCOL]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v>
      </c>
      <c r="F17" s="54" t="s">
        <v>224</v>
      </c>
    </row>
    <row r="18" spans="2:6">
      <c r="B18" s="54" t="s">
        <v>271</v>
      </c>
      <c r="C18" s="54" t="s">
        <v>180</v>
      </c>
      <c r="D18" s="91" t="s">
        <v>461</v>
      </c>
      <c r="E18" s="77" t="str">
        <f t="shared" si="0"/>
        <v>"[CODE QUALITY RULE] Code MUST be clean, readable, and production-like | " &amp;</v>
      </c>
      <c r="F18" s="54" t="s">
        <v>224</v>
      </c>
    </row>
    <row r="19" spans="2:6">
      <c r="B19" s="54" t="s">
        <v>271</v>
      </c>
      <c r="C19" s="54" t="s">
        <v>188</v>
      </c>
      <c r="D19" s="91" t="s">
        <v>667</v>
      </c>
      <c r="E19" s="77" t="str">
        <f t="shared" si="0"/>
        <v>"[FILE HANDLING RULE] Use correct loaders and enforce encoding='utf-8' and newline=' when applicable or supported by the programming language. | " &amp;</v>
      </c>
      <c r="F19" s="54" t="s">
        <v>224</v>
      </c>
    </row>
    <row r="20" spans="2:6">
      <c r="B20" s="54" t="s">
        <v>271</v>
      </c>
      <c r="C20" s="54" t="s">
        <v>189</v>
      </c>
      <c r="D20" s="91" t="s">
        <v>666</v>
      </c>
      <c r="E20" s="77" t="str">
        <f t="shared" si="0"/>
        <v>"[DATA TYPE RULE] Explicit casting required before calculations if the programming language requires it. | " &amp;</v>
      </c>
      <c r="F20" s="54" t="s">
        <v>224</v>
      </c>
    </row>
    <row r="21" spans="2:6">
      <c r="B21" s="54" t="s">
        <v>271</v>
      </c>
      <c r="C21" s="54" t="s">
        <v>190</v>
      </c>
      <c r="D21" s="91" t="s">
        <v>462</v>
      </c>
      <c r="E21" s="77" t="str">
        <f t="shared" si="0"/>
        <v>"[DATA ROBUSTNESS RULE] Handle missing or malformed data safely | " &amp;</v>
      </c>
      <c r="F21" s="54" t="s">
        <v>224</v>
      </c>
    </row>
    <row r="22" spans="2:6">
      <c r="B22" s="54" t="s">
        <v>271</v>
      </c>
      <c r="C22" s="54" t="s">
        <v>191</v>
      </c>
      <c r="D22" s="91" t="s">
        <v>665</v>
      </c>
      <c r="E22" s="77" t="str">
        <f t="shared" si="0"/>
        <v>"[BOOLEAN HANDLING RULE] Normalize boolean values before comparison if the programming language requires it. | " &amp;</v>
      </c>
      <c r="F22" s="54" t="s">
        <v>224</v>
      </c>
    </row>
    <row r="23" spans="2:6">
      <c r="B23" s="54" t="s">
        <v>271</v>
      </c>
      <c r="C23" s="54" t="s">
        <v>192</v>
      </c>
      <c r="D23" s="91" t="s">
        <v>400</v>
      </c>
      <c r="E23" s="77" t="str">
        <f t="shared" si="0"/>
        <v>"[DATA CONSISTENCY RULE] Respect dataset schema | " &amp;</v>
      </c>
      <c r="F23" s="54" t="s">
        <v>224</v>
      </c>
    </row>
    <row r="24" spans="2:6">
      <c r="B24" s="54" t="s">
        <v>271</v>
      </c>
      <c r="C24" s="54" t="s">
        <v>456</v>
      </c>
      <c r="D24" s="91" t="s">
        <v>457</v>
      </c>
      <c r="E24" s="77" t="str">
        <f t="shared" si="0"/>
        <v>"[TICKET FORMAT RULE - STRICT] 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v>
      </c>
      <c r="F24" s="54" t="s">
        <v>224</v>
      </c>
    </row>
    <row r="25" spans="2:6">
      <c r="B25" s="54" t="s">
        <v>271</v>
      </c>
      <c r="C25" s="54" t="s">
        <v>174</v>
      </c>
      <c r="D25" s="91" t="s">
        <v>672</v>
      </c>
      <c r="E25" s="77" t="str">
        <f t="shared" si="0"/>
        <v>"[DATA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v>
      </c>
      <c r="F25" s="54" t="s">
        <v>224</v>
      </c>
    </row>
    <row r="26" spans="2:6">
      <c r="B26" s="54" t="s">
        <v>271</v>
      </c>
      <c r="C26" s="54" t="s">
        <v>175</v>
      </c>
      <c r="D26" s="91" t="s">
        <v>403</v>
      </c>
      <c r="E26" s="77" t="str">
        <f t="shared" si="0"/>
        <v>"[DATA SUMMARY FORMAT RULE] When a dataset is present, you MUST display IMMEDIATELY AFTER THE HEADER: Dataset Summary: - File Type: - Columns / Fields: - Data Types: - Notes: | " &amp;</v>
      </c>
      <c r="F26" s="54" t="s">
        <v>224</v>
      </c>
    </row>
    <row r="27" spans="2:6">
      <c r="B27" s="54" t="s">
        <v>271</v>
      </c>
      <c r="C27" s="54" t="s">
        <v>177</v>
      </c>
      <c r="D27" s="91" t="s">
        <v>490</v>
      </c>
      <c r="E27" s="77" t="str">
        <f t="shared" si="0"/>
        <v>"[OUTPUT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v>
      </c>
      <c r="F27" s="54" t="s">
        <v>224</v>
      </c>
    </row>
    <row r="28" spans="2:6">
      <c r="B28" s="54" t="s">
        <v>271</v>
      </c>
      <c r="C28" s="54" t="s">
        <v>178</v>
      </c>
      <c r="D28" s="91" t="s">
        <v>458</v>
      </c>
      <c r="E28" s="77" t="str">
        <f t="shared" si="0"/>
        <v>"[CODE CONSTRAINTS] 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 | " &amp;</v>
      </c>
      <c r="F28" s="54" t="s">
        <v>224</v>
      </c>
    </row>
    <row r="29" spans="2:6">
      <c r="B29" s="54" t="s">
        <v>271</v>
      </c>
      <c r="C29" s="54" t="s">
        <v>299</v>
      </c>
      <c r="D29" s="91" t="s">
        <v>463</v>
      </c>
      <c r="E29" s="77" t="str">
        <f t="shared" si="0"/>
        <v>"[SUPPORT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v>
      </c>
      <c r="F29" s="54" t="s">
        <v>224</v>
      </c>
    </row>
    <row r="30" spans="2:6">
      <c r="B30" s="54" t="s">
        <v>271</v>
      </c>
      <c r="C30" s="54" t="s">
        <v>195</v>
      </c>
      <c r="D30" s="91" t="s">
        <v>410</v>
      </c>
      <c r="E30" s="77" t="str">
        <f t="shared" si="0"/>
        <v>"[DIFFICULTY RULE] Complexity MUST match level | " &amp;</v>
      </c>
      <c r="F30" s="54" t="s">
        <v>224</v>
      </c>
    </row>
    <row r="31" spans="2:6">
      <c r="B31" s="54" t="s">
        <v>271</v>
      </c>
      <c r="C31" s="54" t="s">
        <v>207</v>
      </c>
      <c r="D31" s="91" t="s">
        <v>280</v>
      </c>
      <c r="E31" s="77" t="str">
        <f t="shared" si="0"/>
        <v>"[FORMAT RULE] Only valid markdown code blocks allowed | " &amp;</v>
      </c>
      <c r="F31" s="54" t="s">
        <v>224</v>
      </c>
    </row>
    <row r="32" spans="2:6">
      <c r="B32" s="54" t="s">
        <v>271</v>
      </c>
      <c r="C32" s="54" t="s">
        <v>209</v>
      </c>
      <c r="D32" s="91" t="s">
        <v>281</v>
      </c>
      <c r="E32" s="77" t="str">
        <f t="shared" si="0"/>
        <v>"[LANGUAGE TAG RULE] ALWAYS label markdown code blocks with the correct underlying programming language (e.g., python, javascript, sql) | " &amp;</v>
      </c>
      <c r="F32" s="54" t="s">
        <v>224</v>
      </c>
    </row>
    <row r="33" spans="2:6">
      <c r="B33" s="54" t="s">
        <v>271</v>
      </c>
      <c r="C33" s="54" t="s">
        <v>216</v>
      </c>
      <c r="D33" s="91" t="s">
        <v>464</v>
      </c>
      <c r="E33" s="77" t="str">
        <f t="shared" si="0"/>
        <v>"[OUTPUT] Only header, dataset summary or statement (if any), the defined sections, and footer | " &amp;</v>
      </c>
      <c r="F33" s="54" t="s">
        <v>224</v>
      </c>
    </row>
    <row r="34" spans="2:6">
      <c r="B34" s="54" t="s">
        <v>271</v>
      </c>
      <c r="C34" s="54" t="s">
        <v>220</v>
      </c>
      <c r="D34" s="91" t="s">
        <v>465</v>
      </c>
      <c r="E34" s="77" t="str">
        <f t="shared" si="0"/>
        <v>"[FOOTER RULE - STRICT] End your entire response EXACTLY with this markdown string (ensure all code blocks are closed before it):" &amp; CHAR(10) &amp; "---" &amp; CHAR(10) &amp; "⚡ *Coding5s System — Learn Programming by Writing Code*",</v>
      </c>
      <c r="F34" s="54" t="s">
        <v>224</v>
      </c>
    </row>
    <row r="35" spans="2:6">
      <c r="B35" s="54"/>
      <c r="C35" s="54"/>
      <c r="D35" s="91"/>
      <c r="E35" s="88" t="s">
        <v>466</v>
      </c>
      <c r="F35" s="54" t="s">
        <v>224</v>
      </c>
    </row>
    <row r="36" spans="2:6">
      <c r="B36" s="54"/>
      <c r="C36" s="54"/>
      <c r="D36" s="91"/>
      <c r="E36" s="77" t="str">
        <f t="shared" si="0"/>
        <v/>
      </c>
      <c r="F36" s="54" t="s">
        <v>224</v>
      </c>
    </row>
    <row r="37" spans="2:6">
      <c r="B37" s="54"/>
      <c r="C37" s="54"/>
      <c r="D37" s="91"/>
      <c r="E37" s="77" t="str">
        <f t="shared" si="0"/>
        <v/>
      </c>
      <c r="F37" s="54" t="s">
        <v>224</v>
      </c>
    </row>
    <row r="38" spans="2:6">
      <c r="B38" s="54"/>
      <c r="C38" s="54"/>
      <c r="D38" s="91"/>
      <c r="E38" s="77" t="str">
        <f t="shared" si="0"/>
        <v/>
      </c>
      <c r="F38" s="54" t="s">
        <v>224</v>
      </c>
    </row>
    <row r="39" spans="2:6">
      <c r="B39" s="54"/>
      <c r="C39" s="54"/>
      <c r="D39" s="91"/>
      <c r="E39" s="77" t="str">
        <f t="shared" si="0"/>
        <v/>
      </c>
      <c r="F39" s="54" t="s">
        <v>224</v>
      </c>
    </row>
    <row r="40" spans="2:6">
      <c r="B40" s="54"/>
      <c r="C40" s="54"/>
      <c r="D40" s="91"/>
      <c r="E40" s="77" t="str">
        <f t="shared" si="0"/>
        <v/>
      </c>
      <c r="F40" s="54" t="s">
        <v>224</v>
      </c>
    </row>
    <row r="41" spans="2:6">
      <c r="B41" s="54"/>
      <c r="C41" s="54"/>
      <c r="D41" s="91"/>
      <c r="E41" s="77" t="str">
        <f t="shared" si="0"/>
        <v/>
      </c>
      <c r="F41" s="54" t="s">
        <v>224</v>
      </c>
    </row>
    <row r="42" spans="2:6">
      <c r="B42" s="54"/>
      <c r="C42" s="54"/>
      <c r="D42" s="91"/>
      <c r="E42" s="77"/>
      <c r="F42" s="54"/>
    </row>
    <row r="43" spans="2:6">
      <c r="B43" s="74"/>
      <c r="C43" s="74"/>
      <c r="E43" s="86"/>
    </row>
    <row r="44" spans="2:6">
      <c r="B44" s="74"/>
      <c r="C44" s="74"/>
      <c r="E44" s="86"/>
    </row>
    <row r="45" spans="2:6" ht="36">
      <c r="B45" s="79" t="s">
        <v>451</v>
      </c>
      <c r="C45" s="74"/>
      <c r="E45" s="86"/>
    </row>
    <row r="46" spans="2:6">
      <c r="B46" s="76" t="s">
        <v>264</v>
      </c>
      <c r="C46" s="76" t="s">
        <v>579</v>
      </c>
      <c r="D46" s="76" t="s">
        <v>580</v>
      </c>
      <c r="E46" s="88" t="s">
        <v>265</v>
      </c>
      <c r="F46" s="32" t="s">
        <v>224</v>
      </c>
    </row>
    <row r="47" spans="2:6">
      <c r="B47" s="54" t="s">
        <v>222</v>
      </c>
      <c r="C47" s="54" t="s">
        <v>160</v>
      </c>
      <c r="D47" s="91" t="s">
        <v>453</v>
      </c>
      <c r="E47" s="77" t="str">
        <f>IF(D47="","",""""&amp;C47&amp;" "&amp;IF(C47="[FOOTER RULE - STRICT]",D47,IF(RIGHT(D47,6)=" | "&amp;CHAR(34)&amp;" &amp;",D47,D47&amp;" | "&amp;CHAR(34)&amp;" &amp;")))</f>
        <v>"[ROLE] Tech Product Manager assigning a " &amp; $I$2 &amp; " Jira Ticket | " &amp;</v>
      </c>
      <c r="F47" s="32" t="s">
        <v>224</v>
      </c>
    </row>
    <row r="48" spans="2:6">
      <c r="B48" s="54" t="s">
        <v>222</v>
      </c>
      <c r="C48" s="54" t="s">
        <v>162</v>
      </c>
      <c r="D48" s="91" t="s">
        <v>467</v>
      </c>
      <c r="E48" s="77" t="str">
        <f t="shared" ref="E48:E76" si="1">IF(D48="","",""""&amp;C48&amp;" "&amp;IF(C48="[FOOTER RULE - STRICT]",D48,IF(RIGHT(D48,6)=" | "&amp;CHAR(34)&amp;" &amp;",D48,D48&amp;" | "&amp;CHAR(34)&amp;" &amp;")))</f>
        <v>"[TASK] Provide a guided project implementation with full solution | " &amp;</v>
      </c>
      <c r="F48" s="32" t="s">
        <v>224</v>
      </c>
    </row>
    <row r="49" spans="2:6">
      <c r="B49" s="54" t="s">
        <v>222</v>
      </c>
      <c r="C49" s="54" t="s">
        <v>313</v>
      </c>
      <c r="D49" s="91" t="s">
        <v>165</v>
      </c>
      <c r="E49" s="77" t="str">
        <f t="shared" si="1"/>
        <v>"[PROJECT] " &amp; I9 &amp; " | " &amp;</v>
      </c>
      <c r="F49" s="32" t="s">
        <v>224</v>
      </c>
    </row>
    <row r="50" spans="2:6">
      <c r="B50" s="54" t="s">
        <v>222</v>
      </c>
      <c r="C50" s="54" t="s">
        <v>253</v>
      </c>
      <c r="D50" s="91" t="s">
        <v>712</v>
      </c>
      <c r="E50" s="77" t="str">
        <f t="shared" si="1"/>
        <v>"[TOPICS USED] " &amp; A9 &amp; " | " &amp;</v>
      </c>
      <c r="F50" s="32" t="s">
        <v>224</v>
      </c>
    </row>
    <row r="51" spans="2:6">
      <c r="B51" s="54" t="s">
        <v>222</v>
      </c>
      <c r="C51" s="54" t="s">
        <v>166</v>
      </c>
      <c r="D51" s="91" t="s">
        <v>167</v>
      </c>
      <c r="E51" s="77" t="str">
        <f t="shared" si="1"/>
        <v>"[LEVEL] " &amp; G9 &amp; " | " &amp;</v>
      </c>
      <c r="F51" s="32" t="s">
        <v>224</v>
      </c>
    </row>
    <row r="52" spans="2:6">
      <c r="B52" s="54" t="s">
        <v>222</v>
      </c>
      <c r="C52" s="54" t="s">
        <v>170</v>
      </c>
      <c r="D52" s="91" t="s">
        <v>468</v>
      </c>
      <c r="E52" s="77" t="str">
        <f t="shared" si="1"/>
        <v>"[PERSONA RULE] Act as a professional Tech Product Manager defining a project ticket | " &amp;</v>
      </c>
      <c r="F52" s="32" t="s">
        <v>224</v>
      </c>
    </row>
    <row r="53" spans="2:6">
      <c r="B53" s="54" t="s">
        <v>222</v>
      </c>
      <c r="C53" s="54" t="s">
        <v>229</v>
      </c>
      <c r="D53" s="91" t="s">
        <v>267</v>
      </c>
      <c r="E53" s="77" t="str">
        <f t="shared" si="1"/>
        <v>"[LIBRARY BEING LEARNED] " &amp; $I$3 &amp; " | " &amp;</v>
      </c>
      <c r="F53" s="32" t="s">
        <v>224</v>
      </c>
    </row>
    <row r="54" spans="2:6">
      <c r="B54" s="54" t="s">
        <v>222</v>
      </c>
      <c r="C54" s="54" t="s">
        <v>225</v>
      </c>
      <c r="D54" s="91" t="str">
        <f>"If a module or ecosystem like "&amp; Variables!E6 &amp;" is specified in "&amp; Variables!E7 &amp;", you are CRITICALLY FORBIDDEN from using "&amp; Variables!E8 &amp;". You MUST enforce the "&amp; Variables!E9 &amp;" and data structures of that specific library."</f>
        <v>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v>
      </c>
      <c r="E54" s="77" t="str">
        <f t="shared" si="1"/>
        <v>"[ECOSYSTEM ORIENTATION RULE] If a module or ecosystem like Native Kernel functions, core operators, modules, and standard BEAM execution. is specified in Focus on flat .exs expressions, variables, IO.puts/IO.inspect, and primitive types. DO NOT use def/defp., you are CRITICALLY FORBIDDEN from using STRICT REQUIREMENT: Every example MUST use def inside defmodule, implicit return values, positional arguments, and keyword-list options when relevant.. You MUST enforce the Advanced function composition, anonymous functions/closures, captures, higher-order functions, Stream pipelines, and lightweight process messaging. and data structures of that specific library. | " &amp;</v>
      </c>
      <c r="F54" s="32" t="s">
        <v>224</v>
      </c>
    </row>
    <row r="55" spans="2:6">
      <c r="B55" s="54" t="s">
        <v>222</v>
      </c>
      <c r="C55" s="54" t="s">
        <v>215</v>
      </c>
      <c r="D55" s="91" t="s">
        <v>594</v>
      </c>
      <c r="E55" s="77" t="str">
        <f t="shared" si="1"/>
        <v>"[HEADER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v>
      </c>
      <c r="F55" s="32" t="s">
        <v>224</v>
      </c>
    </row>
    <row r="56" spans="2:6">
      <c r="B56" s="54" t="s">
        <v>222</v>
      </c>
      <c r="C56" s="54" t="s">
        <v>172</v>
      </c>
      <c r="D56" s="91" t="s">
        <v>469</v>
      </c>
      <c r="E56" s="77" t="str">
        <f t="shared" si="1"/>
        <v>"[LANGUAGE CONSISTENCY RULE] 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v>
      </c>
      <c r="F56" s="32" t="s">
        <v>224</v>
      </c>
    </row>
    <row r="57" spans="2:6">
      <c r="B57" s="54" t="s">
        <v>222</v>
      </c>
      <c r="C57" s="54" t="s">
        <v>491</v>
      </c>
      <c r="D57" s="91" t="s">
        <v>483</v>
      </c>
      <c r="E57" s="77" t="str">
        <f t="shared" si="1"/>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1"/>
      <c r="E58" s="77" t="str">
        <f t="shared" si="1"/>
        <v/>
      </c>
      <c r="F58" s="32" t="s">
        <v>224</v>
      </c>
    </row>
    <row r="59" spans="2:6">
      <c r="B59" s="54" t="s">
        <v>223</v>
      </c>
      <c r="C59" s="54" t="s">
        <v>230</v>
      </c>
      <c r="D59" s="91"/>
      <c r="E59" s="77" t="str">
        <f t="shared" si="1"/>
        <v/>
      </c>
      <c r="F59" s="32" t="s">
        <v>224</v>
      </c>
    </row>
    <row r="60" spans="2:6">
      <c r="B60" s="54" t="s">
        <v>271</v>
      </c>
      <c r="C60" s="54" t="s">
        <v>178</v>
      </c>
      <c r="D60" s="91" t="s">
        <v>671</v>
      </c>
      <c r="E60" s="77" t="str">
        <f t="shared" si="1"/>
        <v>"[CODE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v>
      </c>
      <c r="F60" s="32" t="s">
        <v>224</v>
      </c>
    </row>
    <row r="61" spans="2:6">
      <c r="B61" s="54" t="s">
        <v>271</v>
      </c>
      <c r="C61" s="54" t="s">
        <v>459</v>
      </c>
      <c r="D61" s="91" t="s">
        <v>470</v>
      </c>
      <c r="E61" s="77" t="str">
        <f t="shared" si="1"/>
        <v>"[CRITICAL OUTPUT RULE] Output MUST match real execution - Convert sets to sorted lists before printing | " &amp;</v>
      </c>
      <c r="F61" s="32" t="s">
        <v>224</v>
      </c>
    </row>
    <row r="62" spans="2:6">
      <c r="B62" s="54" t="s">
        <v>271</v>
      </c>
      <c r="C62" s="54" t="s">
        <v>179</v>
      </c>
      <c r="D62" s="91" t="s">
        <v>471</v>
      </c>
      <c r="E62" s="77" t="str">
        <f t="shared" si="1"/>
        <v>"[FUNCTION RULE] " &amp; IF(G9="Beginner", "Avoid complex structure. ", IF(G9="Intermediate", "Functions optional. ", "Use structured modular functions. ")) &amp; " | " &amp;</v>
      </c>
      <c r="F62" s="32" t="s">
        <v>224</v>
      </c>
    </row>
    <row r="63" spans="2:6">
      <c r="B63" s="54" t="s">
        <v>271</v>
      </c>
      <c r="C63" s="54" t="s">
        <v>456</v>
      </c>
      <c r="D63" s="91" t="s">
        <v>472</v>
      </c>
      <c r="E63" s="77" t="str">
        <f t="shared" si="1"/>
        <v>"[TICKET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v>
      </c>
      <c r="F63" s="32" t="s">
        <v>224</v>
      </c>
    </row>
    <row r="64" spans="2:6">
      <c r="B64" s="54" t="s">
        <v>271</v>
      </c>
      <c r="C64" s="54" t="s">
        <v>174</v>
      </c>
      <c r="D64" s="91" t="s">
        <v>473</v>
      </c>
      <c r="E64"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v>
      </c>
      <c r="F64" s="32" t="s">
        <v>224</v>
      </c>
    </row>
    <row r="65" spans="2:6">
      <c r="B65" s="54" t="s">
        <v>271</v>
      </c>
      <c r="C65" s="54" t="s">
        <v>177</v>
      </c>
      <c r="D65" s="91" t="s">
        <v>474</v>
      </c>
      <c r="E65" s="77" t="str">
        <f t="shared" si="1"/>
        <v>"[OUTPUT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v>
      </c>
      <c r="F65" s="32" t="s">
        <v>224</v>
      </c>
    </row>
    <row r="66" spans="2:6">
      <c r="B66" s="54" t="s">
        <v>271</v>
      </c>
      <c r="C66" s="54" t="s">
        <v>180</v>
      </c>
      <c r="D66" s="91" t="s">
        <v>475</v>
      </c>
      <c r="E66" s="77" t="str">
        <f t="shared" si="1"/>
        <v>"[CODE QUALITY RULE] Code MUST be clean and realistic | " &amp;</v>
      </c>
      <c r="F66" s="32" t="s">
        <v>224</v>
      </c>
    </row>
    <row r="67" spans="2:6">
      <c r="B67" s="54" t="s">
        <v>271</v>
      </c>
      <c r="C67" s="54" t="s">
        <v>190</v>
      </c>
      <c r="D67" s="91" t="s">
        <v>419</v>
      </c>
      <c r="E67" s="77" t="str">
        <f t="shared" si="1"/>
        <v>"[DATA ROBUSTNESS RULE] Handle real-world data safely | " &amp;</v>
      </c>
      <c r="F67" s="32" t="s">
        <v>224</v>
      </c>
    </row>
    <row r="68" spans="2:6">
      <c r="B68" s="54" t="s">
        <v>271</v>
      </c>
      <c r="C68" s="54" t="s">
        <v>207</v>
      </c>
      <c r="D68" s="91" t="s">
        <v>476</v>
      </c>
      <c r="E68" s="77" t="str">
        <f t="shared" si="1"/>
        <v>"[FORMAT RULE] Only markdown code blocks allowed | " &amp;</v>
      </c>
      <c r="F68" s="32" t="s">
        <v>224</v>
      </c>
    </row>
    <row r="69" spans="2:6">
      <c r="B69" s="54" t="s">
        <v>271</v>
      </c>
      <c r="C69" s="54" t="s">
        <v>209</v>
      </c>
      <c r="D69" s="91" t="s">
        <v>281</v>
      </c>
      <c r="E69" s="77" t="str">
        <f t="shared" si="1"/>
        <v>"[LANGUAGE TAG RULE] ALWAYS label markdown code blocks with the correct underlying programming language (e.g., python, javascript, sql) | " &amp;</v>
      </c>
      <c r="F69" s="32" t="s">
        <v>224</v>
      </c>
    </row>
    <row r="70" spans="2:6">
      <c r="B70" s="54" t="s">
        <v>271</v>
      </c>
      <c r="C70" s="54" t="s">
        <v>259</v>
      </c>
      <c r="D70" s="91" t="s">
        <v>477</v>
      </c>
      <c r="E70" s="77" t="str">
        <f t="shared" si="1"/>
        <v>"[EXECUTION RULE] Code MUST run correctly | " &amp;</v>
      </c>
      <c r="F70" s="32" t="s">
        <v>224</v>
      </c>
    </row>
    <row r="71" spans="2:6">
      <c r="B71" s="54" t="s">
        <v>271</v>
      </c>
      <c r="C71" s="54" t="s">
        <v>216</v>
      </c>
      <c r="D71" s="91" t="s">
        <v>478</v>
      </c>
      <c r="E71" s="77" t="str">
        <f t="shared" si="1"/>
        <v>"[OUTPUT] Only header, dataset summary or statement (if any), defined sections, and footer, | " &amp;</v>
      </c>
      <c r="F71" s="32" t="s">
        <v>224</v>
      </c>
    </row>
    <row r="72" spans="2:6">
      <c r="B72" s="54" t="s">
        <v>271</v>
      </c>
      <c r="C72" s="54" t="s">
        <v>220</v>
      </c>
      <c r="D72" s="91" t="s">
        <v>263</v>
      </c>
      <c r="E72" s="77" t="str">
        <f t="shared" si="1"/>
        <v>"[FOOTER RULE - STRICT] End your entire response EXACTLY with this markdown string (ensure all code blocks are closed before it):" &amp; CHAR(10) &amp; "---" &amp; CHAR(10) &amp; "⚡ *Coding5s System — Learn Programming by Writing Code*")</v>
      </c>
      <c r="F72" s="32" t="s">
        <v>224</v>
      </c>
    </row>
    <row r="73" spans="2:6">
      <c r="B73" s="54"/>
      <c r="C73" s="54"/>
      <c r="D73" s="91"/>
      <c r="E73" s="77" t="str">
        <f t="shared" si="1"/>
        <v/>
      </c>
      <c r="F73" s="32" t="s">
        <v>224</v>
      </c>
    </row>
    <row r="74" spans="2:6">
      <c r="B74" s="54"/>
      <c r="C74" s="54"/>
      <c r="D74" s="91"/>
      <c r="E74" s="77" t="str">
        <f t="shared" si="1"/>
        <v/>
      </c>
      <c r="F74" s="32" t="s">
        <v>224</v>
      </c>
    </row>
    <row r="75" spans="2:6">
      <c r="B75" s="54"/>
      <c r="C75" s="54"/>
      <c r="D75" s="91"/>
      <c r="E75" s="77" t="str">
        <f t="shared" si="1"/>
        <v/>
      </c>
      <c r="F75" s="32" t="s">
        <v>224</v>
      </c>
    </row>
    <row r="76" spans="2:6">
      <c r="B76" s="54"/>
      <c r="C76" s="54"/>
      <c r="D76" s="91"/>
      <c r="E76" s="77" t="str">
        <f t="shared" si="1"/>
        <v/>
      </c>
      <c r="F76" s="32" t="s">
        <v>224</v>
      </c>
    </row>
    <row r="77" spans="2:6">
      <c r="E77" s="86"/>
      <c r="F77" t="s">
        <v>224</v>
      </c>
    </row>
    <row r="79" spans="2:6" ht="36">
      <c r="B79" s="80" t="s">
        <v>452</v>
      </c>
    </row>
    <row r="80" spans="2:6">
      <c r="B80" s="76" t="s">
        <v>221</v>
      </c>
      <c r="C80" s="76" t="s">
        <v>579</v>
      </c>
      <c r="D80" s="76" t="s">
        <v>580</v>
      </c>
      <c r="E80" s="89" t="s">
        <v>234</v>
      </c>
      <c r="F80" s="54" t="s">
        <v>224</v>
      </c>
    </row>
    <row r="81" spans="2:6">
      <c r="B81" s="54" t="s">
        <v>222</v>
      </c>
      <c r="C81" s="54" t="s">
        <v>479</v>
      </c>
      <c r="D81" s="91" t="s">
        <v>480</v>
      </c>
      <c r="E81" s="17" t="str">
        <f t="shared" ref="E81:E95" si="2">IF(D81="","",""""&amp;C81&amp;" "&amp;IF(OR(C81="[FOOTER RULE - STRICT]",C81="[FOOTER RULE]"),D81,IF(RIGHT(D81,6)=" | "&amp;CHAR(34)&amp;" &amp;",D81,D81&amp;" | "&amp;CHAR(34)&amp;" &amp;")))</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v>
      </c>
      <c r="F81" s="54" t="s">
        <v>224</v>
      </c>
    </row>
    <row r="82" spans="2:6">
      <c r="B82" s="54" t="s">
        <v>222</v>
      </c>
      <c r="C82" s="54" t="s">
        <v>236</v>
      </c>
      <c r="D82" s="91" t="s">
        <v>481</v>
      </c>
      <c r="E82" s="17" t="str">
        <f t="shared" si="2"/>
        <v>"[CULTURAL &amp; JARGON RULE] 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 | " &amp;</v>
      </c>
      <c r="F82" s="54" t="s">
        <v>224</v>
      </c>
    </row>
    <row r="83" spans="2:6">
      <c r="B83" s="54" t="s">
        <v>222</v>
      </c>
      <c r="C83" s="54" t="s">
        <v>237</v>
      </c>
      <c r="D83" s="91" t="s">
        <v>717</v>
      </c>
      <c r="E83" s="17" t="str">
        <f t="shared" si="2"/>
        <v>"[CONTEXT] You are reviewing the final implementation of a new feature for a " &amp; IF(UPPER(H9)="PROJECT", "PROJECT: " &amp; I9 &amp; ". Topics integrated: " &amp; A9 &amp; ". Business Goal: " &amp; J9, "TOPIC: " &amp; I9 &amp; ". Goal: " &amp; J9) &amp; " | " &amp;</v>
      </c>
      <c r="F83" s="54" t="s">
        <v>224</v>
      </c>
    </row>
    <row r="84" spans="2:6">
      <c r="B84" s="54" t="s">
        <v>222</v>
      </c>
      <c r="C84" s="54" t="s">
        <v>162</v>
      </c>
      <c r="D84" s="91" t="s">
        <v>482</v>
      </c>
      <c r="E84" s="17" t="str">
        <f t="shared" si="2"/>
        <v>"[TASK] Analyze the extension code. If they already anticipated the edge cases and scalability issues (e.g., using generators or async patterns), give them the 'Architect's Approval' and discuss a more advanced trade-off. Otherwise, follow the 2-PHASE MENTORING PROTOCOL | " &amp;</v>
      </c>
      <c r="F84" s="54" t="s">
        <v>224</v>
      </c>
    </row>
    <row r="85" spans="2:6">
      <c r="B85" s="54" t="s">
        <v>222</v>
      </c>
      <c r="C85" s="54" t="s">
        <v>229</v>
      </c>
      <c r="D85" s="91" t="s">
        <v>267</v>
      </c>
      <c r="E85" s="17" t="str">
        <f t="shared" si="2"/>
        <v>"[LIBRARY BEING LEARNED] " &amp; $I$3 &amp; " | " &amp;</v>
      </c>
      <c r="F85" s="54" t="s">
        <v>224</v>
      </c>
    </row>
    <row r="86" spans="2:6">
      <c r="B86" s="54" t="s">
        <v>222</v>
      </c>
      <c r="C86" s="54" t="s">
        <v>172</v>
      </c>
      <c r="D86" s="91"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1"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1" t="s">
        <v>595</v>
      </c>
      <c r="E88" s="17" t="str">
        <f t="shared" si="2"/>
        <v>"[HEADER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v>
      </c>
      <c r="F88" s="54" t="s">
        <v>224</v>
      </c>
    </row>
    <row r="89" spans="2:6">
      <c r="B89" s="54" t="s">
        <v>223</v>
      </c>
      <c r="C89" s="54" t="s">
        <v>230</v>
      </c>
      <c r="D89" s="91"/>
      <c r="E89" s="17" t="str">
        <f t="shared" si="2"/>
        <v/>
      </c>
      <c r="F89" s="54" t="s">
        <v>224</v>
      </c>
    </row>
    <row r="90" spans="2:6">
      <c r="B90" s="54" t="s">
        <v>223</v>
      </c>
      <c r="C90" s="54" t="s">
        <v>663</v>
      </c>
      <c r="D90" s="91" t="str">
        <f>Variables!E57 &amp; " | " &amp; CHAR(34) &amp; " &amp;"</f>
        <v>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 &amp;</v>
      </c>
      <c r="E90" s="17" t="str">
        <f t="shared" si="2"/>
        <v>"[CODE_QUALITY_PROTOCOL] Code MUST follow mix format and idiomatic Elixir style. Use snake_case for variables/functions/atoms, PascalCase for modules/structs, snake_case for files. NEVER leak global state; enforce @spec/typespecs. Prioritize pipelines, core modules, Enum/Stream, process messaging, and robust File/Path flows without OOP. | " &amp;</v>
      </c>
      <c r="F90" s="54" t="s">
        <v>224</v>
      </c>
    </row>
    <row r="91" spans="2:6">
      <c r="B91" s="54" t="s">
        <v>271</v>
      </c>
      <c r="C91" s="54" t="s">
        <v>238</v>
      </c>
      <c r="D91" s="91" t="s">
        <v>484</v>
      </c>
      <c r="E91" s="17" t="str">
        <f t="shared" si="2"/>
        <v>"[EMPTY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v>
      </c>
      <c r="F91" s="54" t="s">
        <v>224</v>
      </c>
    </row>
    <row r="92" spans="2:6">
      <c r="B92" s="54" t="s">
        <v>271</v>
      </c>
      <c r="C92" s="54" t="s">
        <v>240</v>
      </c>
      <c r="D92" s="91" t="s">
        <v>485</v>
      </c>
      <c r="E92" s="17" t="str">
        <f t="shared" si="2"/>
        <v>"[PHASE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v>
      </c>
      <c r="F92" s="54" t="s">
        <v>224</v>
      </c>
    </row>
    <row r="93" spans="2:6">
      <c r="B93" s="54" t="s">
        <v>271</v>
      </c>
      <c r="C93" s="54" t="s">
        <v>241</v>
      </c>
      <c r="D93" s="91" t="s">
        <v>486</v>
      </c>
      <c r="E93" s="17" t="str">
        <f t="shared" si="2"/>
        <v>"[EXPLANATION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v>
      </c>
      <c r="F93" s="54" t="s">
        <v>224</v>
      </c>
    </row>
    <row r="94" spans="2:6">
      <c r="B94" s="54" t="s">
        <v>271</v>
      </c>
      <c r="C94" s="54" t="s">
        <v>487</v>
      </c>
      <c r="D94" s="91" t="s">
        <v>488</v>
      </c>
      <c r="E94" s="17" t="str">
        <f t="shared" si="2"/>
        <v>"[PHASE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v>
      </c>
      <c r="F94" s="54" t="s">
        <v>224</v>
      </c>
    </row>
    <row r="95" spans="2:6">
      <c r="B95" s="54" t="s">
        <v>271</v>
      </c>
      <c r="C95" s="54" t="s">
        <v>330</v>
      </c>
      <c r="D95" s="91" t="s">
        <v>489</v>
      </c>
      <c r="E95" s="17" t="str">
        <f t="shared" si="2"/>
        <v>"[FOOTER RULE] End your response with: '--- ⚡ *Coding5s Mentor System — Eliminating Epistemic Debt &amp; Shipping to Production*'",</v>
      </c>
      <c r="F95" s="54" t="s">
        <v>224</v>
      </c>
    </row>
    <row r="96" spans="2:6">
      <c r="B96" s="54"/>
      <c r="C96" s="54"/>
      <c r="D96" s="91"/>
      <c r="E96" s="89" t="s">
        <v>437</v>
      </c>
      <c r="F96" s="54" t="s">
        <v>224</v>
      </c>
    </row>
    <row r="97" spans="2:6">
      <c r="B97" s="54"/>
      <c r="C97" s="54"/>
      <c r="D97" s="91"/>
      <c r="E97" s="77" t="str">
        <f t="shared" ref="E97:E100" si="3">IF(D97="","",""""&amp;C97&amp;" "&amp;IF(C97="[FOOTER RULE - STRICT]",D97,IF(RIGHT(D97,6)=" | "&amp;CHAR(34)&amp;" &amp;",D97,D97&amp;" | "&amp;CHAR(34)&amp;" &amp;")))</f>
        <v/>
      </c>
      <c r="F97" s="54" t="s">
        <v>224</v>
      </c>
    </row>
    <row r="98" spans="2:6">
      <c r="B98" s="54"/>
      <c r="C98" s="54"/>
      <c r="D98" s="91"/>
      <c r="E98" s="77" t="str">
        <f t="shared" si="3"/>
        <v/>
      </c>
      <c r="F98" s="54" t="s">
        <v>224</v>
      </c>
    </row>
    <row r="99" spans="2:6">
      <c r="B99" s="54"/>
      <c r="C99" s="54"/>
      <c r="D99" s="91"/>
      <c r="E99" s="77" t="str">
        <f t="shared" si="3"/>
        <v/>
      </c>
      <c r="F99" s="54" t="s">
        <v>224</v>
      </c>
    </row>
    <row r="100" spans="2:6">
      <c r="B100" s="54"/>
      <c r="C100" s="54"/>
      <c r="D100" s="91"/>
      <c r="E100" s="77" t="str">
        <f t="shared" si="3"/>
        <v/>
      </c>
      <c r="F100" s="54" t="s">
        <v>224</v>
      </c>
    </row>
  </sheetData>
  <conditionalFormatting sqref="B1:B1048576">
    <cfRule type="cellIs" dxfId="11" priority="10" operator="equal">
      <formula>"The Immutable Kernel"</formula>
    </cfRule>
    <cfRule type="cellIs" dxfId="10" priority="11" operator="equal">
      <formula>"Paradigm &amp; Ecosystem"</formula>
    </cfRule>
    <cfRule type="cellIs" dxfId="9" priority="12" operator="equal">
      <formula>"Global Variables &amp; Configuration"</formula>
    </cfRule>
  </conditionalFormatting>
  <conditionalFormatting sqref="C4:C42">
    <cfRule type="expression" dxfId="8" priority="7">
      <formula>$B4="The Immutable Kernel"</formula>
    </cfRule>
    <cfRule type="expression" dxfId="7" priority="8">
      <formula>$B4="Paradigm &amp; Ecosystem"</formula>
    </cfRule>
    <cfRule type="expression" dxfId="6" priority="9">
      <formula>$B4="Global Variables &amp; Configuration"</formula>
    </cfRule>
  </conditionalFormatting>
  <conditionalFormatting sqref="C47:C76">
    <cfRule type="expression" dxfId="5" priority="4">
      <formula>$B47="The Immutable Kernel"</formula>
    </cfRule>
    <cfRule type="expression" dxfId="4" priority="5">
      <formula>$B47="Paradigm &amp; Ecosystem"</formula>
    </cfRule>
    <cfRule type="expression" dxfId="3" priority="6">
      <formula>$B47="Global Variables &amp; Configuration"</formula>
    </cfRule>
  </conditionalFormatting>
  <conditionalFormatting sqref="C81:C100">
    <cfRule type="expression" dxfId="2" priority="1">
      <formula>$B81="The Immutable Kernel"</formula>
    </cfRule>
    <cfRule type="expression" dxfId="1" priority="2">
      <formula>$B81="Paradigm &amp; Ecosystem"</formula>
    </cfRule>
    <cfRule type="expression" dxfId="0" priority="3">
      <formula>$B81="Global Variables &amp; Configuration"</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967FC-E7C3-4DC7-B5E1-4045F280E864}">
  <dimension ref="B2:E19"/>
  <sheetViews>
    <sheetView workbookViewId="0">
      <selection activeCell="E6" sqref="E6"/>
    </sheetView>
  </sheetViews>
  <sheetFormatPr defaultRowHeight="15"/>
  <cols>
    <col min="2" max="2" width="6.42578125" customWidth="1"/>
    <col min="3" max="3" width="34.5703125" bestFit="1" customWidth="1"/>
    <col min="4" max="4" width="8.7109375" bestFit="1" customWidth="1"/>
    <col min="5" max="5" width="152.85546875" bestFit="1" customWidth="1"/>
  </cols>
  <sheetData>
    <row r="2" spans="2:5">
      <c r="B2" t="s">
        <v>550</v>
      </c>
      <c r="C2" t="s">
        <v>521</v>
      </c>
      <c r="D2" t="s">
        <v>23</v>
      </c>
      <c r="E2" t="s">
        <v>551</v>
      </c>
    </row>
    <row r="3" spans="2:5">
      <c r="B3" t="s">
        <v>522</v>
      </c>
      <c r="C3" t="s">
        <v>18</v>
      </c>
      <c r="D3" t="s">
        <v>523</v>
      </c>
      <c r="E3" t="s">
        <v>552</v>
      </c>
    </row>
    <row r="4" spans="2:5">
      <c r="B4" t="s">
        <v>524</v>
      </c>
      <c r="C4" t="s">
        <v>542</v>
      </c>
      <c r="D4" t="s">
        <v>523</v>
      </c>
      <c r="E4" t="s">
        <v>553</v>
      </c>
    </row>
    <row r="5" spans="2:5">
      <c r="B5" t="s">
        <v>525</v>
      </c>
      <c r="C5" t="s">
        <v>21</v>
      </c>
      <c r="D5" t="s">
        <v>523</v>
      </c>
      <c r="E5" t="s">
        <v>554</v>
      </c>
    </row>
    <row r="6" spans="2:5">
      <c r="B6" t="s">
        <v>526</v>
      </c>
      <c r="C6" t="s">
        <v>22</v>
      </c>
      <c r="D6" t="s">
        <v>523</v>
      </c>
      <c r="E6" t="s">
        <v>555</v>
      </c>
    </row>
    <row r="7" spans="2:5">
      <c r="B7" t="s">
        <v>527</v>
      </c>
      <c r="C7" t="s">
        <v>23</v>
      </c>
      <c r="D7" t="s">
        <v>523</v>
      </c>
      <c r="E7" t="s">
        <v>556</v>
      </c>
    </row>
    <row r="8" spans="2:5">
      <c r="B8" t="s">
        <v>528</v>
      </c>
      <c r="C8" t="s">
        <v>24</v>
      </c>
      <c r="D8" t="s">
        <v>523</v>
      </c>
      <c r="E8" t="s">
        <v>557</v>
      </c>
    </row>
    <row r="9" spans="2:5">
      <c r="B9" t="s">
        <v>529</v>
      </c>
      <c r="C9" t="s">
        <v>25</v>
      </c>
      <c r="D9" t="s">
        <v>523</v>
      </c>
      <c r="E9" t="s">
        <v>558</v>
      </c>
    </row>
    <row r="10" spans="2:5">
      <c r="B10" t="s">
        <v>530</v>
      </c>
      <c r="C10" t="s">
        <v>45</v>
      </c>
      <c r="D10" t="s">
        <v>531</v>
      </c>
      <c r="E10" t="s">
        <v>559</v>
      </c>
    </row>
    <row r="11" spans="2:5">
      <c r="B11" t="s">
        <v>532</v>
      </c>
      <c r="C11" t="s">
        <v>533</v>
      </c>
      <c r="D11" t="s">
        <v>531</v>
      </c>
      <c r="E11" t="s">
        <v>560</v>
      </c>
    </row>
    <row r="12" spans="2:5">
      <c r="B12" t="s">
        <v>534</v>
      </c>
      <c r="C12" t="s">
        <v>543</v>
      </c>
      <c r="D12" t="s">
        <v>531</v>
      </c>
      <c r="E12" t="s">
        <v>561</v>
      </c>
    </row>
    <row r="13" spans="2:5">
      <c r="B13" t="s">
        <v>535</v>
      </c>
      <c r="C13" t="s">
        <v>498</v>
      </c>
      <c r="D13" t="s">
        <v>531</v>
      </c>
      <c r="E13" t="s">
        <v>562</v>
      </c>
    </row>
    <row r="14" spans="2:5">
      <c r="B14" t="s">
        <v>536</v>
      </c>
      <c r="C14" t="s">
        <v>544</v>
      </c>
      <c r="D14" t="s">
        <v>523</v>
      </c>
      <c r="E14" t="s">
        <v>563</v>
      </c>
    </row>
    <row r="15" spans="2:5">
      <c r="B15" t="s">
        <v>537</v>
      </c>
      <c r="C15" t="s">
        <v>545</v>
      </c>
      <c r="D15" t="s">
        <v>523</v>
      </c>
      <c r="E15" t="s">
        <v>564</v>
      </c>
    </row>
    <row r="16" spans="2:5">
      <c r="B16" t="s">
        <v>538</v>
      </c>
      <c r="C16" t="s">
        <v>546</v>
      </c>
      <c r="D16" t="s">
        <v>523</v>
      </c>
      <c r="E16" t="s">
        <v>565</v>
      </c>
    </row>
    <row r="17" spans="2:5">
      <c r="B17" t="s">
        <v>539</v>
      </c>
      <c r="C17" t="s">
        <v>547</v>
      </c>
      <c r="D17" t="s">
        <v>523</v>
      </c>
      <c r="E17" t="s">
        <v>566</v>
      </c>
    </row>
    <row r="18" spans="2:5">
      <c r="B18" t="s">
        <v>540</v>
      </c>
      <c r="C18" t="s">
        <v>548</v>
      </c>
      <c r="D18" t="s">
        <v>523</v>
      </c>
      <c r="E18" t="s">
        <v>567</v>
      </c>
    </row>
    <row r="19" spans="2:5">
      <c r="B19" t="s">
        <v>541</v>
      </c>
      <c r="C19" t="s">
        <v>549</v>
      </c>
      <c r="D19" t="s">
        <v>523</v>
      </c>
      <c r="E19" t="s">
        <v>568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7C0CD-3B2A-4DA0-A954-04B702664FC8}">
  <dimension ref="B2:K25"/>
  <sheetViews>
    <sheetView showGridLines="0" workbookViewId="0">
      <selection activeCell="A26" sqref="A26"/>
    </sheetView>
  </sheetViews>
  <sheetFormatPr defaultRowHeight="15"/>
  <cols>
    <col min="1" max="1" width="3.140625" customWidth="1"/>
  </cols>
  <sheetData>
    <row r="2" spans="2:11">
      <c r="B2" s="105" t="s">
        <v>502</v>
      </c>
      <c r="C2" s="106"/>
      <c r="D2" s="106"/>
      <c r="E2" s="106"/>
      <c r="F2" s="106"/>
      <c r="G2" s="106"/>
      <c r="H2" s="106"/>
      <c r="I2" s="106"/>
      <c r="J2" s="106"/>
      <c r="K2" s="107"/>
    </row>
    <row r="3" spans="2:11">
      <c r="B3" s="108"/>
      <c r="K3" s="109"/>
    </row>
    <row r="4" spans="2:11">
      <c r="B4" s="108" t="s">
        <v>503</v>
      </c>
      <c r="K4" s="109"/>
    </row>
    <row r="5" spans="2:11">
      <c r="B5" s="108"/>
      <c r="K5" s="109"/>
    </row>
    <row r="6" spans="2:11">
      <c r="B6" s="110" t="s">
        <v>504</v>
      </c>
      <c r="K6" s="109"/>
    </row>
    <row r="7" spans="2:11">
      <c r="B7" s="110" t="s">
        <v>505</v>
      </c>
      <c r="K7" s="109"/>
    </row>
    <row r="8" spans="2:11">
      <c r="B8" s="110" t="s">
        <v>506</v>
      </c>
      <c r="K8" s="109"/>
    </row>
    <row r="9" spans="2:11">
      <c r="B9" s="110" t="s">
        <v>507</v>
      </c>
      <c r="K9" s="109"/>
    </row>
    <row r="10" spans="2:11">
      <c r="B10" s="110" t="s">
        <v>508</v>
      </c>
      <c r="K10" s="109"/>
    </row>
    <row r="11" spans="2:11">
      <c r="B11" s="110" t="s">
        <v>509</v>
      </c>
      <c r="K11" s="109"/>
    </row>
    <row r="12" spans="2:11">
      <c r="B12" s="110"/>
      <c r="K12" s="109"/>
    </row>
    <row r="13" spans="2:11">
      <c r="B13" s="110" t="s">
        <v>510</v>
      </c>
      <c r="K13" s="109"/>
    </row>
    <row r="14" spans="2:11">
      <c r="B14" s="110" t="s">
        <v>511</v>
      </c>
      <c r="K14" s="109"/>
    </row>
    <row r="15" spans="2:11">
      <c r="B15" s="110"/>
      <c r="K15" s="109"/>
    </row>
    <row r="16" spans="2:11">
      <c r="B16" s="110" t="s">
        <v>512</v>
      </c>
      <c r="K16" s="109"/>
    </row>
    <row r="17" spans="2:11">
      <c r="B17" s="110" t="s">
        <v>513</v>
      </c>
      <c r="K17" s="109"/>
    </row>
    <row r="18" spans="2:11">
      <c r="B18" s="110" t="s">
        <v>514</v>
      </c>
      <c r="K18" s="109"/>
    </row>
    <row r="19" spans="2:11">
      <c r="B19" s="110" t="s">
        <v>515</v>
      </c>
      <c r="K19" s="109"/>
    </row>
    <row r="20" spans="2:11">
      <c r="B20" s="110" t="s">
        <v>516</v>
      </c>
      <c r="K20" s="109"/>
    </row>
    <row r="21" spans="2:11">
      <c r="B21" s="110" t="s">
        <v>517</v>
      </c>
      <c r="K21" s="109"/>
    </row>
    <row r="22" spans="2:11">
      <c r="B22" s="110" t="s">
        <v>518</v>
      </c>
      <c r="K22" s="109"/>
    </row>
    <row r="23" spans="2:11">
      <c r="B23" s="110"/>
      <c r="K23" s="109"/>
    </row>
    <row r="24" spans="2:11">
      <c r="B24" s="110" t="s">
        <v>519</v>
      </c>
      <c r="D24" s="114" t="s">
        <v>520</v>
      </c>
      <c r="K24" s="109"/>
    </row>
    <row r="25" spans="2:11">
      <c r="B25" s="111" t="s">
        <v>708</v>
      </c>
      <c r="C25" s="112"/>
      <c r="D25" s="135" t="s">
        <v>709</v>
      </c>
      <c r="E25" s="112"/>
      <c r="F25" s="112"/>
      <c r="G25" s="112"/>
      <c r="H25" s="112"/>
      <c r="I25" s="112"/>
      <c r="J25" s="112"/>
      <c r="K25" s="113"/>
    </row>
  </sheetData>
  <hyperlinks>
    <hyperlink ref="D24" r:id="rId1" xr:uid="{C1585F6D-E84E-4BDD-BFC6-8C9DE04D69FF}"/>
    <hyperlink ref="D25" r:id="rId2" xr:uid="{A95008B9-006C-4ED2-8260-C9DECD11B08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58C24-33BE-44DB-863E-82947C8C3CEA}">
  <dimension ref="A1:A16"/>
  <sheetViews>
    <sheetView showGridLines="0" workbookViewId="0">
      <selection activeCell="F14" sqref="F14"/>
    </sheetView>
  </sheetViews>
  <sheetFormatPr defaultRowHeight="15"/>
  <sheetData>
    <row r="1" spans="1:1" ht="18">
      <c r="A1" s="115" t="s">
        <v>569</v>
      </c>
    </row>
    <row r="3" spans="1:1">
      <c r="A3" t="s">
        <v>570</v>
      </c>
    </row>
    <row r="4" spans="1:1">
      <c r="A4" s="116"/>
    </row>
    <row r="5" spans="1:1">
      <c r="A5" s="117" t="s">
        <v>571</v>
      </c>
    </row>
    <row r="6" spans="1:1">
      <c r="A6" s="118"/>
    </row>
    <row r="7" spans="1:1">
      <c r="A7" s="119" t="s">
        <v>572</v>
      </c>
    </row>
    <row r="8" spans="1:1">
      <c r="A8" s="119" t="s">
        <v>573</v>
      </c>
    </row>
    <row r="9" spans="1:1">
      <c r="A9" s="116"/>
    </row>
    <row r="10" spans="1:1">
      <c r="A10" s="117" t="s">
        <v>574</v>
      </c>
    </row>
    <row r="11" spans="1:1">
      <c r="A11" s="118"/>
    </row>
    <row r="12" spans="1:1">
      <c r="A12" s="118" t="s">
        <v>575</v>
      </c>
    </row>
    <row r="13" spans="1:1">
      <c r="A13" s="118" t="s">
        <v>576</v>
      </c>
    </row>
    <row r="14" spans="1:1">
      <c r="A14" s="118" t="s">
        <v>577</v>
      </c>
    </row>
    <row r="15" spans="1:1">
      <c r="A15" s="116"/>
    </row>
    <row r="16" spans="1:1">
      <c r="A16" s="117" t="s">
        <v>578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PromptGenerator</vt:lpstr>
      <vt:lpstr>HowToStudy</vt:lpstr>
      <vt:lpstr>Variables</vt:lpstr>
      <vt:lpstr>FGen_S1</vt:lpstr>
      <vt:lpstr>FGen_S2</vt:lpstr>
      <vt:lpstr>FGen_S3</vt:lpstr>
      <vt:lpstr>FGen_S4</vt:lpstr>
      <vt:lpstr>FGen_S5</vt:lpstr>
      <vt:lpstr>CellReference</vt:lpstr>
      <vt:lpstr>License</vt:lpstr>
      <vt:lpstr>HowTo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 Barrios</dc:creator>
  <cp:lastModifiedBy>Wil Barrios</cp:lastModifiedBy>
  <dcterms:created xsi:type="dcterms:W3CDTF">2026-06-26T06:07:42Z</dcterms:created>
  <dcterms:modified xsi:type="dcterms:W3CDTF">2026-08-09T01:03:35Z</dcterms:modified>
</cp:coreProperties>
</file>