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 activeTab="2"/>
  </bookViews>
  <sheets>
    <sheet name="Animal" sheetId="1" r:id="rId1"/>
    <sheet name="Software" sheetId="2" r:id="rId2"/>
    <sheet name="Survivor" sheetId="3" r:id="rId3"/>
    <sheet name="Robot" sheetId="6" r:id="rId4"/>
    <sheet name="Hivemind" sheetId="4" r:id="rId5"/>
    <sheet name="AnimalRoom" sheetId="5" r:id="rId6"/>
  </sheets>
  <calcPr calcId="145621"/>
</workbook>
</file>

<file path=xl/calcChain.xml><?xml version="1.0" encoding="utf-8"?>
<calcChain xmlns="http://schemas.openxmlformats.org/spreadsheetml/2006/main">
  <c r="F6" i="3" l="1"/>
  <c r="F4" i="3" l="1"/>
  <c r="F5" i="3"/>
  <c r="F5" i="1" l="1"/>
  <c r="H6" i="6" l="1"/>
  <c r="H5" i="6"/>
  <c r="H4" i="6"/>
  <c r="H3" i="6"/>
  <c r="G6" i="6"/>
  <c r="G5" i="6"/>
  <c r="G4" i="6"/>
  <c r="G3" i="6"/>
  <c r="F6" i="6"/>
  <c r="F5" i="6"/>
  <c r="F4" i="6"/>
  <c r="F3" i="6"/>
  <c r="I2" i="6"/>
  <c r="I3" i="6" s="1"/>
  <c r="F6" i="4"/>
  <c r="E6" i="4"/>
  <c r="F5" i="4"/>
  <c r="E5" i="4"/>
  <c r="F4" i="4"/>
  <c r="F3" i="4"/>
  <c r="E3" i="4"/>
  <c r="H2" i="4"/>
  <c r="H6" i="4" s="1"/>
  <c r="G2" i="4"/>
  <c r="G5" i="4" s="1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I6" i="6" l="1"/>
  <c r="J6" i="6" s="1"/>
  <c r="I4" i="6"/>
  <c r="I5" i="6"/>
  <c r="J4" i="6"/>
  <c r="J3" i="6"/>
  <c r="J5" i="6"/>
  <c r="H5" i="4"/>
  <c r="I5" i="4" s="1"/>
  <c r="H4" i="4"/>
  <c r="I4" i="4" s="1"/>
  <c r="H3" i="4"/>
  <c r="I3" i="4" s="1"/>
  <c r="I6" i="4"/>
  <c r="K7" i="6" l="1"/>
  <c r="J7" i="4"/>
  <c r="E3" i="3"/>
  <c r="F3" i="3"/>
  <c r="G2" i="3"/>
  <c r="G5" i="3" s="1"/>
  <c r="E6" i="3"/>
  <c r="E5" i="3"/>
  <c r="H2" i="3"/>
  <c r="F6" i="2"/>
  <c r="E4" i="2"/>
  <c r="E3" i="2"/>
  <c r="E6" i="2"/>
  <c r="E5" i="2"/>
  <c r="H6" i="3" l="1"/>
  <c r="I6" i="3" s="1"/>
  <c r="H5" i="3"/>
  <c r="I5" i="3" s="1"/>
  <c r="H4" i="3"/>
  <c r="I4" i="3" s="1"/>
  <c r="H3" i="3"/>
  <c r="I3" i="3" s="1"/>
  <c r="C7" i="5"/>
  <c r="F8" i="5"/>
  <c r="J9" i="5"/>
  <c r="J8" i="5"/>
  <c r="I8" i="5"/>
  <c r="H9" i="5"/>
  <c r="G10" i="5"/>
  <c r="G9" i="5"/>
  <c r="G8" i="5"/>
  <c r="H8" i="5"/>
  <c r="H7" i="5"/>
  <c r="G7" i="5"/>
  <c r="J6" i="5"/>
  <c r="J5" i="5"/>
  <c r="I6" i="5"/>
  <c r="H6" i="5"/>
  <c r="H4" i="5"/>
  <c r="H5" i="5"/>
  <c r="G6" i="5"/>
  <c r="G4" i="5"/>
  <c r="G5" i="5"/>
  <c r="F5" i="5"/>
  <c r="F6" i="5"/>
  <c r="E6" i="5"/>
  <c r="E5" i="5"/>
  <c r="E4" i="5"/>
  <c r="D6" i="5"/>
  <c r="D5" i="5"/>
  <c r="C5" i="5"/>
  <c r="C6" i="5"/>
  <c r="B8" i="5"/>
  <c r="B7" i="5"/>
  <c r="B5" i="5"/>
  <c r="C4" i="5"/>
  <c r="J3" i="5"/>
  <c r="I3" i="5"/>
  <c r="H3" i="5"/>
  <c r="G3" i="5"/>
  <c r="F3" i="5"/>
  <c r="E3" i="5"/>
  <c r="D3" i="5"/>
  <c r="C3" i="5"/>
  <c r="B3" i="5"/>
  <c r="G2" i="5"/>
  <c r="F5" i="2"/>
  <c r="F3" i="2"/>
  <c r="F4" i="2"/>
  <c r="H2" i="2"/>
  <c r="H6" i="2" s="1"/>
  <c r="G2" i="2"/>
  <c r="F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2" i="1"/>
  <c r="F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F6" i="1"/>
  <c r="J7" i="3" l="1"/>
  <c r="I5" i="2"/>
  <c r="I4" i="2"/>
  <c r="I6" i="2"/>
  <c r="I3" i="2"/>
  <c r="E4" i="1"/>
  <c r="E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0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4" i="1"/>
  <c r="J7" i="2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0" i="1"/>
  <c r="G2" i="1"/>
  <c r="G5" i="1" s="1"/>
  <c r="E6" i="1"/>
  <c r="E5" i="1"/>
  <c r="H2" i="1" l="1"/>
  <c r="H6" i="1" s="1"/>
  <c r="I6" i="1" l="1"/>
  <c r="H4" i="1"/>
  <c r="I4" i="1" s="1"/>
  <c r="H3" i="1"/>
  <c r="I3" i="1" s="1"/>
  <c r="H5" i="1"/>
  <c r="I5" i="1" s="1"/>
  <c r="J7" i="1" l="1"/>
</calcChain>
</file>

<file path=xl/sharedStrings.xml><?xml version="1.0" encoding="utf-8"?>
<sst xmlns="http://schemas.openxmlformats.org/spreadsheetml/2006/main" count="111" uniqueCount="35">
  <si>
    <t>Option</t>
  </si>
  <si>
    <t>G</t>
  </si>
  <si>
    <t>a</t>
  </si>
  <si>
    <t>d</t>
  </si>
  <si>
    <t>m</t>
  </si>
  <si>
    <t>Cost</t>
  </si>
  <si>
    <t xml:space="preserve"> </t>
  </si>
  <si>
    <t>Heuristic</t>
  </si>
  <si>
    <t>Unit Total</t>
  </si>
  <si>
    <t>Melee Ratio</t>
  </si>
  <si>
    <t>WPT</t>
  </si>
  <si>
    <t>Quantity</t>
  </si>
  <si>
    <t>Choice</t>
  </si>
  <si>
    <t>Rooms Captured</t>
  </si>
  <si>
    <t>Total Rooms</t>
  </si>
  <si>
    <t>Wealth</t>
  </si>
  <si>
    <t>g</t>
  </si>
  <si>
    <t>b</t>
  </si>
  <si>
    <t>v</t>
  </si>
  <si>
    <t>Z</t>
  </si>
  <si>
    <t>Unit</t>
  </si>
  <si>
    <t>Dest</t>
  </si>
  <si>
    <t>Value</t>
  </si>
  <si>
    <t>c</t>
  </si>
  <si>
    <t>t</t>
  </si>
  <si>
    <t>B</t>
  </si>
  <si>
    <t>w</t>
  </si>
  <si>
    <t>PPT</t>
  </si>
  <si>
    <t>o</t>
  </si>
  <si>
    <t>h</t>
  </si>
  <si>
    <t>u</t>
  </si>
  <si>
    <t>n</t>
  </si>
  <si>
    <t>S</t>
  </si>
  <si>
    <t>Cost W</t>
  </si>
  <si>
    <t>Cost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</si>
</sst>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8"/>
      <color theme="1"/>
      <name val="Aharoni"/>
      <charset val="177"/>
    </font>
    <font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0" fontId="2" fillId="4" borderId="0" xfId="0" applyFont="1" applyFill="1"/>
    <xf numFmtId="0" fontId="0" fillId="5" borderId="0" xfId="0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6" borderId="0" xfId="0" applyFont="1" applyFill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6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val>
            <c:numRef>
              <c:f>Animal!$F$10:$F$29</c:f>
              <c:numCache>
                <c:formatCode>General</c:formatCode>
                <c:ptCount val="20"/>
                <c:pt idx="0">
                  <c:v>12.2</c:v>
                </c:pt>
                <c:pt idx="1">
                  <c:v>11.4</c:v>
                </c:pt>
                <c:pt idx="2">
                  <c:v>10.6</c:v>
                </c:pt>
                <c:pt idx="3">
                  <c:v>9.8000000000000007</c:v>
                </c:pt>
                <c:pt idx="4">
                  <c:v>9</c:v>
                </c:pt>
                <c:pt idx="5">
                  <c:v>8.1999999999999993</c:v>
                </c:pt>
                <c:pt idx="6">
                  <c:v>7.3999999999999995</c:v>
                </c:pt>
                <c:pt idx="7">
                  <c:v>6.6</c:v>
                </c:pt>
                <c:pt idx="8">
                  <c:v>5.8000000000000007</c:v>
                </c:pt>
                <c:pt idx="9">
                  <c:v>5</c:v>
                </c:pt>
                <c:pt idx="10">
                  <c:v>4.1999999999999993</c:v>
                </c:pt>
                <c:pt idx="11">
                  <c:v>3.4000000000000004</c:v>
                </c:pt>
                <c:pt idx="12">
                  <c:v>2.5999999999999996</c:v>
                </c:pt>
                <c:pt idx="13">
                  <c:v>1.7999999999999989</c:v>
                </c:pt>
                <c:pt idx="14">
                  <c:v>1</c:v>
                </c:pt>
                <c:pt idx="15">
                  <c:v>0.19999999999999929</c:v>
                </c:pt>
                <c:pt idx="16">
                  <c:v>-0.60000000000000142</c:v>
                </c:pt>
                <c:pt idx="17">
                  <c:v>-1.3999999999999986</c:v>
                </c:pt>
                <c:pt idx="18">
                  <c:v>-2.1999999999999993</c:v>
                </c:pt>
                <c:pt idx="19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v>d</c:v>
          </c:tx>
          <c:marker>
            <c:symbol val="none"/>
          </c:marker>
          <c:val>
            <c:numRef>
              <c:f>Animal!$G$10:$G$29</c:f>
              <c:numCache>
                <c:formatCode>General</c:formatCode>
                <c:ptCount val="20"/>
                <c:pt idx="0">
                  <c:v>9.8000000000000007</c:v>
                </c:pt>
                <c:pt idx="1">
                  <c:v>9.6</c:v>
                </c:pt>
                <c:pt idx="2">
                  <c:v>9.4</c:v>
                </c:pt>
                <c:pt idx="3">
                  <c:v>9.1999999999999993</c:v>
                </c:pt>
                <c:pt idx="4">
                  <c:v>9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8.1999999999999993</c:v>
                </c:pt>
                <c:pt idx="9">
                  <c:v>8</c:v>
                </c:pt>
                <c:pt idx="10">
                  <c:v>7.8</c:v>
                </c:pt>
                <c:pt idx="11">
                  <c:v>7.6</c:v>
                </c:pt>
                <c:pt idx="12">
                  <c:v>7.4</c:v>
                </c:pt>
                <c:pt idx="13">
                  <c:v>7.1999999999999993</c:v>
                </c:pt>
                <c:pt idx="14">
                  <c:v>7</c:v>
                </c:pt>
                <c:pt idx="15">
                  <c:v>6.8</c:v>
                </c:pt>
                <c:pt idx="16">
                  <c:v>6.6</c:v>
                </c:pt>
                <c:pt idx="17">
                  <c:v>6.4</c:v>
                </c:pt>
                <c:pt idx="18">
                  <c:v>6.2</c:v>
                </c:pt>
                <c:pt idx="1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Animal!$H$9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val>
            <c:numRef>
              <c:f>Animal!$H$10:$H$29</c:f>
              <c:numCache>
                <c:formatCode>General</c:formatCode>
                <c:ptCount val="20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</c:v>
                </c:pt>
                <c:pt idx="5">
                  <c:v>4.8</c:v>
                </c:pt>
                <c:pt idx="6">
                  <c:v>5.6000000000000005</c:v>
                </c:pt>
                <c:pt idx="7">
                  <c:v>6.4</c:v>
                </c:pt>
                <c:pt idx="8">
                  <c:v>7.1999999999999993</c:v>
                </c:pt>
                <c:pt idx="9">
                  <c:v>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10.4</c:v>
                </c:pt>
                <c:pt idx="13">
                  <c:v>11.200000000000001</c:v>
                </c:pt>
                <c:pt idx="14">
                  <c:v>12</c:v>
                </c:pt>
                <c:pt idx="15">
                  <c:v>12.8</c:v>
                </c:pt>
                <c:pt idx="16">
                  <c:v>13.600000000000001</c:v>
                </c:pt>
                <c:pt idx="17">
                  <c:v>14.399999999999999</c:v>
                </c:pt>
                <c:pt idx="18">
                  <c:v>15.2</c:v>
                </c:pt>
                <c:pt idx="19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Animal!$I$9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val>
            <c:numRef>
              <c:f>Animal!$I$10:$I$29</c:f>
              <c:numCache>
                <c:formatCode>General</c:formatCode>
                <c:ptCount val="20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</c:v>
                </c:pt>
                <c:pt idx="5">
                  <c:v>4.8</c:v>
                </c:pt>
                <c:pt idx="6">
                  <c:v>5.6000000000000005</c:v>
                </c:pt>
                <c:pt idx="7">
                  <c:v>6.4</c:v>
                </c:pt>
                <c:pt idx="8">
                  <c:v>7.1999999999999993</c:v>
                </c:pt>
                <c:pt idx="9">
                  <c:v>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10.4</c:v>
                </c:pt>
                <c:pt idx="13">
                  <c:v>11.200000000000001</c:v>
                </c:pt>
                <c:pt idx="14">
                  <c:v>12</c:v>
                </c:pt>
                <c:pt idx="15">
                  <c:v>12.8</c:v>
                </c:pt>
                <c:pt idx="16">
                  <c:v>13.600000000000001</c:v>
                </c:pt>
                <c:pt idx="17">
                  <c:v>14.399999999999999</c:v>
                </c:pt>
                <c:pt idx="18">
                  <c:v>15.2</c:v>
                </c:pt>
                <c:pt idx="1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7936"/>
        <c:axId val="80409728"/>
      </c:lineChart>
      <c:catAx>
        <c:axId val="804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0409728"/>
        <c:crosses val="autoZero"/>
        <c:auto val="1"/>
        <c:lblAlgn val="ctr"/>
        <c:lblOffset val="100"/>
        <c:noMultiLvlLbl val="0"/>
      </c:catAx>
      <c:valAx>
        <c:axId val="804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val>
            <c:numRef>
              <c:f>Animal!$F$32:$F$51</c:f>
              <c:numCache>
                <c:formatCode>General</c:formatCode>
                <c:ptCount val="20"/>
                <c:pt idx="0">
                  <c:v>15.487735836358526</c:v>
                </c:pt>
                <c:pt idx="1">
                  <c:v>13.38905609893065</c:v>
                </c:pt>
                <c:pt idx="2">
                  <c:v>11.754602676005732</c:v>
                </c:pt>
                <c:pt idx="3">
                  <c:v>10.481689070338064</c:v>
                </c:pt>
                <c:pt idx="4">
                  <c:v>9.4903429574618414</c:v>
                </c:pt>
                <c:pt idx="5">
                  <c:v>8.7182818284590446</c:v>
                </c:pt>
                <c:pt idx="6">
                  <c:v>8.1170000166126748</c:v>
                </c:pt>
                <c:pt idx="7">
                  <c:v>7.6487212707001282</c:v>
                </c:pt>
                <c:pt idx="8">
                  <c:v>7.2840254166877418</c:v>
                </c:pt>
                <c:pt idx="9">
                  <c:v>7</c:v>
                </c:pt>
                <c:pt idx="10">
                  <c:v>6.7788007830714045</c:v>
                </c:pt>
                <c:pt idx="11">
                  <c:v>6.6065306597126332</c:v>
                </c:pt>
                <c:pt idx="12">
                  <c:v>6.4723665527410148</c:v>
                </c:pt>
                <c:pt idx="13">
                  <c:v>6.3678794411714428</c:v>
                </c:pt>
                <c:pt idx="14">
                  <c:v>6.2865047968601901</c:v>
                </c:pt>
                <c:pt idx="15">
                  <c:v>6.2231301601484299</c:v>
                </c:pt>
                <c:pt idx="16">
                  <c:v>6.1737739434504455</c:v>
                </c:pt>
                <c:pt idx="17">
                  <c:v>6.1353352832366124</c:v>
                </c:pt>
                <c:pt idx="18">
                  <c:v>6.1053992245618645</c:v>
                </c:pt>
                <c:pt idx="19">
                  <c:v>6.0820849986238992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Animal!$G$31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Animal!$G$32:$G$51</c:f>
              <c:numCache>
                <c:formatCode>General</c:formatCode>
                <c:ptCount val="20"/>
                <c:pt idx="0">
                  <c:v>11.819999999999999</c:v>
                </c:pt>
                <c:pt idx="1">
                  <c:v>11.64</c:v>
                </c:pt>
                <c:pt idx="2">
                  <c:v>11.459999999999999</c:v>
                </c:pt>
                <c:pt idx="3">
                  <c:v>11.28</c:v>
                </c:pt>
                <c:pt idx="4">
                  <c:v>11.1</c:v>
                </c:pt>
                <c:pt idx="5">
                  <c:v>10.919999999999998</c:v>
                </c:pt>
                <c:pt idx="6">
                  <c:v>10.74</c:v>
                </c:pt>
                <c:pt idx="7">
                  <c:v>10.559999999999999</c:v>
                </c:pt>
                <c:pt idx="8">
                  <c:v>10.379999999999999</c:v>
                </c:pt>
                <c:pt idx="9">
                  <c:v>10.199999999999999</c:v>
                </c:pt>
                <c:pt idx="10">
                  <c:v>10.02</c:v>
                </c:pt>
                <c:pt idx="11">
                  <c:v>9.84</c:v>
                </c:pt>
                <c:pt idx="12">
                  <c:v>9.66</c:v>
                </c:pt>
                <c:pt idx="13">
                  <c:v>9.48</c:v>
                </c:pt>
                <c:pt idx="14">
                  <c:v>9.3000000000000007</c:v>
                </c:pt>
                <c:pt idx="15">
                  <c:v>9.1199999999999992</c:v>
                </c:pt>
                <c:pt idx="16">
                  <c:v>8.9400000000000013</c:v>
                </c:pt>
                <c:pt idx="17">
                  <c:v>8.7600000000000016</c:v>
                </c:pt>
                <c:pt idx="18">
                  <c:v>8.58</c:v>
                </c:pt>
                <c:pt idx="19">
                  <c:v>8.3999999999999986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Animal!$H$31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val>
            <c:numRef>
              <c:f>Animal!$H$32:$H$51</c:f>
              <c:numCache>
                <c:formatCode>General</c:formatCode>
                <c:ptCount val="20"/>
                <c:pt idx="0">
                  <c:v>0.9</c:v>
                </c:pt>
                <c:pt idx="1">
                  <c:v>1.8</c:v>
                </c:pt>
                <c:pt idx="2">
                  <c:v>2.7</c:v>
                </c:pt>
                <c:pt idx="3">
                  <c:v>3.6</c:v>
                </c:pt>
                <c:pt idx="4">
                  <c:v>4.5</c:v>
                </c:pt>
                <c:pt idx="5">
                  <c:v>5.4</c:v>
                </c:pt>
                <c:pt idx="6">
                  <c:v>6.3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9.9</c:v>
                </c:pt>
                <c:pt idx="11">
                  <c:v>10.8</c:v>
                </c:pt>
                <c:pt idx="12">
                  <c:v>11.700000000000001</c:v>
                </c:pt>
                <c:pt idx="13">
                  <c:v>12.6</c:v>
                </c:pt>
                <c:pt idx="14">
                  <c:v>13.5</c:v>
                </c:pt>
                <c:pt idx="15">
                  <c:v>14.4</c:v>
                </c:pt>
                <c:pt idx="16">
                  <c:v>15.3</c:v>
                </c:pt>
                <c:pt idx="17">
                  <c:v>16.2</c:v>
                </c:pt>
                <c:pt idx="18">
                  <c:v>17.100000000000001</c:v>
                </c:pt>
                <c:pt idx="19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Animal!$I$31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val>
            <c:numRef>
              <c:f>Animal!$I$32:$I$51</c:f>
              <c:numCache>
                <c:formatCode>General</c:formatCode>
                <c:ptCount val="20"/>
                <c:pt idx="0">
                  <c:v>1.04</c:v>
                </c:pt>
                <c:pt idx="1">
                  <c:v>2.08</c:v>
                </c:pt>
                <c:pt idx="2">
                  <c:v>3.1200000000000006</c:v>
                </c:pt>
                <c:pt idx="3">
                  <c:v>4.16</c:v>
                </c:pt>
                <c:pt idx="4">
                  <c:v>5.2</c:v>
                </c:pt>
                <c:pt idx="5">
                  <c:v>6.2400000000000011</c:v>
                </c:pt>
                <c:pt idx="6">
                  <c:v>7.28</c:v>
                </c:pt>
                <c:pt idx="7">
                  <c:v>8.32</c:v>
                </c:pt>
                <c:pt idx="8">
                  <c:v>9.3600000000000012</c:v>
                </c:pt>
                <c:pt idx="9">
                  <c:v>10.4</c:v>
                </c:pt>
                <c:pt idx="10">
                  <c:v>11.440000000000001</c:v>
                </c:pt>
                <c:pt idx="11">
                  <c:v>12.480000000000002</c:v>
                </c:pt>
                <c:pt idx="12">
                  <c:v>13.520000000000003</c:v>
                </c:pt>
                <c:pt idx="13">
                  <c:v>14.56</c:v>
                </c:pt>
                <c:pt idx="14">
                  <c:v>15.600000000000001</c:v>
                </c:pt>
                <c:pt idx="15">
                  <c:v>16.64</c:v>
                </c:pt>
                <c:pt idx="16">
                  <c:v>17.680000000000003</c:v>
                </c:pt>
                <c:pt idx="17">
                  <c:v>18.720000000000002</c:v>
                </c:pt>
                <c:pt idx="18">
                  <c:v>19.760000000000002</c:v>
                </c:pt>
                <c:pt idx="19">
                  <c:v>20.8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1392"/>
        <c:axId val="80577280"/>
      </c:lineChart>
      <c:catAx>
        <c:axId val="805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0577280"/>
        <c:crosses val="autoZero"/>
        <c:auto val="1"/>
        <c:lblAlgn val="ctr"/>
        <c:lblOffset val="100"/>
        <c:noMultiLvlLbl val="0"/>
      </c:catAx>
      <c:valAx>
        <c:axId val="805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val>
            <c:numRef>
              <c:f>Animal!$F$54:$F$73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</c:numCache>
            </c:numRef>
          </c:val>
          <c:smooth val="0"/>
        </c:ser>
        <c:ser>
          <c:idx val="1"/>
          <c:order val="1"/>
          <c:tx>
            <c:v>d</c:v>
          </c:tx>
          <c:marker>
            <c:symbol val="none"/>
          </c:marker>
          <c:val>
            <c:numRef>
              <c:f>Animal!$G$54:$G$73</c:f>
              <c:numCache>
                <c:formatCode>General</c:formatCode>
                <c:ptCount val="20"/>
                <c:pt idx="0">
                  <c:v>17.2</c:v>
                </c:pt>
                <c:pt idx="1">
                  <c:v>16.399999999999999</c:v>
                </c:pt>
                <c:pt idx="2">
                  <c:v>15.6</c:v>
                </c:pt>
                <c:pt idx="3">
                  <c:v>14.8</c:v>
                </c:pt>
                <c:pt idx="4">
                  <c:v>14</c:v>
                </c:pt>
                <c:pt idx="5">
                  <c:v>13.2</c:v>
                </c:pt>
                <c:pt idx="6">
                  <c:v>12.399999999999999</c:v>
                </c:pt>
                <c:pt idx="7">
                  <c:v>11.6</c:v>
                </c:pt>
                <c:pt idx="8">
                  <c:v>10.8</c:v>
                </c:pt>
                <c:pt idx="9">
                  <c:v>10</c:v>
                </c:pt>
                <c:pt idx="10">
                  <c:v>9.1999999999999993</c:v>
                </c:pt>
                <c:pt idx="11">
                  <c:v>8.3999999999999986</c:v>
                </c:pt>
                <c:pt idx="12">
                  <c:v>7.6</c:v>
                </c:pt>
                <c:pt idx="13">
                  <c:v>6.7999999999999989</c:v>
                </c:pt>
                <c:pt idx="14">
                  <c:v>6</c:v>
                </c:pt>
                <c:pt idx="15">
                  <c:v>5.1999999999999993</c:v>
                </c:pt>
                <c:pt idx="16">
                  <c:v>4.3999999999999986</c:v>
                </c:pt>
                <c:pt idx="17">
                  <c:v>3.5999999999999996</c:v>
                </c:pt>
                <c:pt idx="18">
                  <c:v>2.7999999999999989</c:v>
                </c:pt>
                <c:pt idx="1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m</c:v>
          </c:tx>
          <c:marker>
            <c:symbol val="none"/>
          </c:marker>
          <c:val>
            <c:numRef>
              <c:f>Animal!$H$54:$H$73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v>g</c:v>
          </c:tx>
          <c:marker>
            <c:symbol val="none"/>
          </c:marker>
          <c:val>
            <c:numRef>
              <c:f>Animal!$I$54:$I$73</c:f>
              <c:numCache>
                <c:formatCode>General</c:formatCode>
                <c:ptCount val="20"/>
                <c:pt idx="0">
                  <c:v>-3.9</c:v>
                </c:pt>
                <c:pt idx="1">
                  <c:v>-2.8</c:v>
                </c:pt>
                <c:pt idx="2">
                  <c:v>-1.6999999999999997</c:v>
                </c:pt>
                <c:pt idx="3">
                  <c:v>-0.59999999999999964</c:v>
                </c:pt>
                <c:pt idx="4">
                  <c:v>0.5</c:v>
                </c:pt>
                <c:pt idx="5">
                  <c:v>1.6000000000000005</c:v>
                </c:pt>
                <c:pt idx="6">
                  <c:v>2.7000000000000011</c:v>
                </c:pt>
                <c:pt idx="7">
                  <c:v>3.8000000000000007</c:v>
                </c:pt>
                <c:pt idx="8">
                  <c:v>4.9000000000000004</c:v>
                </c:pt>
                <c:pt idx="9">
                  <c:v>6</c:v>
                </c:pt>
                <c:pt idx="10">
                  <c:v>7.1000000000000014</c:v>
                </c:pt>
                <c:pt idx="11">
                  <c:v>8.2000000000000011</c:v>
                </c:pt>
                <c:pt idx="12">
                  <c:v>9.3000000000000007</c:v>
                </c:pt>
                <c:pt idx="13">
                  <c:v>10.400000000000002</c:v>
                </c:pt>
                <c:pt idx="14">
                  <c:v>11.5</c:v>
                </c:pt>
                <c:pt idx="15">
                  <c:v>12.600000000000001</c:v>
                </c:pt>
                <c:pt idx="16">
                  <c:v>13.700000000000003</c:v>
                </c:pt>
                <c:pt idx="17">
                  <c:v>14.8</c:v>
                </c:pt>
                <c:pt idx="18">
                  <c:v>15.900000000000002</c:v>
                </c:pt>
                <c:pt idx="1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0720"/>
        <c:axId val="81076608"/>
      </c:lineChart>
      <c:catAx>
        <c:axId val="810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076608"/>
        <c:crosses val="autoZero"/>
        <c:auto val="1"/>
        <c:lblAlgn val="ctr"/>
        <c:lblOffset val="100"/>
        <c:noMultiLvlLbl val="0"/>
      </c:catAx>
      <c:valAx>
        <c:axId val="810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</c:v>
          </c:tx>
          <c:marker>
            <c:symbol val="none"/>
          </c:marker>
          <c:val>
            <c:numRef>
              <c:f>Software!$F$32:$F$51</c:f>
              <c:numCache>
                <c:formatCode>General</c:formatCode>
                <c:ptCount val="2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v>v</c:v>
          </c:tx>
          <c:marker>
            <c:symbol val="none"/>
          </c:marker>
          <c:val>
            <c:numRef>
              <c:f>Software!$G$32:$G$51</c:f>
              <c:numCache>
                <c:formatCode>General</c:formatCode>
                <c:ptCount val="20"/>
                <c:pt idx="0">
                  <c:v>9.4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7.6</c:v>
                </c:pt>
                <c:pt idx="4">
                  <c:v>7</c:v>
                </c:pt>
                <c:pt idx="5">
                  <c:v>6.4</c:v>
                </c:pt>
                <c:pt idx="6">
                  <c:v>5.8</c:v>
                </c:pt>
                <c:pt idx="7">
                  <c:v>5.2</c:v>
                </c:pt>
                <c:pt idx="8">
                  <c:v>4.6000000000000005</c:v>
                </c:pt>
                <c:pt idx="9">
                  <c:v>4</c:v>
                </c:pt>
                <c:pt idx="10">
                  <c:v>3.4000000000000004</c:v>
                </c:pt>
                <c:pt idx="11">
                  <c:v>2.8000000000000007</c:v>
                </c:pt>
                <c:pt idx="12">
                  <c:v>2.2000000000000002</c:v>
                </c:pt>
                <c:pt idx="13">
                  <c:v>1.5999999999999996</c:v>
                </c:pt>
                <c:pt idx="14">
                  <c:v>1</c:v>
                </c:pt>
                <c:pt idx="15">
                  <c:v>0.40000000000000036</c:v>
                </c:pt>
                <c:pt idx="16">
                  <c:v>-0.19999999999999929</c:v>
                </c:pt>
                <c:pt idx="17">
                  <c:v>-0.79999999999999893</c:v>
                </c:pt>
                <c:pt idx="18">
                  <c:v>-1.4000000000000004</c:v>
                </c:pt>
                <c:pt idx="19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v>g</c:v>
          </c:tx>
          <c:marker>
            <c:symbol val="none"/>
          </c:marker>
          <c:val>
            <c:numRef>
              <c:f>Software!$H$32:$H$51</c:f>
              <c:numCache>
                <c:formatCode>General</c:formatCode>
                <c:ptCount val="20"/>
                <c:pt idx="0">
                  <c:v>6.3</c:v>
                </c:pt>
                <c:pt idx="1">
                  <c:v>6.6</c:v>
                </c:pt>
                <c:pt idx="2">
                  <c:v>6.9</c:v>
                </c:pt>
                <c:pt idx="3">
                  <c:v>7.2</c:v>
                </c:pt>
                <c:pt idx="4">
                  <c:v>7.5</c:v>
                </c:pt>
                <c:pt idx="5">
                  <c:v>7.8</c:v>
                </c:pt>
                <c:pt idx="6">
                  <c:v>8.1</c:v>
                </c:pt>
                <c:pt idx="7">
                  <c:v>8.4</c:v>
                </c:pt>
                <c:pt idx="8">
                  <c:v>8.6999999999999993</c:v>
                </c:pt>
                <c:pt idx="9">
                  <c:v>9</c:v>
                </c:pt>
                <c:pt idx="10">
                  <c:v>9.3000000000000007</c:v>
                </c:pt>
                <c:pt idx="11">
                  <c:v>9.6</c:v>
                </c:pt>
                <c:pt idx="12">
                  <c:v>9.9</c:v>
                </c:pt>
                <c:pt idx="13">
                  <c:v>10.199999999999999</c:v>
                </c:pt>
                <c:pt idx="14">
                  <c:v>10.5</c:v>
                </c:pt>
                <c:pt idx="15">
                  <c:v>10.8</c:v>
                </c:pt>
                <c:pt idx="16">
                  <c:v>11.1</c:v>
                </c:pt>
                <c:pt idx="17">
                  <c:v>11.399999999999999</c:v>
                </c:pt>
                <c:pt idx="18">
                  <c:v>11.7</c:v>
                </c:pt>
                <c:pt idx="19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v>Z</c:v>
          </c:tx>
          <c:marker>
            <c:symbol val="none"/>
          </c:marker>
          <c:val>
            <c:numRef>
              <c:f>Software!$I$32:$I$51</c:f>
              <c:numCache>
                <c:formatCode>General</c:formatCode>
                <c:ptCount val="20"/>
                <c:pt idx="0">
                  <c:v>3.8</c:v>
                </c:pt>
                <c:pt idx="1">
                  <c:v>4.5999999999999996</c:v>
                </c:pt>
                <c:pt idx="2">
                  <c:v>5.4</c:v>
                </c:pt>
                <c:pt idx="3">
                  <c:v>6.2</c:v>
                </c:pt>
                <c:pt idx="4">
                  <c:v>7</c:v>
                </c:pt>
                <c:pt idx="5">
                  <c:v>7.8000000000000007</c:v>
                </c:pt>
                <c:pt idx="6">
                  <c:v>8.6000000000000014</c:v>
                </c:pt>
                <c:pt idx="7">
                  <c:v>9.4</c:v>
                </c:pt>
                <c:pt idx="8">
                  <c:v>10.199999999999999</c:v>
                </c:pt>
                <c:pt idx="9">
                  <c:v>11</c:v>
                </c:pt>
                <c:pt idx="10">
                  <c:v>11.8</c:v>
                </c:pt>
                <c:pt idx="11">
                  <c:v>12.600000000000001</c:v>
                </c:pt>
                <c:pt idx="12">
                  <c:v>13.4</c:v>
                </c:pt>
                <c:pt idx="13">
                  <c:v>14.200000000000001</c:v>
                </c:pt>
                <c:pt idx="14">
                  <c:v>15</c:v>
                </c:pt>
                <c:pt idx="15">
                  <c:v>15.8</c:v>
                </c:pt>
                <c:pt idx="16">
                  <c:v>16.600000000000001</c:v>
                </c:pt>
                <c:pt idx="17">
                  <c:v>17.399999999999999</c:v>
                </c:pt>
                <c:pt idx="18">
                  <c:v>18.200000000000003</c:v>
                </c:pt>
                <c:pt idx="1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2496"/>
        <c:axId val="81408384"/>
      </c:lineChart>
      <c:catAx>
        <c:axId val="814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1408384"/>
        <c:crosses val="autoZero"/>
        <c:auto val="1"/>
        <c:lblAlgn val="ctr"/>
        <c:lblOffset val="100"/>
        <c:noMultiLvlLbl val="0"/>
      </c:catAx>
      <c:valAx>
        <c:axId val="814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</c:v>
          </c:tx>
          <c:marker>
            <c:symbol val="none"/>
          </c:marker>
          <c:val>
            <c:numRef>
              <c:f>Software!$F$10:$F$29</c:f>
              <c:numCache>
                <c:formatCode>General</c:formatCode>
                <c:ptCount val="20"/>
                <c:pt idx="0">
                  <c:v>9.9600000000000009</c:v>
                </c:pt>
                <c:pt idx="1">
                  <c:v>9.92</c:v>
                </c:pt>
                <c:pt idx="2">
                  <c:v>9.8800000000000008</c:v>
                </c:pt>
                <c:pt idx="3">
                  <c:v>9.84</c:v>
                </c:pt>
                <c:pt idx="4">
                  <c:v>9.8000000000000007</c:v>
                </c:pt>
                <c:pt idx="5">
                  <c:v>9.76</c:v>
                </c:pt>
                <c:pt idx="6">
                  <c:v>9.7200000000000006</c:v>
                </c:pt>
                <c:pt idx="7">
                  <c:v>9.68</c:v>
                </c:pt>
                <c:pt idx="8">
                  <c:v>9.64</c:v>
                </c:pt>
                <c:pt idx="9">
                  <c:v>9.6</c:v>
                </c:pt>
                <c:pt idx="10">
                  <c:v>9.56</c:v>
                </c:pt>
                <c:pt idx="11">
                  <c:v>9.52</c:v>
                </c:pt>
                <c:pt idx="12">
                  <c:v>9.48</c:v>
                </c:pt>
                <c:pt idx="13">
                  <c:v>9.44</c:v>
                </c:pt>
                <c:pt idx="14">
                  <c:v>9.4</c:v>
                </c:pt>
                <c:pt idx="15">
                  <c:v>9.36</c:v>
                </c:pt>
                <c:pt idx="16">
                  <c:v>9.32</c:v>
                </c:pt>
                <c:pt idx="17">
                  <c:v>9.2799999999999994</c:v>
                </c:pt>
                <c:pt idx="18">
                  <c:v>9.24</c:v>
                </c:pt>
                <c:pt idx="19">
                  <c:v>9.1999999999999993</c:v>
                </c:pt>
              </c:numCache>
            </c:numRef>
          </c:val>
          <c:smooth val="0"/>
        </c:ser>
        <c:ser>
          <c:idx val="1"/>
          <c:order val="1"/>
          <c:tx>
            <c:v>v</c:v>
          </c:tx>
          <c:marker>
            <c:symbol val="none"/>
          </c:marker>
          <c:val>
            <c:numRef>
              <c:f>Software!$G$10:$G$29</c:f>
              <c:numCache>
                <c:formatCode>General</c:formatCode>
                <c:ptCount val="20"/>
                <c:pt idx="0">
                  <c:v>9.9600000000000009</c:v>
                </c:pt>
                <c:pt idx="1">
                  <c:v>9.92</c:v>
                </c:pt>
                <c:pt idx="2">
                  <c:v>9.8800000000000008</c:v>
                </c:pt>
                <c:pt idx="3">
                  <c:v>9.84</c:v>
                </c:pt>
                <c:pt idx="4">
                  <c:v>9.8000000000000007</c:v>
                </c:pt>
                <c:pt idx="5">
                  <c:v>9.76</c:v>
                </c:pt>
                <c:pt idx="6">
                  <c:v>9.7200000000000006</c:v>
                </c:pt>
                <c:pt idx="7">
                  <c:v>9.68</c:v>
                </c:pt>
                <c:pt idx="8">
                  <c:v>9.64</c:v>
                </c:pt>
                <c:pt idx="9">
                  <c:v>9.6</c:v>
                </c:pt>
                <c:pt idx="10">
                  <c:v>9.56</c:v>
                </c:pt>
                <c:pt idx="11">
                  <c:v>9.52</c:v>
                </c:pt>
                <c:pt idx="12">
                  <c:v>9.48</c:v>
                </c:pt>
                <c:pt idx="13">
                  <c:v>9.44</c:v>
                </c:pt>
                <c:pt idx="14">
                  <c:v>9.4</c:v>
                </c:pt>
                <c:pt idx="15">
                  <c:v>9.36</c:v>
                </c:pt>
                <c:pt idx="16">
                  <c:v>9.32</c:v>
                </c:pt>
                <c:pt idx="17">
                  <c:v>9.2799999999999994</c:v>
                </c:pt>
                <c:pt idx="18">
                  <c:v>9.24</c:v>
                </c:pt>
                <c:pt idx="19">
                  <c:v>9.1999999999999993</c:v>
                </c:pt>
              </c:numCache>
            </c:numRef>
          </c:val>
          <c:smooth val="0"/>
        </c:ser>
        <c:ser>
          <c:idx val="2"/>
          <c:order val="2"/>
          <c:tx>
            <c:v>g</c:v>
          </c:tx>
          <c:marker>
            <c:symbol val="none"/>
          </c:marker>
          <c:val>
            <c:numRef>
              <c:f>Software!$H$10:$H$29</c:f>
              <c:numCache>
                <c:formatCode>General</c:formatCode>
                <c:ptCount val="20"/>
                <c:pt idx="0">
                  <c:v>3.3</c:v>
                </c:pt>
                <c:pt idx="1">
                  <c:v>3.6</c:v>
                </c:pt>
                <c:pt idx="2">
                  <c:v>3.9</c:v>
                </c:pt>
                <c:pt idx="3">
                  <c:v>4.2</c:v>
                </c:pt>
                <c:pt idx="4">
                  <c:v>4.5</c:v>
                </c:pt>
                <c:pt idx="5">
                  <c:v>4.8</c:v>
                </c:pt>
                <c:pt idx="6">
                  <c:v>5.0999999999999996</c:v>
                </c:pt>
                <c:pt idx="7">
                  <c:v>5.4</c:v>
                </c:pt>
                <c:pt idx="8">
                  <c:v>5.6999999999999993</c:v>
                </c:pt>
                <c:pt idx="9">
                  <c:v>6</c:v>
                </c:pt>
                <c:pt idx="10">
                  <c:v>6.3</c:v>
                </c:pt>
                <c:pt idx="11">
                  <c:v>6.6</c:v>
                </c:pt>
                <c:pt idx="12">
                  <c:v>6.9</c:v>
                </c:pt>
                <c:pt idx="13">
                  <c:v>7.2</c:v>
                </c:pt>
                <c:pt idx="14">
                  <c:v>7.5</c:v>
                </c:pt>
                <c:pt idx="15">
                  <c:v>7.8</c:v>
                </c:pt>
                <c:pt idx="16">
                  <c:v>8.1</c:v>
                </c:pt>
                <c:pt idx="17">
                  <c:v>8.3999999999999986</c:v>
                </c:pt>
                <c:pt idx="18">
                  <c:v>8.6999999999999993</c:v>
                </c:pt>
                <c:pt idx="1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v>Z</c:v>
          </c:tx>
          <c:marker>
            <c:symbol val="none"/>
          </c:marker>
          <c:val>
            <c:numRef>
              <c:f>Software!$I$10:$I$29</c:f>
              <c:numCache>
                <c:formatCode>General</c:formatCode>
                <c:ptCount val="20"/>
                <c:pt idx="0">
                  <c:v>3.3</c:v>
                </c:pt>
                <c:pt idx="1">
                  <c:v>3.6</c:v>
                </c:pt>
                <c:pt idx="2">
                  <c:v>3.9</c:v>
                </c:pt>
                <c:pt idx="3">
                  <c:v>4.2</c:v>
                </c:pt>
                <c:pt idx="4">
                  <c:v>4.5</c:v>
                </c:pt>
                <c:pt idx="5">
                  <c:v>4.8</c:v>
                </c:pt>
                <c:pt idx="6">
                  <c:v>5.0999999999999996</c:v>
                </c:pt>
                <c:pt idx="7">
                  <c:v>5.4</c:v>
                </c:pt>
                <c:pt idx="8">
                  <c:v>5.6999999999999993</c:v>
                </c:pt>
                <c:pt idx="9">
                  <c:v>6</c:v>
                </c:pt>
                <c:pt idx="10">
                  <c:v>6.3</c:v>
                </c:pt>
                <c:pt idx="11">
                  <c:v>6.6</c:v>
                </c:pt>
                <c:pt idx="12">
                  <c:v>6.9</c:v>
                </c:pt>
                <c:pt idx="13">
                  <c:v>7.2</c:v>
                </c:pt>
                <c:pt idx="14">
                  <c:v>7.5</c:v>
                </c:pt>
                <c:pt idx="15">
                  <c:v>7.8</c:v>
                </c:pt>
                <c:pt idx="16">
                  <c:v>8.1</c:v>
                </c:pt>
                <c:pt idx="17">
                  <c:v>8.3999999999999986</c:v>
                </c:pt>
                <c:pt idx="18">
                  <c:v>8.6999999999999993</c:v>
                </c:pt>
                <c:pt idx="1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7168"/>
        <c:axId val="81453056"/>
      </c:lineChart>
      <c:catAx>
        <c:axId val="814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1453056"/>
        <c:crosses val="autoZero"/>
        <c:auto val="1"/>
        <c:lblAlgn val="ctr"/>
        <c:lblOffset val="100"/>
        <c:noMultiLvlLbl val="0"/>
      </c:catAx>
      <c:valAx>
        <c:axId val="814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90487</xdr:rowOff>
    </xdr:from>
    <xdr:to>
      <xdr:col>16</xdr:col>
      <xdr:colOff>95250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30</xdr:row>
      <xdr:rowOff>147637</xdr:rowOff>
    </xdr:from>
    <xdr:to>
      <xdr:col>16</xdr:col>
      <xdr:colOff>66675</xdr:colOff>
      <xdr:row>45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53</xdr:row>
      <xdr:rowOff>4762</xdr:rowOff>
    </xdr:from>
    <xdr:to>
      <xdr:col>16</xdr:col>
      <xdr:colOff>171450</xdr:colOff>
      <xdr:row>67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31</xdr:row>
      <xdr:rowOff>4762</xdr:rowOff>
    </xdr:from>
    <xdr:to>
      <xdr:col>16</xdr:col>
      <xdr:colOff>152400</xdr:colOff>
      <xdr:row>45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8</xdr:row>
      <xdr:rowOff>176212</xdr:rowOff>
    </xdr:from>
    <xdr:to>
      <xdr:col>16</xdr:col>
      <xdr:colOff>114300</xdr:colOff>
      <xdr:row>23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3"/>
  <sheetViews>
    <sheetView topLeftCell="C1" workbookViewId="0">
      <selection activeCell="E32" sqref="E32"/>
    </sheetView>
  </sheetViews>
  <sheetFormatPr defaultRowHeight="15" x14ac:dyDescent="0.25"/>
  <cols>
    <col min="2" max="2" width="8.85546875" bestFit="1" customWidth="1"/>
    <col min="3" max="3" width="6.140625" bestFit="1" customWidth="1"/>
    <col min="4" max="4" width="10.85546875" bestFit="1" customWidth="1"/>
    <col min="5" max="5" width="19.85546875" bestFit="1" customWidth="1"/>
    <col min="6" max="6" width="8.42578125" bestFit="1" customWidth="1"/>
    <col min="7" max="7" width="14.28515625" bestFit="1" customWidth="1"/>
    <col min="8" max="8" width="11.85546875" bestFit="1" customWidth="1"/>
    <col min="9" max="9" width="11" bestFit="1" customWidth="1"/>
    <col min="12" max="12" width="15" bestFit="1" customWidth="1"/>
  </cols>
  <sheetData>
    <row r="1" spans="2:13" ht="18.75" x14ac:dyDescent="0.3">
      <c r="E1" s="9" t="s">
        <v>13</v>
      </c>
      <c r="F1" s="9" t="s">
        <v>10</v>
      </c>
      <c r="G1" s="9" t="s">
        <v>9</v>
      </c>
      <c r="H1" s="9" t="s">
        <v>8</v>
      </c>
    </row>
    <row r="2" spans="2:13" ht="18.75" x14ac:dyDescent="0.3">
      <c r="B2" s="9" t="s">
        <v>0</v>
      </c>
      <c r="C2" s="9" t="s">
        <v>5</v>
      </c>
      <c r="D2" s="9" t="s">
        <v>11</v>
      </c>
      <c r="E2" s="5">
        <v>8</v>
      </c>
      <c r="F2" s="6">
        <v>1</v>
      </c>
      <c r="G2" s="3">
        <f xml:space="preserve"> IF( SUM(D3,D4,D6) = 0, 1, D5 / SUM(D3,D4,D6))</f>
        <v>0</v>
      </c>
      <c r="H2" s="3">
        <f xml:space="preserve"> SUM(D3,D4,D5,D6)</f>
        <v>13</v>
      </c>
      <c r="I2" s="9" t="s">
        <v>7</v>
      </c>
      <c r="L2" s="9" t="s">
        <v>14</v>
      </c>
      <c r="M2" s="9" t="s">
        <v>15</v>
      </c>
    </row>
    <row r="3" spans="2:13" x14ac:dyDescent="0.25">
      <c r="B3" s="2" t="s">
        <v>2</v>
      </c>
      <c r="C3" s="3">
        <v>2</v>
      </c>
      <c r="D3" s="4">
        <v>7</v>
      </c>
      <c r="E3">
        <f xml:space="preserve"> (20 * (-E2/L3)) + 13</f>
        <v>6.6</v>
      </c>
      <c r="F3">
        <f xml:space="preserve"> EXP(-(F2 -10)/4) + 6</f>
        <v>15.487735836358526</v>
      </c>
      <c r="G3">
        <v>0</v>
      </c>
      <c r="H3">
        <f xml:space="preserve"> 16 - H2</f>
        <v>3</v>
      </c>
      <c r="I3">
        <f>SUM(E3,F3,G3,H3)</f>
        <v>25.087735836358526</v>
      </c>
      <c r="L3">
        <v>25</v>
      </c>
      <c r="M3">
        <v>5</v>
      </c>
    </row>
    <row r="4" spans="2:13" x14ac:dyDescent="0.25">
      <c r="B4" s="2" t="s">
        <v>3</v>
      </c>
      <c r="C4" s="3">
        <v>5</v>
      </c>
      <c r="D4" s="4">
        <v>0</v>
      </c>
      <c r="E4">
        <f xml:space="preserve">  (5 * (-E2/L3)) + 10</f>
        <v>8.4</v>
      </c>
      <c r="F4">
        <f>3 + 0.6*(15 - 0.3*F2)</f>
        <v>11.819999999999999</v>
      </c>
      <c r="G4">
        <v>0</v>
      </c>
      <c r="H4">
        <f xml:space="preserve"> 16 - 0.8*H2</f>
        <v>5.6</v>
      </c>
      <c r="I4">
        <f t="shared" ref="I4:I6" si="0">SUM(E4,F4,G4,H4)</f>
        <v>25.82</v>
      </c>
    </row>
    <row r="5" spans="2:13" x14ac:dyDescent="0.25">
      <c r="B5" s="2" t="s">
        <v>4</v>
      </c>
      <c r="C5" s="3">
        <v>12</v>
      </c>
      <c r="D5" s="4">
        <v>0</v>
      </c>
      <c r="E5">
        <f>(20 * ( E2/L3))</f>
        <v>6.4</v>
      </c>
      <c r="F5">
        <f xml:space="preserve">  F2 * 0.9</f>
        <v>0.9</v>
      </c>
      <c r="G5">
        <f xml:space="preserve"> 10 * (1 -G2)</f>
        <v>10</v>
      </c>
      <c r="H5">
        <f>H2 - 5</f>
        <v>8</v>
      </c>
      <c r="I5">
        <f t="shared" si="0"/>
        <v>25.3</v>
      </c>
    </row>
    <row r="6" spans="2:13" x14ac:dyDescent="0.25">
      <c r="B6" s="2" t="s">
        <v>1</v>
      </c>
      <c r="C6" s="3">
        <v>18</v>
      </c>
      <c r="D6" s="4">
        <v>6</v>
      </c>
      <c r="E6">
        <f xml:space="preserve"> (20 * (E2/L3))</f>
        <v>6.4</v>
      </c>
      <c r="F6">
        <f xml:space="preserve"> 0.8*(F2 * 1.3)</f>
        <v>1.04</v>
      </c>
      <c r="G6">
        <v>0</v>
      </c>
      <c r="H6">
        <f>H2 * 1.1 - 5</f>
        <v>9.3000000000000007</v>
      </c>
      <c r="I6">
        <f t="shared" si="0"/>
        <v>16.740000000000002</v>
      </c>
    </row>
    <row r="7" spans="2:13" ht="21" x14ac:dyDescent="0.35">
      <c r="B7" s="1" t="s">
        <v>6</v>
      </c>
      <c r="D7" s="4">
        <v>0</v>
      </c>
      <c r="I7" s="7" t="s">
        <v>12</v>
      </c>
      <c r="J7" s="8" t="str">
        <f>CONCATENATE(IF(MAX(I3,I4,I5,I6) = I3, B3,),IF(MAX(I3,I4,I5,I6) = I4, B4,),IF(MAX(I3,I4,I5,I6) = I5, B5,),IF(MAX(I3,I4,I5,I6) = I6, B6,))</f>
        <v>d</v>
      </c>
    </row>
    <row r="9" spans="2:13" x14ac:dyDescent="0.25">
      <c r="E9" t="s">
        <v>13</v>
      </c>
      <c r="F9" t="s">
        <v>2</v>
      </c>
      <c r="G9" t="s">
        <v>3</v>
      </c>
      <c r="H9" t="s">
        <v>4</v>
      </c>
      <c r="I9" t="s">
        <v>16</v>
      </c>
    </row>
    <row r="10" spans="2:13" x14ac:dyDescent="0.25">
      <c r="E10">
        <v>1</v>
      </c>
      <c r="F10">
        <f xml:space="preserve"> (20 * (-E10/25)) + 13</f>
        <v>12.2</v>
      </c>
      <c r="G10">
        <f xml:space="preserve"> (5 * (-E10/25)) + 10</f>
        <v>9.8000000000000007</v>
      </c>
      <c r="H10">
        <f>(20 * ( E10/25))</f>
        <v>0.8</v>
      </c>
      <c r="I10">
        <f>(20 * ( E10/25))</f>
        <v>0.8</v>
      </c>
    </row>
    <row r="11" spans="2:13" x14ac:dyDescent="0.25">
      <c r="E11">
        <v>2</v>
      </c>
      <c r="F11">
        <f t="shared" ref="F11:F29" si="1" xml:space="preserve"> (20 * (-E11/25)) + 13</f>
        <v>11.4</v>
      </c>
      <c r="G11">
        <f t="shared" ref="G11:G29" si="2" xml:space="preserve"> (5 * (-E11/25)) + 10</f>
        <v>9.6</v>
      </c>
      <c r="H11">
        <f t="shared" ref="H11:H29" si="3">(20 * ( E11/25))</f>
        <v>1.6</v>
      </c>
      <c r="I11">
        <f t="shared" ref="I11:I29" si="4">(20 * ( E11/25))</f>
        <v>1.6</v>
      </c>
    </row>
    <row r="12" spans="2:13" x14ac:dyDescent="0.25">
      <c r="E12">
        <v>3</v>
      </c>
      <c r="F12">
        <f t="shared" si="1"/>
        <v>10.6</v>
      </c>
      <c r="G12">
        <f t="shared" si="2"/>
        <v>9.4</v>
      </c>
      <c r="H12">
        <f t="shared" si="3"/>
        <v>2.4</v>
      </c>
      <c r="I12">
        <f t="shared" si="4"/>
        <v>2.4</v>
      </c>
    </row>
    <row r="13" spans="2:13" x14ac:dyDescent="0.25">
      <c r="E13">
        <v>4</v>
      </c>
      <c r="F13">
        <f t="shared" si="1"/>
        <v>9.8000000000000007</v>
      </c>
      <c r="G13">
        <f t="shared" si="2"/>
        <v>9.1999999999999993</v>
      </c>
      <c r="H13">
        <f t="shared" si="3"/>
        <v>3.2</v>
      </c>
      <c r="I13">
        <f t="shared" si="4"/>
        <v>3.2</v>
      </c>
    </row>
    <row r="14" spans="2:13" x14ac:dyDescent="0.25">
      <c r="E14">
        <v>5</v>
      </c>
      <c r="F14">
        <f t="shared" si="1"/>
        <v>9</v>
      </c>
      <c r="G14">
        <f t="shared" si="2"/>
        <v>9</v>
      </c>
      <c r="H14">
        <f t="shared" si="3"/>
        <v>4</v>
      </c>
      <c r="I14">
        <f t="shared" si="4"/>
        <v>4</v>
      </c>
    </row>
    <row r="15" spans="2:13" x14ac:dyDescent="0.25">
      <c r="E15">
        <v>6</v>
      </c>
      <c r="F15">
        <f t="shared" si="1"/>
        <v>8.1999999999999993</v>
      </c>
      <c r="G15">
        <f t="shared" si="2"/>
        <v>8.8000000000000007</v>
      </c>
      <c r="H15">
        <f t="shared" si="3"/>
        <v>4.8</v>
      </c>
      <c r="I15">
        <f t="shared" si="4"/>
        <v>4.8</v>
      </c>
    </row>
    <row r="16" spans="2:13" x14ac:dyDescent="0.25">
      <c r="E16">
        <v>7</v>
      </c>
      <c r="F16">
        <f t="shared" si="1"/>
        <v>7.3999999999999995</v>
      </c>
      <c r="G16">
        <f t="shared" si="2"/>
        <v>8.6</v>
      </c>
      <c r="H16">
        <f t="shared" si="3"/>
        <v>5.6000000000000005</v>
      </c>
      <c r="I16">
        <f t="shared" si="4"/>
        <v>5.6000000000000005</v>
      </c>
    </row>
    <row r="17" spans="5:9" x14ac:dyDescent="0.25">
      <c r="E17">
        <v>8</v>
      </c>
      <c r="F17">
        <f t="shared" si="1"/>
        <v>6.6</v>
      </c>
      <c r="G17">
        <f t="shared" si="2"/>
        <v>8.4</v>
      </c>
      <c r="H17">
        <f t="shared" si="3"/>
        <v>6.4</v>
      </c>
      <c r="I17">
        <f t="shared" si="4"/>
        <v>6.4</v>
      </c>
    </row>
    <row r="18" spans="5:9" x14ac:dyDescent="0.25">
      <c r="E18">
        <v>9</v>
      </c>
      <c r="F18">
        <f t="shared" si="1"/>
        <v>5.8000000000000007</v>
      </c>
      <c r="G18">
        <f t="shared" si="2"/>
        <v>8.1999999999999993</v>
      </c>
      <c r="H18">
        <f t="shared" si="3"/>
        <v>7.1999999999999993</v>
      </c>
      <c r="I18">
        <f t="shared" si="4"/>
        <v>7.1999999999999993</v>
      </c>
    </row>
    <row r="19" spans="5:9" x14ac:dyDescent="0.25">
      <c r="E19">
        <v>10</v>
      </c>
      <c r="F19">
        <f t="shared" si="1"/>
        <v>5</v>
      </c>
      <c r="G19">
        <f t="shared" si="2"/>
        <v>8</v>
      </c>
      <c r="H19">
        <f t="shared" si="3"/>
        <v>8</v>
      </c>
      <c r="I19">
        <f t="shared" si="4"/>
        <v>8</v>
      </c>
    </row>
    <row r="20" spans="5:9" x14ac:dyDescent="0.25">
      <c r="E20">
        <v>11</v>
      </c>
      <c r="F20">
        <f t="shared" si="1"/>
        <v>4.1999999999999993</v>
      </c>
      <c r="G20">
        <f t="shared" si="2"/>
        <v>7.8</v>
      </c>
      <c r="H20">
        <f t="shared" si="3"/>
        <v>8.8000000000000007</v>
      </c>
      <c r="I20">
        <f t="shared" si="4"/>
        <v>8.8000000000000007</v>
      </c>
    </row>
    <row r="21" spans="5:9" x14ac:dyDescent="0.25">
      <c r="E21">
        <v>12</v>
      </c>
      <c r="F21">
        <f t="shared" si="1"/>
        <v>3.4000000000000004</v>
      </c>
      <c r="G21">
        <f t="shared" si="2"/>
        <v>7.6</v>
      </c>
      <c r="H21">
        <f t="shared" si="3"/>
        <v>9.6</v>
      </c>
      <c r="I21">
        <f t="shared" si="4"/>
        <v>9.6</v>
      </c>
    </row>
    <row r="22" spans="5:9" x14ac:dyDescent="0.25">
      <c r="E22">
        <v>13</v>
      </c>
      <c r="F22">
        <f t="shared" si="1"/>
        <v>2.5999999999999996</v>
      </c>
      <c r="G22">
        <f t="shared" si="2"/>
        <v>7.4</v>
      </c>
      <c r="H22">
        <f t="shared" si="3"/>
        <v>10.4</v>
      </c>
      <c r="I22">
        <f t="shared" si="4"/>
        <v>10.4</v>
      </c>
    </row>
    <row r="23" spans="5:9" x14ac:dyDescent="0.25">
      <c r="E23">
        <v>14</v>
      </c>
      <c r="F23">
        <f t="shared" si="1"/>
        <v>1.7999999999999989</v>
      </c>
      <c r="G23">
        <f t="shared" si="2"/>
        <v>7.1999999999999993</v>
      </c>
      <c r="H23">
        <f t="shared" si="3"/>
        <v>11.200000000000001</v>
      </c>
      <c r="I23">
        <f t="shared" si="4"/>
        <v>11.200000000000001</v>
      </c>
    </row>
    <row r="24" spans="5:9" x14ac:dyDescent="0.25">
      <c r="E24">
        <v>15</v>
      </c>
      <c r="F24">
        <f t="shared" si="1"/>
        <v>1</v>
      </c>
      <c r="G24">
        <f t="shared" si="2"/>
        <v>7</v>
      </c>
      <c r="H24">
        <f t="shared" si="3"/>
        <v>12</v>
      </c>
      <c r="I24">
        <f t="shared" si="4"/>
        <v>12</v>
      </c>
    </row>
    <row r="25" spans="5:9" x14ac:dyDescent="0.25">
      <c r="E25">
        <v>16</v>
      </c>
      <c r="F25">
        <f t="shared" si="1"/>
        <v>0.19999999999999929</v>
      </c>
      <c r="G25">
        <f t="shared" si="2"/>
        <v>6.8</v>
      </c>
      <c r="H25">
        <f t="shared" si="3"/>
        <v>12.8</v>
      </c>
      <c r="I25">
        <f t="shared" si="4"/>
        <v>12.8</v>
      </c>
    </row>
    <row r="26" spans="5:9" x14ac:dyDescent="0.25">
      <c r="E26">
        <v>17</v>
      </c>
      <c r="F26">
        <f t="shared" si="1"/>
        <v>-0.60000000000000142</v>
      </c>
      <c r="G26">
        <f t="shared" si="2"/>
        <v>6.6</v>
      </c>
      <c r="H26">
        <f t="shared" si="3"/>
        <v>13.600000000000001</v>
      </c>
      <c r="I26">
        <f t="shared" si="4"/>
        <v>13.600000000000001</v>
      </c>
    </row>
    <row r="27" spans="5:9" x14ac:dyDescent="0.25">
      <c r="E27">
        <v>18</v>
      </c>
      <c r="F27">
        <f t="shared" si="1"/>
        <v>-1.3999999999999986</v>
      </c>
      <c r="G27">
        <f t="shared" si="2"/>
        <v>6.4</v>
      </c>
      <c r="H27">
        <f t="shared" si="3"/>
        <v>14.399999999999999</v>
      </c>
      <c r="I27">
        <f t="shared" si="4"/>
        <v>14.399999999999999</v>
      </c>
    </row>
    <row r="28" spans="5:9" x14ac:dyDescent="0.25">
      <c r="E28">
        <v>19</v>
      </c>
      <c r="F28">
        <f t="shared" si="1"/>
        <v>-2.1999999999999993</v>
      </c>
      <c r="G28">
        <f t="shared" si="2"/>
        <v>6.2</v>
      </c>
      <c r="H28">
        <f t="shared" si="3"/>
        <v>15.2</v>
      </c>
      <c r="I28">
        <f t="shared" si="4"/>
        <v>15.2</v>
      </c>
    </row>
    <row r="29" spans="5:9" x14ac:dyDescent="0.25">
      <c r="E29">
        <v>20</v>
      </c>
      <c r="F29">
        <f t="shared" si="1"/>
        <v>-3</v>
      </c>
      <c r="G29">
        <f t="shared" si="2"/>
        <v>6</v>
      </c>
      <c r="H29">
        <f t="shared" si="3"/>
        <v>16</v>
      </c>
      <c r="I29">
        <f t="shared" si="4"/>
        <v>16</v>
      </c>
    </row>
    <row r="31" spans="5:9" x14ac:dyDescent="0.25">
      <c r="E31" s="10" t="s">
        <v>10</v>
      </c>
      <c r="F31" t="s">
        <v>2</v>
      </c>
      <c r="G31" t="s">
        <v>3</v>
      </c>
      <c r="H31" t="s">
        <v>4</v>
      </c>
      <c r="I31" t="s">
        <v>16</v>
      </c>
    </row>
    <row r="32" spans="5:9" x14ac:dyDescent="0.25">
      <c r="E32">
        <v>1</v>
      </c>
      <c r="F32">
        <f xml:space="preserve"> EXP(-(E32 -10)/4) + 6</f>
        <v>15.487735836358526</v>
      </c>
      <c r="G32">
        <f>3 + 0.6*(15 - 0.3*E32)</f>
        <v>11.819999999999999</v>
      </c>
      <c r="H32">
        <f xml:space="preserve">  E32 * 0.9</f>
        <v>0.9</v>
      </c>
      <c r="I32">
        <f xml:space="preserve"> 0.8*(E32 * 1.3)</f>
        <v>1.04</v>
      </c>
    </row>
    <row r="33" spans="5:9" x14ac:dyDescent="0.25">
      <c r="E33">
        <v>2</v>
      </c>
      <c r="F33">
        <f t="shared" ref="F33:F51" si="5" xml:space="preserve"> EXP(-(E33 -10)/4) + 6</f>
        <v>13.38905609893065</v>
      </c>
      <c r="G33">
        <f t="shared" ref="G33:G51" si="6">3 + 0.6*(15 - 0.3*E33)</f>
        <v>11.64</v>
      </c>
      <c r="H33">
        <f t="shared" ref="H33:H51" si="7" xml:space="preserve">  E33 * 0.9</f>
        <v>1.8</v>
      </c>
      <c r="I33">
        <f t="shared" ref="I33:I51" si="8" xml:space="preserve"> 0.8*(E33 * 1.3)</f>
        <v>2.08</v>
      </c>
    </row>
    <row r="34" spans="5:9" x14ac:dyDescent="0.25">
      <c r="E34">
        <v>3</v>
      </c>
      <c r="F34">
        <f t="shared" si="5"/>
        <v>11.754602676005732</v>
      </c>
      <c r="G34">
        <f t="shared" si="6"/>
        <v>11.459999999999999</v>
      </c>
      <c r="H34">
        <f t="shared" si="7"/>
        <v>2.7</v>
      </c>
      <c r="I34">
        <f t="shared" si="8"/>
        <v>3.1200000000000006</v>
      </c>
    </row>
    <row r="35" spans="5:9" x14ac:dyDescent="0.25">
      <c r="E35">
        <v>4</v>
      </c>
      <c r="F35">
        <f t="shared" si="5"/>
        <v>10.481689070338064</v>
      </c>
      <c r="G35">
        <f t="shared" si="6"/>
        <v>11.28</v>
      </c>
      <c r="H35">
        <f t="shared" si="7"/>
        <v>3.6</v>
      </c>
      <c r="I35">
        <f t="shared" si="8"/>
        <v>4.16</v>
      </c>
    </row>
    <row r="36" spans="5:9" x14ac:dyDescent="0.25">
      <c r="E36">
        <v>5</v>
      </c>
      <c r="F36">
        <f t="shared" si="5"/>
        <v>9.4903429574618414</v>
      </c>
      <c r="G36">
        <f t="shared" si="6"/>
        <v>11.1</v>
      </c>
      <c r="H36">
        <f t="shared" si="7"/>
        <v>4.5</v>
      </c>
      <c r="I36">
        <f t="shared" si="8"/>
        <v>5.2</v>
      </c>
    </row>
    <row r="37" spans="5:9" x14ac:dyDescent="0.25">
      <c r="E37">
        <v>6</v>
      </c>
      <c r="F37">
        <f t="shared" si="5"/>
        <v>8.7182818284590446</v>
      </c>
      <c r="G37">
        <f t="shared" si="6"/>
        <v>10.919999999999998</v>
      </c>
      <c r="H37">
        <f t="shared" si="7"/>
        <v>5.4</v>
      </c>
      <c r="I37">
        <f t="shared" si="8"/>
        <v>6.2400000000000011</v>
      </c>
    </row>
    <row r="38" spans="5:9" x14ac:dyDescent="0.25">
      <c r="E38">
        <v>7</v>
      </c>
      <c r="F38">
        <f t="shared" si="5"/>
        <v>8.1170000166126748</v>
      </c>
      <c r="G38">
        <f t="shared" si="6"/>
        <v>10.74</v>
      </c>
      <c r="H38">
        <f t="shared" si="7"/>
        <v>6.3</v>
      </c>
      <c r="I38">
        <f t="shared" si="8"/>
        <v>7.28</v>
      </c>
    </row>
    <row r="39" spans="5:9" x14ac:dyDescent="0.25">
      <c r="E39">
        <v>8</v>
      </c>
      <c r="F39">
        <f t="shared" si="5"/>
        <v>7.6487212707001282</v>
      </c>
      <c r="G39">
        <f t="shared" si="6"/>
        <v>10.559999999999999</v>
      </c>
      <c r="H39">
        <f t="shared" si="7"/>
        <v>7.2</v>
      </c>
      <c r="I39">
        <f t="shared" si="8"/>
        <v>8.32</v>
      </c>
    </row>
    <row r="40" spans="5:9" x14ac:dyDescent="0.25">
      <c r="E40">
        <v>9</v>
      </c>
      <c r="F40">
        <f t="shared" si="5"/>
        <v>7.2840254166877418</v>
      </c>
      <c r="G40">
        <f t="shared" si="6"/>
        <v>10.379999999999999</v>
      </c>
      <c r="H40">
        <f t="shared" si="7"/>
        <v>8.1</v>
      </c>
      <c r="I40">
        <f t="shared" si="8"/>
        <v>9.3600000000000012</v>
      </c>
    </row>
    <row r="41" spans="5:9" x14ac:dyDescent="0.25">
      <c r="E41">
        <v>10</v>
      </c>
      <c r="F41">
        <f t="shared" si="5"/>
        <v>7</v>
      </c>
      <c r="G41">
        <f t="shared" si="6"/>
        <v>10.199999999999999</v>
      </c>
      <c r="H41">
        <f t="shared" si="7"/>
        <v>9</v>
      </c>
      <c r="I41">
        <f t="shared" si="8"/>
        <v>10.4</v>
      </c>
    </row>
    <row r="42" spans="5:9" x14ac:dyDescent="0.25">
      <c r="E42">
        <v>11</v>
      </c>
      <c r="F42">
        <f t="shared" si="5"/>
        <v>6.7788007830714045</v>
      </c>
      <c r="G42">
        <f t="shared" si="6"/>
        <v>10.02</v>
      </c>
      <c r="H42">
        <f t="shared" si="7"/>
        <v>9.9</v>
      </c>
      <c r="I42">
        <f t="shared" si="8"/>
        <v>11.440000000000001</v>
      </c>
    </row>
    <row r="43" spans="5:9" x14ac:dyDescent="0.25">
      <c r="E43">
        <v>12</v>
      </c>
      <c r="F43">
        <f t="shared" si="5"/>
        <v>6.6065306597126332</v>
      </c>
      <c r="G43">
        <f t="shared" si="6"/>
        <v>9.84</v>
      </c>
      <c r="H43">
        <f t="shared" si="7"/>
        <v>10.8</v>
      </c>
      <c r="I43">
        <f t="shared" si="8"/>
        <v>12.480000000000002</v>
      </c>
    </row>
    <row r="44" spans="5:9" x14ac:dyDescent="0.25">
      <c r="E44">
        <v>13</v>
      </c>
      <c r="F44">
        <f t="shared" si="5"/>
        <v>6.4723665527410148</v>
      </c>
      <c r="G44">
        <f t="shared" si="6"/>
        <v>9.66</v>
      </c>
      <c r="H44">
        <f t="shared" si="7"/>
        <v>11.700000000000001</v>
      </c>
      <c r="I44">
        <f t="shared" si="8"/>
        <v>13.520000000000003</v>
      </c>
    </row>
    <row r="45" spans="5:9" x14ac:dyDescent="0.25">
      <c r="E45">
        <v>14</v>
      </c>
      <c r="F45">
        <f t="shared" si="5"/>
        <v>6.3678794411714428</v>
      </c>
      <c r="G45">
        <f t="shared" si="6"/>
        <v>9.48</v>
      </c>
      <c r="H45">
        <f t="shared" si="7"/>
        <v>12.6</v>
      </c>
      <c r="I45">
        <f t="shared" si="8"/>
        <v>14.56</v>
      </c>
    </row>
    <row r="46" spans="5:9" x14ac:dyDescent="0.25">
      <c r="E46">
        <v>15</v>
      </c>
      <c r="F46">
        <f t="shared" si="5"/>
        <v>6.2865047968601901</v>
      </c>
      <c r="G46">
        <f t="shared" si="6"/>
        <v>9.3000000000000007</v>
      </c>
      <c r="H46">
        <f t="shared" si="7"/>
        <v>13.5</v>
      </c>
      <c r="I46">
        <f t="shared" si="8"/>
        <v>15.600000000000001</v>
      </c>
    </row>
    <row r="47" spans="5:9" x14ac:dyDescent="0.25">
      <c r="E47">
        <v>16</v>
      </c>
      <c r="F47">
        <f t="shared" si="5"/>
        <v>6.2231301601484299</v>
      </c>
      <c r="G47">
        <f t="shared" si="6"/>
        <v>9.1199999999999992</v>
      </c>
      <c r="H47">
        <f t="shared" si="7"/>
        <v>14.4</v>
      </c>
      <c r="I47">
        <f t="shared" si="8"/>
        <v>16.64</v>
      </c>
    </row>
    <row r="48" spans="5:9" x14ac:dyDescent="0.25">
      <c r="E48">
        <v>17</v>
      </c>
      <c r="F48">
        <f t="shared" si="5"/>
        <v>6.1737739434504455</v>
      </c>
      <c r="G48">
        <f t="shared" si="6"/>
        <v>8.9400000000000013</v>
      </c>
      <c r="H48">
        <f t="shared" si="7"/>
        <v>15.3</v>
      </c>
      <c r="I48">
        <f t="shared" si="8"/>
        <v>17.680000000000003</v>
      </c>
    </row>
    <row r="49" spans="5:9" x14ac:dyDescent="0.25">
      <c r="E49">
        <v>18</v>
      </c>
      <c r="F49">
        <f t="shared" si="5"/>
        <v>6.1353352832366124</v>
      </c>
      <c r="G49">
        <f t="shared" si="6"/>
        <v>8.7600000000000016</v>
      </c>
      <c r="H49">
        <f t="shared" si="7"/>
        <v>16.2</v>
      </c>
      <c r="I49">
        <f t="shared" si="8"/>
        <v>18.720000000000002</v>
      </c>
    </row>
    <row r="50" spans="5:9" x14ac:dyDescent="0.25">
      <c r="E50">
        <v>19</v>
      </c>
      <c r="F50">
        <f t="shared" si="5"/>
        <v>6.1053992245618645</v>
      </c>
      <c r="G50">
        <f t="shared" si="6"/>
        <v>8.58</v>
      </c>
      <c r="H50">
        <f t="shared" si="7"/>
        <v>17.100000000000001</v>
      </c>
      <c r="I50">
        <f t="shared" si="8"/>
        <v>19.760000000000002</v>
      </c>
    </row>
    <row r="51" spans="5:9" x14ac:dyDescent="0.25">
      <c r="E51">
        <v>20</v>
      </c>
      <c r="F51">
        <f t="shared" si="5"/>
        <v>6.0820849986238992</v>
      </c>
      <c r="G51">
        <f t="shared" si="6"/>
        <v>8.3999999999999986</v>
      </c>
      <c r="H51">
        <f t="shared" si="7"/>
        <v>18</v>
      </c>
      <c r="I51">
        <f t="shared" si="8"/>
        <v>20.8</v>
      </c>
    </row>
    <row r="53" spans="5:9" x14ac:dyDescent="0.25">
      <c r="E53" s="10" t="s">
        <v>8</v>
      </c>
      <c r="F53" t="s">
        <v>2</v>
      </c>
      <c r="G53" t="s">
        <v>3</v>
      </c>
      <c r="H53" t="s">
        <v>4</v>
      </c>
      <c r="I53" t="s">
        <v>16</v>
      </c>
    </row>
    <row r="54" spans="5:9" x14ac:dyDescent="0.25">
      <c r="E54">
        <v>1</v>
      </c>
      <c r="F54">
        <f xml:space="preserve"> 16 - E54</f>
        <v>15</v>
      </c>
      <c r="G54">
        <f xml:space="preserve"> 18 - 0.8*E54</f>
        <v>17.2</v>
      </c>
      <c r="H54">
        <f>E54 - 5</f>
        <v>-4</v>
      </c>
      <c r="I54">
        <f>E54 * 1.1 - 5</f>
        <v>-3.9</v>
      </c>
    </row>
    <row r="55" spans="5:9" x14ac:dyDescent="0.25">
      <c r="E55">
        <v>2</v>
      </c>
      <c r="F55">
        <f t="shared" ref="F55:F73" si="9" xml:space="preserve"> 16 - E55</f>
        <v>14</v>
      </c>
      <c r="G55">
        <f t="shared" ref="G55:G73" si="10" xml:space="preserve"> 18 - 0.8*E55</f>
        <v>16.399999999999999</v>
      </c>
      <c r="H55">
        <f t="shared" ref="H55:H73" si="11">E55 - 5</f>
        <v>-3</v>
      </c>
      <c r="I55">
        <f t="shared" ref="I55:I73" si="12">E55 * 1.1 - 5</f>
        <v>-2.8</v>
      </c>
    </row>
    <row r="56" spans="5:9" x14ac:dyDescent="0.25">
      <c r="E56">
        <v>3</v>
      </c>
      <c r="F56">
        <f t="shared" si="9"/>
        <v>13</v>
      </c>
      <c r="G56">
        <f t="shared" si="10"/>
        <v>15.6</v>
      </c>
      <c r="H56">
        <f t="shared" si="11"/>
        <v>-2</v>
      </c>
      <c r="I56">
        <f t="shared" si="12"/>
        <v>-1.6999999999999997</v>
      </c>
    </row>
    <row r="57" spans="5:9" x14ac:dyDescent="0.25">
      <c r="E57">
        <v>4</v>
      </c>
      <c r="F57">
        <f t="shared" si="9"/>
        <v>12</v>
      </c>
      <c r="G57">
        <f t="shared" si="10"/>
        <v>14.8</v>
      </c>
      <c r="H57">
        <f t="shared" si="11"/>
        <v>-1</v>
      </c>
      <c r="I57">
        <f t="shared" si="12"/>
        <v>-0.59999999999999964</v>
      </c>
    </row>
    <row r="58" spans="5:9" x14ac:dyDescent="0.25">
      <c r="E58">
        <v>5</v>
      </c>
      <c r="F58">
        <f t="shared" si="9"/>
        <v>11</v>
      </c>
      <c r="G58">
        <f t="shared" si="10"/>
        <v>14</v>
      </c>
      <c r="H58">
        <f t="shared" si="11"/>
        <v>0</v>
      </c>
      <c r="I58">
        <f t="shared" si="12"/>
        <v>0.5</v>
      </c>
    </row>
    <row r="59" spans="5:9" x14ac:dyDescent="0.25">
      <c r="E59">
        <v>6</v>
      </c>
      <c r="F59">
        <f t="shared" si="9"/>
        <v>10</v>
      </c>
      <c r="G59">
        <f t="shared" si="10"/>
        <v>13.2</v>
      </c>
      <c r="H59">
        <f t="shared" si="11"/>
        <v>1</v>
      </c>
      <c r="I59">
        <f t="shared" si="12"/>
        <v>1.6000000000000005</v>
      </c>
    </row>
    <row r="60" spans="5:9" x14ac:dyDescent="0.25">
      <c r="E60">
        <v>7</v>
      </c>
      <c r="F60">
        <f t="shared" si="9"/>
        <v>9</v>
      </c>
      <c r="G60">
        <f t="shared" si="10"/>
        <v>12.399999999999999</v>
      </c>
      <c r="H60">
        <f t="shared" si="11"/>
        <v>2</v>
      </c>
      <c r="I60">
        <f t="shared" si="12"/>
        <v>2.7000000000000011</v>
      </c>
    </row>
    <row r="61" spans="5:9" x14ac:dyDescent="0.25">
      <c r="E61">
        <v>8</v>
      </c>
      <c r="F61">
        <f t="shared" si="9"/>
        <v>8</v>
      </c>
      <c r="G61">
        <f t="shared" si="10"/>
        <v>11.6</v>
      </c>
      <c r="H61">
        <f t="shared" si="11"/>
        <v>3</v>
      </c>
      <c r="I61">
        <f t="shared" si="12"/>
        <v>3.8000000000000007</v>
      </c>
    </row>
    <row r="62" spans="5:9" x14ac:dyDescent="0.25">
      <c r="E62">
        <v>9</v>
      </c>
      <c r="F62">
        <f t="shared" si="9"/>
        <v>7</v>
      </c>
      <c r="G62">
        <f t="shared" si="10"/>
        <v>10.8</v>
      </c>
      <c r="H62">
        <f t="shared" si="11"/>
        <v>4</v>
      </c>
      <c r="I62">
        <f t="shared" si="12"/>
        <v>4.9000000000000004</v>
      </c>
    </row>
    <row r="63" spans="5:9" x14ac:dyDescent="0.25">
      <c r="E63">
        <v>10</v>
      </c>
      <c r="F63">
        <f t="shared" si="9"/>
        <v>6</v>
      </c>
      <c r="G63">
        <f t="shared" si="10"/>
        <v>10</v>
      </c>
      <c r="H63">
        <f t="shared" si="11"/>
        <v>5</v>
      </c>
      <c r="I63">
        <f t="shared" si="12"/>
        <v>6</v>
      </c>
    </row>
    <row r="64" spans="5:9" x14ac:dyDescent="0.25">
      <c r="E64">
        <v>11</v>
      </c>
      <c r="F64">
        <f t="shared" si="9"/>
        <v>5</v>
      </c>
      <c r="G64">
        <f t="shared" si="10"/>
        <v>9.1999999999999993</v>
      </c>
      <c r="H64">
        <f t="shared" si="11"/>
        <v>6</v>
      </c>
      <c r="I64">
        <f t="shared" si="12"/>
        <v>7.1000000000000014</v>
      </c>
    </row>
    <row r="65" spans="5:9" x14ac:dyDescent="0.25">
      <c r="E65">
        <v>12</v>
      </c>
      <c r="F65">
        <f t="shared" si="9"/>
        <v>4</v>
      </c>
      <c r="G65">
        <f t="shared" si="10"/>
        <v>8.3999999999999986</v>
      </c>
      <c r="H65">
        <f t="shared" si="11"/>
        <v>7</v>
      </c>
      <c r="I65">
        <f t="shared" si="12"/>
        <v>8.2000000000000011</v>
      </c>
    </row>
    <row r="66" spans="5:9" x14ac:dyDescent="0.25">
      <c r="E66">
        <v>13</v>
      </c>
      <c r="F66">
        <f t="shared" si="9"/>
        <v>3</v>
      </c>
      <c r="G66">
        <f t="shared" si="10"/>
        <v>7.6</v>
      </c>
      <c r="H66">
        <f t="shared" si="11"/>
        <v>8</v>
      </c>
      <c r="I66">
        <f t="shared" si="12"/>
        <v>9.3000000000000007</v>
      </c>
    </row>
    <row r="67" spans="5:9" x14ac:dyDescent="0.25">
      <c r="E67">
        <v>14</v>
      </c>
      <c r="F67">
        <f t="shared" si="9"/>
        <v>2</v>
      </c>
      <c r="G67">
        <f t="shared" si="10"/>
        <v>6.7999999999999989</v>
      </c>
      <c r="H67">
        <f t="shared" si="11"/>
        <v>9</v>
      </c>
      <c r="I67">
        <f t="shared" si="12"/>
        <v>10.400000000000002</v>
      </c>
    </row>
    <row r="68" spans="5:9" x14ac:dyDescent="0.25">
      <c r="E68">
        <v>15</v>
      </c>
      <c r="F68">
        <f t="shared" si="9"/>
        <v>1</v>
      </c>
      <c r="G68">
        <f t="shared" si="10"/>
        <v>6</v>
      </c>
      <c r="H68">
        <f t="shared" si="11"/>
        <v>10</v>
      </c>
      <c r="I68">
        <f t="shared" si="12"/>
        <v>11.5</v>
      </c>
    </row>
    <row r="69" spans="5:9" x14ac:dyDescent="0.25">
      <c r="E69">
        <v>16</v>
      </c>
      <c r="F69">
        <f t="shared" si="9"/>
        <v>0</v>
      </c>
      <c r="G69">
        <f t="shared" si="10"/>
        <v>5.1999999999999993</v>
      </c>
      <c r="H69">
        <f t="shared" si="11"/>
        <v>11</v>
      </c>
      <c r="I69">
        <f t="shared" si="12"/>
        <v>12.600000000000001</v>
      </c>
    </row>
    <row r="70" spans="5:9" x14ac:dyDescent="0.25">
      <c r="E70">
        <v>17</v>
      </c>
      <c r="F70">
        <f t="shared" si="9"/>
        <v>-1</v>
      </c>
      <c r="G70">
        <f t="shared" si="10"/>
        <v>4.3999999999999986</v>
      </c>
      <c r="H70">
        <f t="shared" si="11"/>
        <v>12</v>
      </c>
      <c r="I70">
        <f t="shared" si="12"/>
        <v>13.700000000000003</v>
      </c>
    </row>
    <row r="71" spans="5:9" x14ac:dyDescent="0.25">
      <c r="E71">
        <v>18</v>
      </c>
      <c r="F71">
        <f t="shared" si="9"/>
        <v>-2</v>
      </c>
      <c r="G71">
        <f t="shared" si="10"/>
        <v>3.5999999999999996</v>
      </c>
      <c r="H71">
        <f t="shared" si="11"/>
        <v>13</v>
      </c>
      <c r="I71">
        <f t="shared" si="12"/>
        <v>14.8</v>
      </c>
    </row>
    <row r="72" spans="5:9" x14ac:dyDescent="0.25">
      <c r="E72">
        <v>19</v>
      </c>
      <c r="F72">
        <f t="shared" si="9"/>
        <v>-3</v>
      </c>
      <c r="G72">
        <f t="shared" si="10"/>
        <v>2.7999999999999989</v>
      </c>
      <c r="H72">
        <f t="shared" si="11"/>
        <v>14</v>
      </c>
      <c r="I72">
        <f t="shared" si="12"/>
        <v>15.900000000000002</v>
      </c>
    </row>
    <row r="73" spans="5:9" x14ac:dyDescent="0.25">
      <c r="E73">
        <v>20</v>
      </c>
      <c r="F73">
        <f t="shared" si="9"/>
        <v>-4</v>
      </c>
      <c r="G73">
        <f t="shared" si="10"/>
        <v>2</v>
      </c>
      <c r="H73">
        <f t="shared" si="11"/>
        <v>15</v>
      </c>
      <c r="I73">
        <f t="shared" si="12"/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selection activeCell="E3" sqref="E3:E6"/>
    </sheetView>
  </sheetViews>
  <sheetFormatPr defaultRowHeight="15" x14ac:dyDescent="0.25"/>
  <cols>
    <col min="2" max="2" width="8.85546875" bestFit="1" customWidth="1"/>
    <col min="3" max="3" width="6.140625" bestFit="1" customWidth="1"/>
    <col min="4" max="4" width="10.85546875" bestFit="1" customWidth="1"/>
    <col min="5" max="5" width="19.85546875" bestFit="1" customWidth="1"/>
    <col min="6" max="6" width="8.42578125" bestFit="1" customWidth="1"/>
    <col min="7" max="7" width="14.28515625" bestFit="1" customWidth="1"/>
    <col min="8" max="8" width="11.85546875" bestFit="1" customWidth="1"/>
    <col min="9" max="9" width="11" bestFit="1" customWidth="1"/>
    <col min="12" max="12" width="15" bestFit="1" customWidth="1"/>
  </cols>
  <sheetData>
    <row r="1" spans="2:13" ht="18.75" x14ac:dyDescent="0.3">
      <c r="E1" s="9" t="s">
        <v>13</v>
      </c>
      <c r="F1" s="9" t="s">
        <v>27</v>
      </c>
      <c r="G1" s="9" t="s">
        <v>9</v>
      </c>
      <c r="H1" s="9" t="s">
        <v>8</v>
      </c>
    </row>
    <row r="2" spans="2:13" ht="18.75" x14ac:dyDescent="0.3">
      <c r="B2" s="9" t="s">
        <v>0</v>
      </c>
      <c r="C2" s="9" t="s">
        <v>5</v>
      </c>
      <c r="D2" s="9" t="s">
        <v>11</v>
      </c>
      <c r="E2" s="5">
        <v>6</v>
      </c>
      <c r="F2" s="6">
        <v>4</v>
      </c>
      <c r="G2" s="3">
        <f xml:space="preserve"> IF( SUM(D3,D4,D6) = 0, 1, D5 / SUM(D3,D4,D6))</f>
        <v>0.33333333333333331</v>
      </c>
      <c r="H2" s="3">
        <f xml:space="preserve"> SUM(D3,D4,D5,D6)</f>
        <v>12</v>
      </c>
      <c r="I2" s="9" t="s">
        <v>7</v>
      </c>
      <c r="L2" s="9" t="s">
        <v>14</v>
      </c>
      <c r="M2" s="9" t="s">
        <v>15</v>
      </c>
    </row>
    <row r="3" spans="2:13" x14ac:dyDescent="0.25">
      <c r="B3" s="2" t="s">
        <v>17</v>
      </c>
      <c r="C3" s="3">
        <v>5</v>
      </c>
      <c r="D3" s="4">
        <v>4</v>
      </c>
      <c r="E3">
        <f xml:space="preserve"> 5* (1 - (E2/L3))</f>
        <v>3.8</v>
      </c>
      <c r="F3">
        <f xml:space="preserve"> 12 -F2</f>
        <v>8</v>
      </c>
      <c r="G3">
        <v>0</v>
      </c>
      <c r="H3">
        <v>0</v>
      </c>
      <c r="I3">
        <f>SUM(E3,F3,G3,H3)</f>
        <v>11.8</v>
      </c>
      <c r="L3">
        <v>25</v>
      </c>
      <c r="M3">
        <v>5</v>
      </c>
    </row>
    <row r="4" spans="2:13" x14ac:dyDescent="0.25">
      <c r="B4" s="2" t="s">
        <v>18</v>
      </c>
      <c r="C4" s="3">
        <v>8</v>
      </c>
      <c r="D4" s="4">
        <v>3</v>
      </c>
      <c r="E4">
        <f xml:space="preserve"> 5* (1 - (E2/L3))</f>
        <v>3.8</v>
      </c>
      <c r="F4">
        <f xml:space="preserve"> 10 - F2*0.6</f>
        <v>7.6</v>
      </c>
      <c r="G4">
        <v>0</v>
      </c>
      <c r="H4">
        <v>0</v>
      </c>
      <c r="I4">
        <f>SUM(E4,F4,G4,H4)</f>
        <v>11.399999999999999</v>
      </c>
    </row>
    <row r="5" spans="2:13" x14ac:dyDescent="0.25">
      <c r="B5" s="2" t="s">
        <v>16</v>
      </c>
      <c r="C5" s="3">
        <v>12</v>
      </c>
      <c r="D5" s="4">
        <v>3</v>
      </c>
      <c r="E5">
        <f>0</f>
        <v>0</v>
      </c>
      <c r="F5">
        <f xml:space="preserve"> 6 + F2*0.3</f>
        <v>7.2</v>
      </c>
      <c r="G5">
        <v>0</v>
      </c>
      <c r="H5">
        <v>0</v>
      </c>
      <c r="I5">
        <f>SUM(E5,F5,G5,H5)</f>
        <v>7.2</v>
      </c>
    </row>
    <row r="6" spans="2:13" x14ac:dyDescent="0.25">
      <c r="B6" s="2" t="s">
        <v>19</v>
      </c>
      <c r="C6" s="3">
        <v>20</v>
      </c>
      <c r="D6" s="4">
        <v>2</v>
      </c>
      <c r="E6">
        <f>0</f>
        <v>0</v>
      </c>
      <c r="F6">
        <f>F2*0.6 + 3</f>
        <v>5.4</v>
      </c>
      <c r="G6">
        <v>0</v>
      </c>
      <c r="H6">
        <f>H2*0.5 - 5</f>
        <v>1</v>
      </c>
      <c r="I6">
        <f>SUM(E6,F6,G6,H6)</f>
        <v>6.4</v>
      </c>
    </row>
    <row r="7" spans="2:13" ht="21" x14ac:dyDescent="0.35">
      <c r="B7" s="1" t="s">
        <v>6</v>
      </c>
      <c r="I7" s="7" t="s">
        <v>12</v>
      </c>
      <c r="J7" s="8" t="str">
        <f>CONCATENATE(IF(MAX(I3,I4,I5,I6) = I3, B3,),IF(MAX(I3,I4,I5,I6) = I4, B4,),IF(MAX(I3,I4,I5,I6) = I5, B5,),IF(MAX(I3,I4,I5,I6) = I6, B6,))</f>
        <v>b</v>
      </c>
    </row>
    <row r="9" spans="2:13" x14ac:dyDescent="0.25">
      <c r="E9" t="s">
        <v>13</v>
      </c>
      <c r="F9" t="s">
        <v>17</v>
      </c>
      <c r="G9" t="s">
        <v>18</v>
      </c>
      <c r="H9" t="s">
        <v>16</v>
      </c>
      <c r="I9" t="s">
        <v>19</v>
      </c>
    </row>
    <row r="10" spans="2:13" x14ac:dyDescent="0.25">
      <c r="E10">
        <v>1</v>
      </c>
      <c r="F10">
        <f xml:space="preserve"> 10 * 1 - (E10/25)</f>
        <v>9.9600000000000009</v>
      </c>
      <c r="G10">
        <f xml:space="preserve"> 10 * 1 - (E10/25)</f>
        <v>9.9600000000000009</v>
      </c>
      <c r="H10">
        <f>E10*0.3 + 3</f>
        <v>3.3</v>
      </c>
      <c r="I10">
        <f>E10*0.3 + 3</f>
        <v>3.3</v>
      </c>
    </row>
    <row r="11" spans="2:13" x14ac:dyDescent="0.25">
      <c r="E11">
        <v>2</v>
      </c>
      <c r="F11">
        <f t="shared" ref="F11:F29" si="0" xml:space="preserve"> 10 * 1 - (E11/25)</f>
        <v>9.92</v>
      </c>
      <c r="G11">
        <f t="shared" ref="G11:G29" si="1" xml:space="preserve"> 10 * 1 - (E11/25)</f>
        <v>9.92</v>
      </c>
      <c r="H11">
        <f t="shared" ref="H11:H29" si="2">E11*0.3 + 3</f>
        <v>3.6</v>
      </c>
      <c r="I11">
        <f t="shared" ref="I11:I29" si="3">E11*0.3 + 3</f>
        <v>3.6</v>
      </c>
    </row>
    <row r="12" spans="2:13" x14ac:dyDescent="0.25">
      <c r="E12">
        <v>3</v>
      </c>
      <c r="F12">
        <f t="shared" si="0"/>
        <v>9.8800000000000008</v>
      </c>
      <c r="G12">
        <f t="shared" si="1"/>
        <v>9.8800000000000008</v>
      </c>
      <c r="H12">
        <f t="shared" si="2"/>
        <v>3.9</v>
      </c>
      <c r="I12">
        <f t="shared" si="3"/>
        <v>3.9</v>
      </c>
    </row>
    <row r="13" spans="2:13" x14ac:dyDescent="0.25">
      <c r="E13">
        <v>4</v>
      </c>
      <c r="F13">
        <f t="shared" si="0"/>
        <v>9.84</v>
      </c>
      <c r="G13">
        <f t="shared" si="1"/>
        <v>9.84</v>
      </c>
      <c r="H13">
        <f t="shared" si="2"/>
        <v>4.2</v>
      </c>
      <c r="I13">
        <f t="shared" si="3"/>
        <v>4.2</v>
      </c>
    </row>
    <row r="14" spans="2:13" x14ac:dyDescent="0.25">
      <c r="E14">
        <v>5</v>
      </c>
      <c r="F14">
        <f t="shared" si="0"/>
        <v>9.8000000000000007</v>
      </c>
      <c r="G14">
        <f t="shared" si="1"/>
        <v>9.8000000000000007</v>
      </c>
      <c r="H14">
        <f t="shared" si="2"/>
        <v>4.5</v>
      </c>
      <c r="I14">
        <f t="shared" si="3"/>
        <v>4.5</v>
      </c>
    </row>
    <row r="15" spans="2:13" x14ac:dyDescent="0.25">
      <c r="E15">
        <v>6</v>
      </c>
      <c r="F15">
        <f t="shared" si="0"/>
        <v>9.76</v>
      </c>
      <c r="G15">
        <f t="shared" si="1"/>
        <v>9.76</v>
      </c>
      <c r="H15">
        <f t="shared" si="2"/>
        <v>4.8</v>
      </c>
      <c r="I15">
        <f t="shared" si="3"/>
        <v>4.8</v>
      </c>
    </row>
    <row r="16" spans="2:13" x14ac:dyDescent="0.25">
      <c r="E16">
        <v>7</v>
      </c>
      <c r="F16">
        <f t="shared" si="0"/>
        <v>9.7200000000000006</v>
      </c>
      <c r="G16">
        <f t="shared" si="1"/>
        <v>9.7200000000000006</v>
      </c>
      <c r="H16">
        <f t="shared" si="2"/>
        <v>5.0999999999999996</v>
      </c>
      <c r="I16">
        <f t="shared" si="3"/>
        <v>5.0999999999999996</v>
      </c>
    </row>
    <row r="17" spans="5:9" x14ac:dyDescent="0.25">
      <c r="E17">
        <v>8</v>
      </c>
      <c r="F17">
        <f t="shared" si="0"/>
        <v>9.68</v>
      </c>
      <c r="G17">
        <f t="shared" si="1"/>
        <v>9.68</v>
      </c>
      <c r="H17">
        <f t="shared" si="2"/>
        <v>5.4</v>
      </c>
      <c r="I17">
        <f t="shared" si="3"/>
        <v>5.4</v>
      </c>
    </row>
    <row r="18" spans="5:9" x14ac:dyDescent="0.25">
      <c r="E18">
        <v>9</v>
      </c>
      <c r="F18">
        <f t="shared" si="0"/>
        <v>9.64</v>
      </c>
      <c r="G18">
        <f t="shared" si="1"/>
        <v>9.64</v>
      </c>
      <c r="H18">
        <f t="shared" si="2"/>
        <v>5.6999999999999993</v>
      </c>
      <c r="I18">
        <f t="shared" si="3"/>
        <v>5.6999999999999993</v>
      </c>
    </row>
    <row r="19" spans="5:9" x14ac:dyDescent="0.25">
      <c r="E19">
        <v>10</v>
      </c>
      <c r="F19">
        <f t="shared" si="0"/>
        <v>9.6</v>
      </c>
      <c r="G19">
        <f t="shared" si="1"/>
        <v>9.6</v>
      </c>
      <c r="H19">
        <f t="shared" si="2"/>
        <v>6</v>
      </c>
      <c r="I19">
        <f t="shared" si="3"/>
        <v>6</v>
      </c>
    </row>
    <row r="20" spans="5:9" x14ac:dyDescent="0.25">
      <c r="E20">
        <v>11</v>
      </c>
      <c r="F20">
        <f t="shared" si="0"/>
        <v>9.56</v>
      </c>
      <c r="G20">
        <f t="shared" si="1"/>
        <v>9.56</v>
      </c>
      <c r="H20">
        <f t="shared" si="2"/>
        <v>6.3</v>
      </c>
      <c r="I20">
        <f t="shared" si="3"/>
        <v>6.3</v>
      </c>
    </row>
    <row r="21" spans="5:9" x14ac:dyDescent="0.25">
      <c r="E21">
        <v>12</v>
      </c>
      <c r="F21">
        <f t="shared" si="0"/>
        <v>9.52</v>
      </c>
      <c r="G21">
        <f t="shared" si="1"/>
        <v>9.52</v>
      </c>
      <c r="H21">
        <f t="shared" si="2"/>
        <v>6.6</v>
      </c>
      <c r="I21">
        <f t="shared" si="3"/>
        <v>6.6</v>
      </c>
    </row>
    <row r="22" spans="5:9" x14ac:dyDescent="0.25">
      <c r="E22">
        <v>13</v>
      </c>
      <c r="F22">
        <f t="shared" si="0"/>
        <v>9.48</v>
      </c>
      <c r="G22">
        <f t="shared" si="1"/>
        <v>9.48</v>
      </c>
      <c r="H22">
        <f t="shared" si="2"/>
        <v>6.9</v>
      </c>
      <c r="I22">
        <f t="shared" si="3"/>
        <v>6.9</v>
      </c>
    </row>
    <row r="23" spans="5:9" x14ac:dyDescent="0.25">
      <c r="E23">
        <v>14</v>
      </c>
      <c r="F23">
        <f t="shared" si="0"/>
        <v>9.44</v>
      </c>
      <c r="G23">
        <f t="shared" si="1"/>
        <v>9.44</v>
      </c>
      <c r="H23">
        <f t="shared" si="2"/>
        <v>7.2</v>
      </c>
      <c r="I23">
        <f t="shared" si="3"/>
        <v>7.2</v>
      </c>
    </row>
    <row r="24" spans="5:9" x14ac:dyDescent="0.25">
      <c r="E24">
        <v>15</v>
      </c>
      <c r="F24">
        <f t="shared" si="0"/>
        <v>9.4</v>
      </c>
      <c r="G24">
        <f t="shared" si="1"/>
        <v>9.4</v>
      </c>
      <c r="H24">
        <f t="shared" si="2"/>
        <v>7.5</v>
      </c>
      <c r="I24">
        <f t="shared" si="3"/>
        <v>7.5</v>
      </c>
    </row>
    <row r="25" spans="5:9" x14ac:dyDescent="0.25">
      <c r="E25">
        <v>16</v>
      </c>
      <c r="F25">
        <f t="shared" si="0"/>
        <v>9.36</v>
      </c>
      <c r="G25">
        <f t="shared" si="1"/>
        <v>9.36</v>
      </c>
      <c r="H25">
        <f t="shared" si="2"/>
        <v>7.8</v>
      </c>
      <c r="I25">
        <f t="shared" si="3"/>
        <v>7.8</v>
      </c>
    </row>
    <row r="26" spans="5:9" x14ac:dyDescent="0.25">
      <c r="E26">
        <v>17</v>
      </c>
      <c r="F26">
        <f t="shared" si="0"/>
        <v>9.32</v>
      </c>
      <c r="G26">
        <f t="shared" si="1"/>
        <v>9.32</v>
      </c>
      <c r="H26">
        <f t="shared" si="2"/>
        <v>8.1</v>
      </c>
      <c r="I26">
        <f t="shared" si="3"/>
        <v>8.1</v>
      </c>
    </row>
    <row r="27" spans="5:9" x14ac:dyDescent="0.25">
      <c r="E27">
        <v>18</v>
      </c>
      <c r="F27">
        <f t="shared" si="0"/>
        <v>9.2799999999999994</v>
      </c>
      <c r="G27">
        <f t="shared" si="1"/>
        <v>9.2799999999999994</v>
      </c>
      <c r="H27">
        <f t="shared" si="2"/>
        <v>8.3999999999999986</v>
      </c>
      <c r="I27">
        <f t="shared" si="3"/>
        <v>8.3999999999999986</v>
      </c>
    </row>
    <row r="28" spans="5:9" x14ac:dyDescent="0.25">
      <c r="E28">
        <v>19</v>
      </c>
      <c r="F28">
        <f t="shared" si="0"/>
        <v>9.24</v>
      </c>
      <c r="G28">
        <f t="shared" si="1"/>
        <v>9.24</v>
      </c>
      <c r="H28">
        <f t="shared" si="2"/>
        <v>8.6999999999999993</v>
      </c>
      <c r="I28">
        <f t="shared" si="3"/>
        <v>8.6999999999999993</v>
      </c>
    </row>
    <row r="29" spans="5:9" x14ac:dyDescent="0.25">
      <c r="E29">
        <v>20</v>
      </c>
      <c r="F29">
        <f t="shared" si="0"/>
        <v>9.1999999999999993</v>
      </c>
      <c r="G29">
        <f t="shared" si="1"/>
        <v>9.1999999999999993</v>
      </c>
      <c r="H29">
        <f t="shared" si="2"/>
        <v>9</v>
      </c>
      <c r="I29">
        <f t="shared" si="3"/>
        <v>9</v>
      </c>
    </row>
    <row r="31" spans="5:9" x14ac:dyDescent="0.25">
      <c r="E31" s="10" t="s">
        <v>10</v>
      </c>
      <c r="F31" t="s">
        <v>17</v>
      </c>
      <c r="G31" t="s">
        <v>18</v>
      </c>
      <c r="H31" t="s">
        <v>16</v>
      </c>
      <c r="I31" t="s">
        <v>19</v>
      </c>
    </row>
    <row r="32" spans="5:9" x14ac:dyDescent="0.25">
      <c r="E32">
        <v>1</v>
      </c>
      <c r="F32">
        <f xml:space="preserve"> 12 -E32</f>
        <v>11</v>
      </c>
      <c r="G32">
        <f xml:space="preserve"> 10 - E32*0.6</f>
        <v>9.4</v>
      </c>
      <c r="H32">
        <f xml:space="preserve"> 6 +E32*0.3</f>
        <v>6.3</v>
      </c>
      <c r="I32">
        <f>E32*0.8 + 3</f>
        <v>3.8</v>
      </c>
    </row>
    <row r="33" spans="5:9" x14ac:dyDescent="0.25">
      <c r="E33">
        <v>2</v>
      </c>
      <c r="F33">
        <f t="shared" ref="F33:F51" si="4" xml:space="preserve"> 12 -E33</f>
        <v>10</v>
      </c>
      <c r="G33">
        <f t="shared" ref="G33:G51" si="5" xml:space="preserve"> 10 - E33*0.6</f>
        <v>8.8000000000000007</v>
      </c>
      <c r="H33">
        <f t="shared" ref="H33:H51" si="6" xml:space="preserve"> 6 +E33*0.3</f>
        <v>6.6</v>
      </c>
      <c r="I33">
        <f t="shared" ref="I33:I51" si="7">E33*0.8 + 3</f>
        <v>4.5999999999999996</v>
      </c>
    </row>
    <row r="34" spans="5:9" x14ac:dyDescent="0.25">
      <c r="E34">
        <v>3</v>
      </c>
      <c r="F34">
        <f t="shared" si="4"/>
        <v>9</v>
      </c>
      <c r="G34">
        <f t="shared" si="5"/>
        <v>8.1999999999999993</v>
      </c>
      <c r="H34">
        <f t="shared" si="6"/>
        <v>6.9</v>
      </c>
      <c r="I34">
        <f t="shared" si="7"/>
        <v>5.4</v>
      </c>
    </row>
    <row r="35" spans="5:9" x14ac:dyDescent="0.25">
      <c r="E35">
        <v>4</v>
      </c>
      <c r="F35">
        <f t="shared" si="4"/>
        <v>8</v>
      </c>
      <c r="G35">
        <f t="shared" si="5"/>
        <v>7.6</v>
      </c>
      <c r="H35">
        <f t="shared" si="6"/>
        <v>7.2</v>
      </c>
      <c r="I35">
        <f t="shared" si="7"/>
        <v>6.2</v>
      </c>
    </row>
    <row r="36" spans="5:9" x14ac:dyDescent="0.25">
      <c r="E36">
        <v>5</v>
      </c>
      <c r="F36">
        <f t="shared" si="4"/>
        <v>7</v>
      </c>
      <c r="G36">
        <f t="shared" si="5"/>
        <v>7</v>
      </c>
      <c r="H36">
        <f t="shared" si="6"/>
        <v>7.5</v>
      </c>
      <c r="I36">
        <f t="shared" si="7"/>
        <v>7</v>
      </c>
    </row>
    <row r="37" spans="5:9" x14ac:dyDescent="0.25">
      <c r="E37">
        <v>6</v>
      </c>
      <c r="F37">
        <f t="shared" si="4"/>
        <v>6</v>
      </c>
      <c r="G37">
        <f t="shared" si="5"/>
        <v>6.4</v>
      </c>
      <c r="H37">
        <f t="shared" si="6"/>
        <v>7.8</v>
      </c>
      <c r="I37">
        <f t="shared" si="7"/>
        <v>7.8000000000000007</v>
      </c>
    </row>
    <row r="38" spans="5:9" x14ac:dyDescent="0.25">
      <c r="E38">
        <v>7</v>
      </c>
      <c r="F38">
        <f t="shared" si="4"/>
        <v>5</v>
      </c>
      <c r="G38">
        <f t="shared" si="5"/>
        <v>5.8</v>
      </c>
      <c r="H38">
        <f t="shared" si="6"/>
        <v>8.1</v>
      </c>
      <c r="I38">
        <f t="shared" si="7"/>
        <v>8.6000000000000014</v>
      </c>
    </row>
    <row r="39" spans="5:9" x14ac:dyDescent="0.25">
      <c r="E39">
        <v>8</v>
      </c>
      <c r="F39">
        <f t="shared" si="4"/>
        <v>4</v>
      </c>
      <c r="G39">
        <f t="shared" si="5"/>
        <v>5.2</v>
      </c>
      <c r="H39">
        <f t="shared" si="6"/>
        <v>8.4</v>
      </c>
      <c r="I39">
        <f t="shared" si="7"/>
        <v>9.4</v>
      </c>
    </row>
    <row r="40" spans="5:9" x14ac:dyDescent="0.25">
      <c r="E40">
        <v>9</v>
      </c>
      <c r="F40">
        <f t="shared" si="4"/>
        <v>3</v>
      </c>
      <c r="G40">
        <f t="shared" si="5"/>
        <v>4.6000000000000005</v>
      </c>
      <c r="H40">
        <f t="shared" si="6"/>
        <v>8.6999999999999993</v>
      </c>
      <c r="I40">
        <f t="shared" si="7"/>
        <v>10.199999999999999</v>
      </c>
    </row>
    <row r="41" spans="5:9" x14ac:dyDescent="0.25">
      <c r="E41">
        <v>10</v>
      </c>
      <c r="F41">
        <f t="shared" si="4"/>
        <v>2</v>
      </c>
      <c r="G41">
        <f t="shared" si="5"/>
        <v>4</v>
      </c>
      <c r="H41">
        <f t="shared" si="6"/>
        <v>9</v>
      </c>
      <c r="I41">
        <f t="shared" si="7"/>
        <v>11</v>
      </c>
    </row>
    <row r="42" spans="5:9" x14ac:dyDescent="0.25">
      <c r="E42">
        <v>11</v>
      </c>
      <c r="F42">
        <f t="shared" si="4"/>
        <v>1</v>
      </c>
      <c r="G42">
        <f t="shared" si="5"/>
        <v>3.4000000000000004</v>
      </c>
      <c r="H42">
        <f t="shared" si="6"/>
        <v>9.3000000000000007</v>
      </c>
      <c r="I42">
        <f t="shared" si="7"/>
        <v>11.8</v>
      </c>
    </row>
    <row r="43" spans="5:9" x14ac:dyDescent="0.25">
      <c r="E43">
        <v>12</v>
      </c>
      <c r="F43">
        <f t="shared" si="4"/>
        <v>0</v>
      </c>
      <c r="G43">
        <f t="shared" si="5"/>
        <v>2.8000000000000007</v>
      </c>
      <c r="H43">
        <f t="shared" si="6"/>
        <v>9.6</v>
      </c>
      <c r="I43">
        <f t="shared" si="7"/>
        <v>12.600000000000001</v>
      </c>
    </row>
    <row r="44" spans="5:9" x14ac:dyDescent="0.25">
      <c r="E44">
        <v>13</v>
      </c>
      <c r="F44">
        <f t="shared" si="4"/>
        <v>-1</v>
      </c>
      <c r="G44">
        <f t="shared" si="5"/>
        <v>2.2000000000000002</v>
      </c>
      <c r="H44">
        <f t="shared" si="6"/>
        <v>9.9</v>
      </c>
      <c r="I44">
        <f t="shared" si="7"/>
        <v>13.4</v>
      </c>
    </row>
    <row r="45" spans="5:9" x14ac:dyDescent="0.25">
      <c r="E45">
        <v>14</v>
      </c>
      <c r="F45">
        <f t="shared" si="4"/>
        <v>-2</v>
      </c>
      <c r="G45">
        <f t="shared" si="5"/>
        <v>1.5999999999999996</v>
      </c>
      <c r="H45">
        <f t="shared" si="6"/>
        <v>10.199999999999999</v>
      </c>
      <c r="I45">
        <f t="shared" si="7"/>
        <v>14.200000000000001</v>
      </c>
    </row>
    <row r="46" spans="5:9" x14ac:dyDescent="0.25">
      <c r="E46">
        <v>15</v>
      </c>
      <c r="F46">
        <f t="shared" si="4"/>
        <v>-3</v>
      </c>
      <c r="G46">
        <f t="shared" si="5"/>
        <v>1</v>
      </c>
      <c r="H46">
        <f t="shared" si="6"/>
        <v>10.5</v>
      </c>
      <c r="I46">
        <f t="shared" si="7"/>
        <v>15</v>
      </c>
    </row>
    <row r="47" spans="5:9" x14ac:dyDescent="0.25">
      <c r="E47">
        <v>16</v>
      </c>
      <c r="F47">
        <f t="shared" si="4"/>
        <v>-4</v>
      </c>
      <c r="G47">
        <f t="shared" si="5"/>
        <v>0.40000000000000036</v>
      </c>
      <c r="H47">
        <f t="shared" si="6"/>
        <v>10.8</v>
      </c>
      <c r="I47">
        <f t="shared" si="7"/>
        <v>15.8</v>
      </c>
    </row>
    <row r="48" spans="5:9" x14ac:dyDescent="0.25">
      <c r="E48">
        <v>17</v>
      </c>
      <c r="F48">
        <f t="shared" si="4"/>
        <v>-5</v>
      </c>
      <c r="G48">
        <f t="shared" si="5"/>
        <v>-0.19999999999999929</v>
      </c>
      <c r="H48">
        <f t="shared" si="6"/>
        <v>11.1</v>
      </c>
      <c r="I48">
        <f t="shared" si="7"/>
        <v>16.600000000000001</v>
      </c>
    </row>
    <row r="49" spans="5:9" x14ac:dyDescent="0.25">
      <c r="E49">
        <v>18</v>
      </c>
      <c r="F49">
        <f t="shared" si="4"/>
        <v>-6</v>
      </c>
      <c r="G49">
        <f t="shared" si="5"/>
        <v>-0.79999999999999893</v>
      </c>
      <c r="H49">
        <f t="shared" si="6"/>
        <v>11.399999999999999</v>
      </c>
      <c r="I49">
        <f t="shared" si="7"/>
        <v>17.399999999999999</v>
      </c>
    </row>
    <row r="50" spans="5:9" x14ac:dyDescent="0.25">
      <c r="E50">
        <v>19</v>
      </c>
      <c r="F50">
        <f t="shared" si="4"/>
        <v>-7</v>
      </c>
      <c r="G50">
        <f t="shared" si="5"/>
        <v>-1.4000000000000004</v>
      </c>
      <c r="H50">
        <f t="shared" si="6"/>
        <v>11.7</v>
      </c>
      <c r="I50">
        <f t="shared" si="7"/>
        <v>18.200000000000003</v>
      </c>
    </row>
    <row r="51" spans="5:9" x14ac:dyDescent="0.25">
      <c r="E51">
        <v>20</v>
      </c>
      <c r="F51">
        <f t="shared" si="4"/>
        <v>-8</v>
      </c>
      <c r="G51">
        <f t="shared" si="5"/>
        <v>-2</v>
      </c>
      <c r="H51">
        <f t="shared" si="6"/>
        <v>12</v>
      </c>
      <c r="I51">
        <f t="shared" si="7"/>
        <v>19</v>
      </c>
    </row>
    <row r="53" spans="5:9" x14ac:dyDescent="0.25">
      <c r="E53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abSelected="1" workbookViewId="0">
      <selection activeCell="F6" sqref="F6"/>
    </sheetView>
  </sheetViews>
  <sheetFormatPr defaultRowHeight="15" x14ac:dyDescent="0.25"/>
  <cols>
    <col min="2" max="2" width="8.85546875" bestFit="1" customWidth="1"/>
    <col min="3" max="3" width="6.140625" bestFit="1" customWidth="1"/>
    <col min="4" max="4" width="10.85546875" bestFit="1" customWidth="1"/>
    <col min="5" max="5" width="19.85546875" bestFit="1" customWidth="1"/>
    <col min="6" max="6" width="6.42578125" bestFit="1" customWidth="1"/>
    <col min="7" max="7" width="14.28515625" bestFit="1" customWidth="1"/>
    <col min="8" max="8" width="11.85546875" bestFit="1" customWidth="1"/>
    <col min="9" max="9" width="11" bestFit="1" customWidth="1"/>
    <col min="12" max="12" width="15" bestFit="1" customWidth="1"/>
  </cols>
  <sheetData>
    <row r="1" spans="2:13" ht="18.75" x14ac:dyDescent="0.3">
      <c r="E1" s="9" t="s">
        <v>13</v>
      </c>
      <c r="F1" s="9" t="s">
        <v>10</v>
      </c>
      <c r="G1" s="9" t="s">
        <v>9</v>
      </c>
      <c r="H1" s="9" t="s">
        <v>8</v>
      </c>
    </row>
    <row r="2" spans="2:13" ht="18.75" x14ac:dyDescent="0.3">
      <c r="B2" s="9" t="s">
        <v>0</v>
      </c>
      <c r="C2" s="9" t="s">
        <v>5</v>
      </c>
      <c r="D2" s="9" t="s">
        <v>11</v>
      </c>
      <c r="E2" s="5">
        <v>3</v>
      </c>
      <c r="F2" s="6">
        <v>4</v>
      </c>
      <c r="G2" s="3">
        <f xml:space="preserve"> IF( SUM(D4,D6) = 0, 1, D5 / SUM(D4,D6))</f>
        <v>1</v>
      </c>
      <c r="H2" s="3">
        <f xml:space="preserve"> SUM(D3,D4,D5,D6)</f>
        <v>4</v>
      </c>
      <c r="I2" s="9" t="s">
        <v>7</v>
      </c>
      <c r="L2" s="9" t="s">
        <v>14</v>
      </c>
      <c r="M2" s="9" t="s">
        <v>15</v>
      </c>
    </row>
    <row r="3" spans="2:13" x14ac:dyDescent="0.25">
      <c r="B3" s="2" t="s">
        <v>26</v>
      </c>
      <c r="C3" s="3">
        <v>5</v>
      </c>
      <c r="D3" s="4">
        <v>4</v>
      </c>
      <c r="E3">
        <f xml:space="preserve"> (1 - (E2/L3))</f>
        <v>0.88</v>
      </c>
      <c r="F3">
        <f xml:space="preserve"> 8 -F2</f>
        <v>4</v>
      </c>
      <c r="G3">
        <v>0</v>
      </c>
      <c r="H3">
        <f xml:space="preserve"> 5 - 2 * H2</f>
        <v>-3</v>
      </c>
      <c r="I3">
        <f>SUM(E3,F3,G3,H3)</f>
        <v>1.88</v>
      </c>
      <c r="L3">
        <v>25</v>
      </c>
      <c r="M3">
        <v>5</v>
      </c>
    </row>
    <row r="4" spans="2:13" x14ac:dyDescent="0.25">
      <c r="B4" s="2" t="s">
        <v>23</v>
      </c>
      <c r="C4" s="3">
        <v>12</v>
      </c>
      <c r="D4" s="4">
        <v>0</v>
      </c>
      <c r="E4">
        <v>0</v>
      </c>
      <c r="F4">
        <f xml:space="preserve">  F2*0.4</f>
        <v>1.6</v>
      </c>
      <c r="G4">
        <v>0</v>
      </c>
      <c r="H4">
        <f>H2 * 0.6 + 0.1</f>
        <v>2.5</v>
      </c>
      <c r="I4">
        <f t="shared" ref="I4:I6" si="0">SUM(E4,F4,G4,H4)</f>
        <v>4.0999999999999996</v>
      </c>
    </row>
    <row r="5" spans="2:13" x14ac:dyDescent="0.25">
      <c r="B5" s="2" t="s">
        <v>24</v>
      </c>
      <c r="C5" s="3">
        <v>15</v>
      </c>
      <c r="D5" s="4">
        <v>0</v>
      </c>
      <c r="E5">
        <f>0</f>
        <v>0</v>
      </c>
      <c r="F5">
        <f xml:space="preserve"> F2*0.4</f>
        <v>1.6</v>
      </c>
      <c r="G5">
        <f>(1-G2) * 2</f>
        <v>0</v>
      </c>
      <c r="H5">
        <f>H2 * 0.6</f>
        <v>2.4</v>
      </c>
      <c r="I5">
        <f t="shared" si="0"/>
        <v>4</v>
      </c>
    </row>
    <row r="6" spans="2:13" x14ac:dyDescent="0.25">
      <c r="B6" s="2" t="s">
        <v>25</v>
      </c>
      <c r="C6" s="3">
        <v>25</v>
      </c>
      <c r="D6" s="4">
        <v>0</v>
      </c>
      <c r="E6">
        <f>0</f>
        <v>0</v>
      </c>
      <c r="F6">
        <f>F2 * 0.5 - 3</f>
        <v>-1</v>
      </c>
      <c r="G6">
        <v>0</v>
      </c>
      <c r="H6">
        <f>(H2 - D6 * 6)</f>
        <v>4</v>
      </c>
      <c r="I6">
        <f t="shared" si="0"/>
        <v>3</v>
      </c>
    </row>
    <row r="7" spans="2:13" ht="21" x14ac:dyDescent="0.35">
      <c r="B7" s="1" t="s">
        <v>6</v>
      </c>
      <c r="I7" s="7" t="s">
        <v>12</v>
      </c>
      <c r="J7" s="8" t="str">
        <f>CONCATENATE(IF(MAX(I3,I4,I5,I6) = I3, B3,),IF(MAX(I3,I4,I5,I6) = I4, B4,),IF(MAX(I3,I4,I5,I6) = I5, B5,),IF(MAX(I3,I4,I5,I6) = I6, B6,))</f>
        <v>c</v>
      </c>
    </row>
    <row r="31" spans="5:5" x14ac:dyDescent="0.25">
      <c r="E31" s="10"/>
    </row>
    <row r="53" spans="5:5" x14ac:dyDescent="0.25">
      <c r="E5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I14" sqref="I14"/>
    </sheetView>
  </sheetViews>
  <sheetFormatPr defaultRowHeight="15" x14ac:dyDescent="0.25"/>
  <cols>
    <col min="5" max="5" width="10.85546875" bestFit="1" customWidth="1"/>
    <col min="6" max="6" width="19.85546875" bestFit="1" customWidth="1"/>
    <col min="7" max="7" width="6.42578125" bestFit="1" customWidth="1"/>
    <col min="8" max="8" width="5.42578125" bestFit="1" customWidth="1"/>
    <col min="9" max="9" width="11.85546875" bestFit="1" customWidth="1"/>
  </cols>
  <sheetData>
    <row r="1" spans="2:14" ht="18.75" x14ac:dyDescent="0.3">
      <c r="F1" s="9" t="s">
        <v>13</v>
      </c>
      <c r="G1" s="9" t="s">
        <v>10</v>
      </c>
      <c r="H1" s="9" t="s">
        <v>27</v>
      </c>
      <c r="I1" s="9" t="s">
        <v>8</v>
      </c>
    </row>
    <row r="2" spans="2:14" ht="18.75" x14ac:dyDescent="0.3">
      <c r="B2" s="9" t="s">
        <v>0</v>
      </c>
      <c r="C2" s="9" t="s">
        <v>33</v>
      </c>
      <c r="D2" s="9" t="s">
        <v>34</v>
      </c>
      <c r="E2" s="9" t="s">
        <v>11</v>
      </c>
      <c r="F2" s="5">
        <v>1</v>
      </c>
      <c r="G2" s="6">
        <v>1</v>
      </c>
      <c r="H2" s="6">
        <v>1</v>
      </c>
      <c r="I2" s="3">
        <f xml:space="preserve"> SUM(E3,E4,E5,E6)</f>
        <v>0</v>
      </c>
      <c r="J2" s="9" t="s">
        <v>7</v>
      </c>
      <c r="M2" s="9" t="s">
        <v>14</v>
      </c>
      <c r="N2" s="9" t="s">
        <v>15</v>
      </c>
    </row>
    <row r="3" spans="2:14" x14ac:dyDescent="0.25">
      <c r="B3" s="2" t="s">
        <v>30</v>
      </c>
      <c r="C3" s="3">
        <v>1</v>
      </c>
      <c r="D3" s="3">
        <v>2</v>
      </c>
      <c r="E3" s="4">
        <v>0</v>
      </c>
      <c r="F3">
        <f xml:space="preserve"> 5* (1 - (F2/M3))</f>
        <v>4.8</v>
      </c>
      <c r="G3">
        <f xml:space="preserve"> 10 -G2</f>
        <v>9</v>
      </c>
      <c r="H3">
        <f xml:space="preserve"> 10 -H2</f>
        <v>9</v>
      </c>
      <c r="I3">
        <f>-I2*0.4 + 6</f>
        <v>6</v>
      </c>
      <c r="J3">
        <f>SUM(F3,G3,H3,I3)</f>
        <v>28.8</v>
      </c>
      <c r="M3">
        <v>25</v>
      </c>
      <c r="N3">
        <v>5</v>
      </c>
    </row>
    <row r="4" spans="2:14" x14ac:dyDescent="0.25">
      <c r="B4" s="2" t="s">
        <v>29</v>
      </c>
      <c r="C4" s="3">
        <v>4</v>
      </c>
      <c r="D4" s="3">
        <v>4</v>
      </c>
      <c r="E4" s="4">
        <v>0</v>
      </c>
      <c r="F4">
        <f xml:space="preserve"> 5* (1 - (F2/M3))</f>
        <v>4.8</v>
      </c>
      <c r="G4">
        <f>8 - 0.5*G2</f>
        <v>7.5</v>
      </c>
      <c r="H4">
        <f>8 - 0.5*H2</f>
        <v>7.5</v>
      </c>
      <c r="I4">
        <f>-I2*0.6 + 6</f>
        <v>6</v>
      </c>
      <c r="J4">
        <f t="shared" ref="J4:J6" si="0">SUM(F4,G4,H4,I4)</f>
        <v>25.8</v>
      </c>
    </row>
    <row r="5" spans="2:14" x14ac:dyDescent="0.25">
      <c r="B5" s="2" t="s">
        <v>31</v>
      </c>
      <c r="C5" s="3">
        <v>7</v>
      </c>
      <c r="D5" s="3">
        <v>7</v>
      </c>
      <c r="E5" s="4">
        <v>0</v>
      </c>
      <c r="F5">
        <f>0</f>
        <v>0</v>
      </c>
      <c r="G5">
        <f>G2</f>
        <v>1</v>
      </c>
      <c r="H5">
        <f>H2</f>
        <v>1</v>
      </c>
      <c r="I5">
        <f>I2*0.7 + 2</f>
        <v>2</v>
      </c>
      <c r="J5">
        <f t="shared" si="0"/>
        <v>4</v>
      </c>
    </row>
    <row r="6" spans="2:14" x14ac:dyDescent="0.25">
      <c r="B6" s="2" t="s">
        <v>32</v>
      </c>
      <c r="C6" s="3">
        <v>10</v>
      </c>
      <c r="D6" s="3">
        <v>12</v>
      </c>
      <c r="E6" s="4">
        <v>0</v>
      </c>
      <c r="F6">
        <f xml:space="preserve"> F2</f>
        <v>1</v>
      </c>
      <c r="G6">
        <f>G2*1.2 - 2</f>
        <v>-0.8</v>
      </c>
      <c r="H6">
        <f>H2*1.2 - 2</f>
        <v>-0.8</v>
      </c>
      <c r="I6">
        <f>I2</f>
        <v>0</v>
      </c>
      <c r="J6">
        <f t="shared" si="0"/>
        <v>-0.60000000000000009</v>
      </c>
    </row>
    <row r="7" spans="2:14" ht="21" x14ac:dyDescent="0.35">
      <c r="B7" s="1" t="s">
        <v>6</v>
      </c>
      <c r="J7" s="7" t="s">
        <v>12</v>
      </c>
      <c r="K7" s="8" t="str">
        <f>CONCATENATE(IF(MAX(J3,J4,J5,J6) = J3, B3,),IF(MAX(J3,J4,J5,J6) = J4, B4,),IF(MAX(J3,J4,J5,J6) = J5, B5,),IF(MAX(J3,J4,J5,J6) = J6, B6,))</f>
        <v>u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workbookViewId="0">
      <selection activeCell="F13" sqref="F13"/>
    </sheetView>
  </sheetViews>
  <sheetFormatPr defaultRowHeight="15" x14ac:dyDescent="0.25"/>
  <sheetData>
    <row r="1" spans="2:13" ht="18.75" x14ac:dyDescent="0.3">
      <c r="E1" s="9" t="s">
        <v>13</v>
      </c>
      <c r="F1" s="9" t="s">
        <v>10</v>
      </c>
      <c r="G1" s="9" t="s">
        <v>9</v>
      </c>
      <c r="H1" s="9" t="s">
        <v>8</v>
      </c>
    </row>
    <row r="2" spans="2:13" ht="18.75" x14ac:dyDescent="0.3">
      <c r="B2" s="9" t="s">
        <v>0</v>
      </c>
      <c r="C2" s="9" t="s">
        <v>5</v>
      </c>
      <c r="D2" s="9" t="s">
        <v>11</v>
      </c>
      <c r="E2" s="5">
        <v>1</v>
      </c>
      <c r="F2" s="6">
        <v>1</v>
      </c>
      <c r="G2" s="3">
        <f xml:space="preserve"> IF( SUM(D4,D6) = 0, 1, D5 / SUM(D4,D6))</f>
        <v>1</v>
      </c>
      <c r="H2" s="3">
        <f xml:space="preserve"> SUM(D3,D4,D5,D6)</f>
        <v>0</v>
      </c>
      <c r="I2" s="9" t="s">
        <v>7</v>
      </c>
      <c r="L2" s="9" t="s">
        <v>14</v>
      </c>
      <c r="M2" s="9" t="s">
        <v>15</v>
      </c>
    </row>
    <row r="3" spans="2:13" x14ac:dyDescent="0.25">
      <c r="B3" s="2" t="s">
        <v>28</v>
      </c>
      <c r="C3" s="3">
        <v>5</v>
      </c>
      <c r="D3" s="4">
        <v>0</v>
      </c>
      <c r="E3">
        <f xml:space="preserve"> (1 - (E2/L3))</f>
        <v>0.96</v>
      </c>
      <c r="F3">
        <f xml:space="preserve"> 8 -F2</f>
        <v>7</v>
      </c>
      <c r="G3">
        <v>0</v>
      </c>
      <c r="H3">
        <f xml:space="preserve"> 5 - 2 * H2</f>
        <v>5</v>
      </c>
      <c r="I3">
        <f>SUM(E3,F3,G3,H3)</f>
        <v>12.96</v>
      </c>
      <c r="L3">
        <v>25</v>
      </c>
      <c r="M3">
        <v>5</v>
      </c>
    </row>
    <row r="4" spans="2:13" x14ac:dyDescent="0.25">
      <c r="B4" s="2"/>
      <c r="C4" s="3"/>
      <c r="D4" s="4">
        <v>0</v>
      </c>
      <c r="E4">
        <v>0</v>
      </c>
      <c r="F4">
        <f xml:space="preserve">  F2*0.8</f>
        <v>0.8</v>
      </c>
      <c r="G4">
        <v>0</v>
      </c>
      <c r="H4">
        <f>H2 * 0.6 + 0.1</f>
        <v>0.1</v>
      </c>
      <c r="I4">
        <f t="shared" ref="I4:I6" si="0">SUM(E4,F4,G4,H4)</f>
        <v>0.9</v>
      </c>
    </row>
    <row r="5" spans="2:13" x14ac:dyDescent="0.25">
      <c r="B5" s="2"/>
      <c r="C5" s="3"/>
      <c r="D5" s="4">
        <v>0</v>
      </c>
      <c r="E5">
        <f>0</f>
        <v>0</v>
      </c>
      <c r="F5">
        <f xml:space="preserve"> F2*0.8</f>
        <v>0.8</v>
      </c>
      <c r="G5">
        <f>(1-G2) * 2</f>
        <v>0</v>
      </c>
      <c r="H5">
        <f>H2 * 0.6</f>
        <v>0</v>
      </c>
      <c r="I5">
        <f t="shared" si="0"/>
        <v>0.8</v>
      </c>
    </row>
    <row r="6" spans="2:13" x14ac:dyDescent="0.25">
      <c r="B6" s="2"/>
      <c r="C6" s="3"/>
      <c r="D6" s="4">
        <v>0</v>
      </c>
      <c r="E6">
        <f>0</f>
        <v>0</v>
      </c>
      <c r="F6">
        <f>F2</f>
        <v>1</v>
      </c>
      <c r="G6">
        <v>0</v>
      </c>
      <c r="H6">
        <f>(H2 - D6 * 6)</f>
        <v>0</v>
      </c>
      <c r="I6">
        <f t="shared" si="0"/>
        <v>1</v>
      </c>
    </row>
    <row r="7" spans="2:13" ht="21" x14ac:dyDescent="0.35">
      <c r="B7" s="1" t="s">
        <v>6</v>
      </c>
      <c r="I7" s="7" t="s">
        <v>12</v>
      </c>
      <c r="J7" s="8" t="str">
        <f>CONCATENATE(IF(MAX(I3,I4,I5,I6) = I3, B3,),IF(MAX(I3,I4,I5,I6) = I4, B4,),IF(MAX(I3,I4,I5,I6) = I5, B5,),IF(MAX(I3,I4,I5,I6) = I6, B6,))</f>
        <v>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8" sqref="E8"/>
    </sheetView>
  </sheetViews>
  <sheetFormatPr defaultRowHeight="48" customHeight="1" x14ac:dyDescent="0.25"/>
  <cols>
    <col min="1" max="9" width="9.28515625" customWidth="1"/>
  </cols>
  <sheetData>
    <row r="1" spans="1:18" ht="48" customHeigh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8" ht="48" customHeight="1" x14ac:dyDescent="0.35">
      <c r="A2" s="11"/>
      <c r="B2" s="11"/>
      <c r="C2" s="11"/>
      <c r="D2" s="11"/>
      <c r="E2" s="11"/>
      <c r="F2" s="11"/>
      <c r="G2" s="13">
        <f t="shared" ref="G2:G10" si="0">ABS(7-ROW(G2)) + ABS(3-COLUMN(G2))</f>
        <v>9</v>
      </c>
      <c r="H2" s="11"/>
      <c r="I2" s="11"/>
      <c r="J2" s="11"/>
      <c r="K2" s="12"/>
      <c r="N2" t="s">
        <v>20</v>
      </c>
      <c r="O2" t="s">
        <v>21</v>
      </c>
      <c r="Q2" t="s">
        <v>20</v>
      </c>
      <c r="R2" t="s">
        <v>22</v>
      </c>
    </row>
    <row r="3" spans="1:18" ht="48" customHeight="1" x14ac:dyDescent="0.35">
      <c r="A3" s="11"/>
      <c r="B3" s="13">
        <f>ABS(7-ROW(B3)) + ABS(3-COLUMN(B3))</f>
        <v>5</v>
      </c>
      <c r="C3" s="13">
        <f>ABS(7-ROW(C3)) + ABS(3-COLUMN(C3))</f>
        <v>4</v>
      </c>
      <c r="D3" s="13">
        <f>ABS(7-ROW(D3)) + ABS(3-COLUMN(D3))</f>
        <v>5</v>
      </c>
      <c r="E3" s="13">
        <f>ABS(7-ROW(E3)) + ABS(3-COLUMN(E3))</f>
        <v>6</v>
      </c>
      <c r="F3" s="13">
        <f>ABS(7-ROW(F3)) + ABS(3-COLUMN(F3))</f>
        <v>7</v>
      </c>
      <c r="G3" s="13">
        <f t="shared" si="0"/>
        <v>8</v>
      </c>
      <c r="H3" s="13">
        <f>ABS(7-ROW(H3)) + ABS(3-COLUMN(H3))</f>
        <v>9</v>
      </c>
      <c r="I3" s="13">
        <f>ABS(7-ROW(I3)) + ABS(3-COLUMN(I3))</f>
        <v>10</v>
      </c>
      <c r="J3" s="13">
        <f>ABS(7-ROW(J3)) + ABS(3-COLUMN(J3))</f>
        <v>11</v>
      </c>
      <c r="K3" s="12"/>
      <c r="Q3" t="s">
        <v>2</v>
      </c>
      <c r="R3">
        <v>2</v>
      </c>
    </row>
    <row r="4" spans="1:18" ht="48" customHeight="1" x14ac:dyDescent="0.35">
      <c r="A4" s="11"/>
      <c r="B4" s="11"/>
      <c r="C4" s="13">
        <f>ABS(7-ROW(C4)) + ABS(3-COLUMN(C4))</f>
        <v>3</v>
      </c>
      <c r="D4" s="11"/>
      <c r="E4" s="13">
        <f>ABS(7-ROW(E4)) + ABS(3-COLUMN(E4))</f>
        <v>5</v>
      </c>
      <c r="F4" s="11"/>
      <c r="G4" s="13">
        <f t="shared" si="0"/>
        <v>7</v>
      </c>
      <c r="H4" s="13">
        <f t="shared" ref="H4:H9" si="1">ABS(7-ROW(H4)) + ABS(3-COLUMN(H4))</f>
        <v>8</v>
      </c>
      <c r="I4" s="11"/>
      <c r="J4" s="11"/>
      <c r="K4" s="12"/>
      <c r="Q4" t="s">
        <v>3</v>
      </c>
      <c r="R4">
        <v>5</v>
      </c>
    </row>
    <row r="5" spans="1:18" ht="48" customHeight="1" x14ac:dyDescent="0.35">
      <c r="A5" s="11"/>
      <c r="B5" s="13">
        <f>ABS(7-ROW(B5)) + ABS(3-COLUMN(B5))</f>
        <v>3</v>
      </c>
      <c r="C5" s="13">
        <f>ABS(7-ROW(C5)) + ABS(3-COLUMN(C5))</f>
        <v>2</v>
      </c>
      <c r="D5" s="13">
        <f>ABS(7-ROW(D5)) + ABS(3-COLUMN(D5))</f>
        <v>3</v>
      </c>
      <c r="E5" s="13">
        <f>ABS(7-ROW(E5)) + ABS(3-COLUMN(E5))</f>
        <v>4</v>
      </c>
      <c r="F5" s="13">
        <f>ABS(7-ROW(F5)) + ABS(3-COLUMN(F5))</f>
        <v>5</v>
      </c>
      <c r="G5" s="13">
        <f t="shared" si="0"/>
        <v>6</v>
      </c>
      <c r="H5" s="13">
        <f t="shared" si="1"/>
        <v>7</v>
      </c>
      <c r="I5" s="11"/>
      <c r="J5" s="13">
        <f>ABS(7-ROW(J5)) + ABS(3-COLUMN(J5))</f>
        <v>9</v>
      </c>
      <c r="K5" s="12"/>
      <c r="Q5" t="s">
        <v>4</v>
      </c>
      <c r="R5">
        <v>12</v>
      </c>
    </row>
    <row r="6" spans="1:18" ht="48" customHeight="1" x14ac:dyDescent="0.35">
      <c r="A6" s="11"/>
      <c r="B6" s="11"/>
      <c r="C6" s="13">
        <f>ABS(7-ROW(C6)) + ABS(3-COLUMN(C6))</f>
        <v>1</v>
      </c>
      <c r="D6" s="13">
        <f>ABS(7-ROW(D6)) + ABS(3-COLUMN(D6))</f>
        <v>2</v>
      </c>
      <c r="E6" s="13">
        <f>ABS(7-ROW(E6)) + ABS(3-COLUMN(E6))</f>
        <v>3</v>
      </c>
      <c r="F6" s="13">
        <f>ABS(7-ROW(F6)) + ABS(3-COLUMN(F6))</f>
        <v>4</v>
      </c>
      <c r="G6" s="13">
        <f t="shared" si="0"/>
        <v>5</v>
      </c>
      <c r="H6" s="13">
        <f t="shared" si="1"/>
        <v>6</v>
      </c>
      <c r="I6" s="13">
        <f>ABS(7-ROW(I6)) + ABS(3-COLUMN(I6))</f>
        <v>7</v>
      </c>
      <c r="J6" s="13">
        <f>ABS(7-ROW(J6)) + ABS(3-COLUMN(J6))</f>
        <v>8</v>
      </c>
      <c r="K6" s="12"/>
      <c r="Q6" t="s">
        <v>1</v>
      </c>
      <c r="R6">
        <v>18</v>
      </c>
    </row>
    <row r="7" spans="1:18" ht="48" customHeight="1" x14ac:dyDescent="0.35">
      <c r="A7" s="11"/>
      <c r="B7" s="13">
        <f>ABS(7-ROW(B7)) + ABS(3-COLUMN(B7))</f>
        <v>1</v>
      </c>
      <c r="C7" s="14">
        <f>ABS(7-ROW(C7)) + ABS(3-COLUMN(C7))</f>
        <v>0</v>
      </c>
      <c r="D7" s="11"/>
      <c r="E7" s="11"/>
      <c r="F7" s="11"/>
      <c r="G7" s="13">
        <f t="shared" si="0"/>
        <v>4</v>
      </c>
      <c r="H7" s="13">
        <f t="shared" si="1"/>
        <v>5</v>
      </c>
      <c r="I7" s="11"/>
      <c r="J7" s="11"/>
      <c r="K7" s="12"/>
    </row>
    <row r="8" spans="1:18" ht="48" customHeight="1" x14ac:dyDescent="0.35">
      <c r="A8" s="11"/>
      <c r="B8" s="13">
        <f>ABS(7-ROW(B8)) + ABS(3-COLUMN(B8))</f>
        <v>2</v>
      </c>
      <c r="C8" s="11"/>
      <c r="D8" s="11"/>
      <c r="E8" s="11"/>
      <c r="F8" s="13">
        <f>ABS(7-ROW(F8)) + ABS(3-COLUMN(F8))</f>
        <v>4</v>
      </c>
      <c r="G8" s="13">
        <f t="shared" si="0"/>
        <v>5</v>
      </c>
      <c r="H8" s="13">
        <f t="shared" si="1"/>
        <v>6</v>
      </c>
      <c r="I8" s="13">
        <f>ABS(7-ROW(I8)) + ABS(3-COLUMN(I8))</f>
        <v>7</v>
      </c>
      <c r="J8" s="13">
        <f>ABS(7-ROW(J8)) + ABS(3-COLUMN(J8))</f>
        <v>8</v>
      </c>
      <c r="K8" s="12"/>
    </row>
    <row r="9" spans="1:18" ht="48" customHeight="1" x14ac:dyDescent="0.35">
      <c r="A9" s="11"/>
      <c r="B9" s="11"/>
      <c r="C9" s="11"/>
      <c r="D9" s="11"/>
      <c r="E9" s="11"/>
      <c r="F9" s="11"/>
      <c r="G9" s="13">
        <f t="shared" si="0"/>
        <v>6</v>
      </c>
      <c r="H9" s="13">
        <f t="shared" si="1"/>
        <v>7</v>
      </c>
      <c r="I9" s="11"/>
      <c r="J9" s="13">
        <f>ABS(7-ROW(J9)) + ABS(3-COLUMN(J9))</f>
        <v>9</v>
      </c>
      <c r="K9" s="12"/>
    </row>
    <row r="10" spans="1:18" ht="48" customHeight="1" x14ac:dyDescent="0.35">
      <c r="A10" s="11"/>
      <c r="B10" s="11"/>
      <c r="C10" s="11"/>
      <c r="D10" s="11"/>
      <c r="E10" s="11"/>
      <c r="F10" s="11"/>
      <c r="G10" s="13">
        <f t="shared" si="0"/>
        <v>7</v>
      </c>
      <c r="H10" s="11"/>
      <c r="I10" s="11"/>
      <c r="J10" s="11"/>
      <c r="K10" s="12"/>
    </row>
    <row r="11" spans="1:18" ht="48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2"/>
    </row>
  </sheetData>
  <conditionalFormatting sqref="B8 B6:C7 C4 E4 B5:F5 B3:F3 G2:G5 I3:J3 H3:H5 C6:I6 J5:J6 G7:H7 G10 G9:H9 F8:I8 J8:J9 C7 B6 C7 C7">
    <cfRule type="top10" dxfId="0" priority="1" percent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</vt:lpstr>
      <vt:lpstr>Software</vt:lpstr>
      <vt:lpstr>Survivor</vt:lpstr>
      <vt:lpstr>Robot</vt:lpstr>
      <vt:lpstr>Hivemind</vt:lpstr>
      <vt:lpstr>AnimalRoom</vt:lpstr>
    </vt:vector>
  </TitlesOfParts>
  <Company>JBT AeroTech, Jetway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Goydan, Kenneth</dc:creator>
  <cp:lastModifiedBy>Goydan, Kenneth</cp:lastModifiedBy>
  <dcterms:created xsi:type="dcterms:W3CDTF">2016-03-21T15:19:25Z</dcterms:created>
  <dcterms:modified xsi:type="dcterms:W3CDTF">2016-04-29T20:22:27Z</dcterms:modified>
</cp:coreProperties>
</file>