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codeName="ThisWorkbook" defaultThemeVersion="124226"/>
  <mc:AlternateContent xmlns:mc="http://schemas.openxmlformats.org/markup-compatibility/2006">
    <mc:Choice Requires="x15">
      <x15ac:absPath xmlns:x15ac="http://schemas.microsoft.com/office/spreadsheetml/2010/11/ac" url="C:\Users\420001490\Box Sync\Richard Documents Sync\Documents\Meters\Alstom\eCortec\iSTAT Cortec - 11-22-2019\"/>
    </mc:Choice>
  </mc:AlternateContent>
  <xr:revisionPtr revIDLastSave="0" documentId="13_ncr:1_{AECF2AF3-2125-4BC4-9ED7-57502FFBE522}" xr6:coauthVersionLast="47" xr6:coauthVersionMax="47" xr10:uidLastSave="{00000000-0000-0000-0000-000000000000}"/>
  <bookViews>
    <workbookView minimized="1" xWindow="0" yWindow="0" windowWidth="19420" windowHeight="11020" activeTab="2" xr2:uid="{00000000-000D-0000-FFFF-FFFF00000000}"/>
  </bookViews>
  <sheets>
    <sheet name="Disclaimer" sheetId="9" r:id="rId1"/>
    <sheet name="Cortec" sheetId="10" r:id="rId2"/>
    <sheet name="Configurator" sheetId="12" r:id="rId3"/>
    <sheet name="I4MTDbase" sheetId="5" state="hidden" r:id="rId4"/>
    <sheet name="Master Text" sheetId="11" r:id="rId5"/>
    <sheet name="I4MTData" sheetId="6" state="hidden" r:id="rId6"/>
    <sheet name="Decode Model" sheetId="8" r:id="rId7"/>
  </sheets>
  <definedNames>
    <definedName name="_xlnm._FilterDatabase" localSheetId="3" hidden="1">I4MTDbase!$M$55:$M$58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5" l="1"/>
  <c r="E64" i="5" s="1"/>
  <c r="D33" i="5"/>
  <c r="J33" i="5" s="1"/>
  <c r="D42" i="5"/>
  <c r="J42" i="5" s="1"/>
  <c r="B22" i="12"/>
  <c r="B20" i="12"/>
  <c r="B18" i="12"/>
  <c r="B16" i="12"/>
  <c r="H3" i="12" s="1"/>
  <c r="B56" i="5"/>
  <c r="B49" i="5"/>
  <c r="B42" i="5"/>
  <c r="D56" i="5"/>
  <c r="J56" i="5" s="1"/>
  <c r="B3" i="12"/>
  <c r="C64" i="5" l="1"/>
  <c r="C66" i="5"/>
  <c r="C65" i="5"/>
  <c r="K2" i="5" l="1"/>
  <c r="M67" i="5" l="1"/>
  <c r="M66" i="5"/>
  <c r="M65" i="5"/>
  <c r="M64" i="5"/>
  <c r="E70" i="5"/>
  <c r="D70" i="5"/>
  <c r="B69" i="5"/>
  <c r="B67" i="5"/>
  <c r="M15" i="5" s="1"/>
  <c r="B14" i="8" s="1"/>
  <c r="B66" i="5"/>
  <c r="B65" i="5"/>
  <c r="B64" i="5"/>
  <c r="B63" i="5"/>
  <c r="A14" i="12" s="1"/>
  <c r="B33" i="5"/>
  <c r="E27" i="5"/>
  <c r="A13" i="12" s="1"/>
  <c r="D27" i="5"/>
  <c r="D26" i="5" s="1"/>
  <c r="B13" i="12" s="1"/>
  <c r="G3" i="12" s="1"/>
  <c r="B26" i="5"/>
  <c r="E22" i="5"/>
  <c r="D22" i="5"/>
  <c r="E21" i="5"/>
  <c r="D21" i="5"/>
  <c r="B20" i="5"/>
  <c r="E17" i="5"/>
  <c r="A9" i="12" s="1"/>
  <c r="D17" i="5"/>
  <c r="B16" i="5"/>
  <c r="E13" i="5"/>
  <c r="A7" i="12" s="1"/>
  <c r="D13" i="5"/>
  <c r="B12" i="5"/>
  <c r="E9" i="5"/>
  <c r="A5" i="12" s="1"/>
  <c r="D9" i="5"/>
  <c r="B8" i="5"/>
  <c r="E5" i="5"/>
  <c r="B5" i="5"/>
  <c r="J129" i="5"/>
  <c r="O17" i="5" s="1"/>
  <c r="J113" i="5"/>
  <c r="D69" i="5"/>
  <c r="B24" i="12" s="1"/>
  <c r="L3" i="12" s="1"/>
  <c r="E69" i="5"/>
  <c r="M13" i="5"/>
  <c r="B12" i="8" s="1"/>
  <c r="W38" i="5"/>
  <c r="V38" i="5"/>
  <c r="U38" i="5"/>
  <c r="T38" i="5"/>
  <c r="S38" i="5"/>
  <c r="R38" i="5"/>
  <c r="W37" i="5"/>
  <c r="V37" i="5"/>
  <c r="U37" i="5"/>
  <c r="T37" i="5"/>
  <c r="S37" i="5"/>
  <c r="R37" i="5"/>
  <c r="W36" i="5"/>
  <c r="V36" i="5"/>
  <c r="U36" i="5"/>
  <c r="T36" i="5"/>
  <c r="S36" i="5"/>
  <c r="R36" i="5"/>
  <c r="W35" i="5"/>
  <c r="V35" i="5"/>
  <c r="U35" i="5"/>
  <c r="T35" i="5"/>
  <c r="S35" i="5"/>
  <c r="R35" i="5"/>
  <c r="E26" i="5"/>
  <c r="A12" i="11" s="1"/>
  <c r="D20" i="5"/>
  <c r="B11" i="12" s="1"/>
  <c r="F3" i="12" s="1"/>
  <c r="M16" i="5"/>
  <c r="B15" i="8" s="1"/>
  <c r="E16" i="5"/>
  <c r="A8" i="11" s="1"/>
  <c r="D16" i="5"/>
  <c r="B9" i="12" s="1"/>
  <c r="E3" i="12" s="1"/>
  <c r="M14" i="5"/>
  <c r="B13" i="8" s="1"/>
  <c r="M12" i="5"/>
  <c r="B11" i="8" s="1"/>
  <c r="D12" i="5"/>
  <c r="B7" i="12" s="1"/>
  <c r="D3" i="12" s="1"/>
  <c r="M11" i="5"/>
  <c r="B10" i="8" s="1"/>
  <c r="M10" i="5"/>
  <c r="B9" i="8" s="1"/>
  <c r="E8" i="5"/>
  <c r="A4" i="11" s="1"/>
  <c r="D8" i="5"/>
  <c r="B5" i="12" s="1"/>
  <c r="C3" i="12" s="1"/>
  <c r="M7" i="5"/>
  <c r="B6" i="8" s="1"/>
  <c r="J6" i="5"/>
  <c r="K4" i="5"/>
  <c r="A12" i="12" l="1"/>
  <c r="A11" i="11"/>
  <c r="A23" i="12"/>
  <c r="A21" i="11"/>
  <c r="A4" i="12"/>
  <c r="A3" i="11"/>
  <c r="A10" i="12"/>
  <c r="A9" i="11"/>
  <c r="A3" i="12"/>
  <c r="A1" i="12"/>
  <c r="A2" i="11"/>
  <c r="A24" i="12"/>
  <c r="A22" i="11"/>
  <c r="A8" i="12"/>
  <c r="A7" i="11"/>
  <c r="A21" i="12"/>
  <c r="A19" i="11"/>
  <c r="E12" i="5"/>
  <c r="A6" i="11" s="1"/>
  <c r="M9" i="5"/>
  <c r="B8" i="8" s="1"/>
  <c r="A6" i="12"/>
  <c r="A5" i="11"/>
  <c r="E20" i="5"/>
  <c r="A10" i="11" s="1"/>
  <c r="A15" i="12"/>
  <c r="A13" i="11"/>
  <c r="A17" i="12"/>
  <c r="A15" i="11"/>
  <c r="A19" i="12"/>
  <c r="A17" i="11"/>
  <c r="M8" i="5"/>
  <c r="B7" i="8" s="1"/>
  <c r="M6" i="5"/>
  <c r="B5" i="8" s="1"/>
  <c r="E49" i="5"/>
  <c r="E66" i="5" s="1"/>
  <c r="L5" i="5"/>
  <c r="K3" i="5" s="1"/>
  <c r="J66" i="5" s="1"/>
  <c r="N66" i="5" s="1"/>
  <c r="P66" i="5" s="1"/>
  <c r="O66" i="5" s="1"/>
  <c r="D49" i="5"/>
  <c r="J49" i="5" s="1"/>
  <c r="E56" i="5"/>
  <c r="E67" i="5" s="1"/>
  <c r="E42" i="5"/>
  <c r="E65" i="5" s="1"/>
  <c r="S48" i="5"/>
  <c r="S47" i="5"/>
  <c r="S46" i="5"/>
  <c r="S45" i="5"/>
  <c r="S44" i="5"/>
  <c r="M29" i="5"/>
  <c r="J65" i="5" l="1"/>
  <c r="N65" i="5" s="1"/>
  <c r="P65" i="5" s="1"/>
  <c r="O65" i="5" s="1"/>
  <c r="M2" i="5"/>
  <c r="J67" i="5"/>
  <c r="N67" i="5" s="1"/>
  <c r="P67" i="5" s="1"/>
  <c r="O67" i="5" s="1"/>
  <c r="J64" i="5"/>
  <c r="S40" i="5"/>
  <c r="S41" i="5" s="1"/>
  <c r="S42" i="5" s="1"/>
  <c r="J69" i="5" l="1"/>
  <c r="O16" i="5" s="1"/>
  <c r="E15" i="8" s="1"/>
  <c r="M5" i="5"/>
  <c r="Q64" i="5" s="1"/>
  <c r="U65" i="5"/>
  <c r="V65" i="5" s="1"/>
  <c r="N64" i="5"/>
  <c r="U63" i="5"/>
  <c r="V63" i="5" s="1"/>
  <c r="U62" i="5"/>
  <c r="V62" i="5" s="1"/>
  <c r="J8" i="5"/>
  <c r="N16" i="5"/>
  <c r="D15" i="8" s="1"/>
  <c r="I3" i="12"/>
  <c r="J3" i="12"/>
  <c r="K3" i="12"/>
  <c r="J26" i="5"/>
  <c r="O11" i="5" s="1"/>
  <c r="E10" i="8" s="1"/>
  <c r="W40" i="5"/>
  <c r="W41" i="5" s="1"/>
  <c r="W42" i="5" s="1"/>
  <c r="J16" i="5"/>
  <c r="N9" i="5" s="1"/>
  <c r="D8" i="8" s="1"/>
  <c r="J12" i="5"/>
  <c r="N8" i="5" s="1"/>
  <c r="D7" i="8" s="1"/>
  <c r="U64" i="5"/>
  <c r="V64" i="5" s="1"/>
  <c r="J20" i="5"/>
  <c r="O10" i="5" s="1"/>
  <c r="E9" i="8" s="1"/>
  <c r="A20" i="12"/>
  <c r="S49" i="5"/>
  <c r="C67" i="5"/>
  <c r="S50" i="5"/>
  <c r="A18" i="12"/>
  <c r="N7" i="5" l="1"/>
  <c r="D6" i="8" s="1"/>
  <c r="A1" i="11"/>
  <c r="O7" i="5"/>
  <c r="E6" i="8" s="1"/>
  <c r="E1" i="12"/>
  <c r="P64" i="5"/>
  <c r="O64" i="5" s="1"/>
  <c r="K75" i="5"/>
  <c r="O9" i="5"/>
  <c r="E8" i="8" s="1"/>
  <c r="V66" i="5"/>
  <c r="L23" i="5" s="1"/>
  <c r="W45" i="5"/>
  <c r="W44" i="5"/>
  <c r="N11" i="5"/>
  <c r="D10" i="8" s="1"/>
  <c r="W49" i="5"/>
  <c r="M30" i="5" s="1"/>
  <c r="M31" i="5" s="1"/>
  <c r="M21" i="5" s="1"/>
  <c r="A16" i="11"/>
  <c r="A18" i="11"/>
  <c r="A20" i="11"/>
  <c r="A14" i="11"/>
  <c r="W48" i="5"/>
  <c r="O8" i="5"/>
  <c r="E7" i="8" s="1"/>
  <c r="W47" i="5"/>
  <c r="W46" i="5"/>
  <c r="N10" i="5"/>
  <c r="D9" i="8" s="1"/>
  <c r="E2" i="5"/>
  <c r="O12" i="5" l="1"/>
  <c r="M24" i="5"/>
  <c r="O15" i="5"/>
  <c r="E14" i="8" s="1"/>
  <c r="N14" i="5"/>
  <c r="D13" i="8" s="1"/>
  <c r="N13" i="5"/>
  <c r="O13" i="5"/>
  <c r="E12" i="8" s="1"/>
  <c r="N12" i="5"/>
  <c r="N15" i="5"/>
  <c r="O14" i="5" l="1"/>
  <c r="E13" i="8" s="1"/>
  <c r="D14" i="8"/>
  <c r="D12" i="8"/>
  <c r="D11" i="8"/>
  <c r="E11" i="8"/>
  <c r="W50" i="5"/>
  <c r="B4" i="8" s="1"/>
</calcChain>
</file>

<file path=xl/sharedStrings.xml><?xml version="1.0" encoding="utf-8"?>
<sst xmlns="http://schemas.openxmlformats.org/spreadsheetml/2006/main" count="343" uniqueCount="224">
  <si>
    <t>Cortec Code:</t>
  </si>
  <si>
    <t>1 - 4</t>
  </si>
  <si>
    <t>Model Number</t>
  </si>
  <si>
    <t>Data Driver</t>
  </si>
  <si>
    <t>Look Up</t>
  </si>
  <si>
    <t>Decode</t>
  </si>
  <si>
    <t>I/O</t>
  </si>
  <si>
    <t>Decoded model data</t>
  </si>
  <si>
    <t>I4MT</t>
  </si>
  <si>
    <t>Index</t>
  </si>
  <si>
    <t>Charcater</t>
  </si>
  <si>
    <t>Idx</t>
  </si>
  <si>
    <t>Code</t>
  </si>
  <si>
    <t>Description</t>
  </si>
  <si>
    <t>K4</t>
  </si>
  <si>
    <t>W49</t>
  </si>
  <si>
    <t>Input/Output I/O (4 max) Count Table</t>
  </si>
  <si>
    <t>SHORT CONVERSION</t>
  </si>
  <si>
    <t>Selected Key</t>
  </si>
  <si>
    <t>Qty Remaining</t>
  </si>
  <si>
    <t>Analogue</t>
  </si>
  <si>
    <t>Fast</t>
  </si>
  <si>
    <t>Alarm</t>
  </si>
  <si>
    <t>L</t>
  </si>
  <si>
    <t>N</t>
  </si>
  <si>
    <t>H</t>
  </si>
  <si>
    <t>A</t>
  </si>
  <si>
    <t>Not Fitted</t>
  </si>
  <si>
    <t>ENCODE MODEL</t>
  </si>
  <si>
    <t>DECODE MODEL</t>
  </si>
  <si>
    <t>Original Code from Config</t>
  </si>
  <si>
    <t>Original Code from Decode</t>
  </si>
  <si>
    <t>Remove all 'N' from Code</t>
  </si>
  <si>
    <t>Pad modified Code with 'N'</t>
  </si>
  <si>
    <t>Short Code matrix</t>
  </si>
  <si>
    <t>NNNN</t>
  </si>
  <si>
    <t>LNNN</t>
  </si>
  <si>
    <t>LLNN</t>
  </si>
  <si>
    <t>LLLN</t>
  </si>
  <si>
    <t>LLLL</t>
  </si>
  <si>
    <t>Short Cortec Code</t>
  </si>
  <si>
    <t>Long Cortec Code</t>
  </si>
  <si>
    <t>NOTE:</t>
  </si>
  <si>
    <t>The I/O assignment is always populated in order from 1 to 4</t>
  </si>
  <si>
    <t>The assignment follows the order as shown on the configurator.</t>
  </si>
  <si>
    <t>The short cortec code is used for Analogue and/or Not Fitted only.</t>
  </si>
  <si>
    <t>This is to match the previous I4MX...</t>
  </si>
  <si>
    <t>Reorder decpde I/O</t>
  </si>
  <si>
    <t>I/O Assignment</t>
  </si>
  <si>
    <t>(Decoded)</t>
  </si>
  <si>
    <t>i4MT Multifunction Single and 3 Phase</t>
  </si>
  <si>
    <t>Without Display</t>
  </si>
  <si>
    <t>1</t>
  </si>
  <si>
    <t>2</t>
  </si>
  <si>
    <t>Electrical Network;</t>
  </si>
  <si>
    <t>Menu Configurable</t>
  </si>
  <si>
    <t>3</t>
  </si>
  <si>
    <t>4</t>
  </si>
  <si>
    <t>X</t>
  </si>
  <si>
    <t>5</t>
  </si>
  <si>
    <t>6</t>
  </si>
  <si>
    <t>7</t>
  </si>
  <si>
    <t>8</t>
  </si>
  <si>
    <t>Accuracy:</t>
  </si>
  <si>
    <t>Class 0.5 Measured (Class 1 Active Energy)</t>
  </si>
  <si>
    <t>9</t>
  </si>
  <si>
    <t>10</t>
  </si>
  <si>
    <t>11</t>
  </si>
  <si>
    <t>12</t>
  </si>
  <si>
    <t>13</t>
  </si>
  <si>
    <t>14</t>
  </si>
  <si>
    <t>Power Supply:</t>
  </si>
  <si>
    <t>Universal AC/DC</t>
  </si>
  <si>
    <t>15</t>
  </si>
  <si>
    <t>16</t>
  </si>
  <si>
    <t>U</t>
  </si>
  <si>
    <t>17</t>
  </si>
  <si>
    <t>18</t>
  </si>
  <si>
    <t>19</t>
  </si>
  <si>
    <t>20</t>
  </si>
  <si>
    <t>Communications COM1:</t>
  </si>
  <si>
    <t>Serial RS232</t>
  </si>
  <si>
    <t>21</t>
  </si>
  <si>
    <t>Serial RS485</t>
  </si>
  <si>
    <t>22</t>
  </si>
  <si>
    <t>23</t>
  </si>
  <si>
    <t>24</t>
  </si>
  <si>
    <t>25</t>
  </si>
  <si>
    <t>26</t>
  </si>
  <si>
    <t>27</t>
  </si>
  <si>
    <t>28</t>
  </si>
  <si>
    <t>Protocol:</t>
  </si>
  <si>
    <t>MODBUS RTU</t>
  </si>
  <si>
    <t>29</t>
  </si>
  <si>
    <t>30</t>
  </si>
  <si>
    <t>C</t>
  </si>
  <si>
    <t>31</t>
  </si>
  <si>
    <t>32</t>
  </si>
  <si>
    <t>33</t>
  </si>
  <si>
    <t>34</t>
  </si>
  <si>
    <t>Input/Output I/O (4 max)</t>
  </si>
  <si>
    <t>35</t>
  </si>
  <si>
    <t>36</t>
  </si>
  <si>
    <t>Analogue Output (response &lt;100ms)</t>
  </si>
  <si>
    <t>0</t>
  </si>
  <si>
    <t>37</t>
  </si>
  <si>
    <t>38</t>
  </si>
  <si>
    <t>39</t>
  </si>
  <si>
    <t>40</t>
  </si>
  <si>
    <t>41</t>
  </si>
  <si>
    <t>42</t>
  </si>
  <si>
    <t>43</t>
  </si>
  <si>
    <t>44</t>
  </si>
  <si>
    <t>45</t>
  </si>
  <si>
    <t>LL</t>
  </si>
  <si>
    <t>46</t>
  </si>
  <si>
    <t>LLL</t>
  </si>
  <si>
    <t>47</t>
  </si>
  <si>
    <t>48</t>
  </si>
  <si>
    <t>49</t>
  </si>
  <si>
    <t>50</t>
  </si>
  <si>
    <t>Fast Analogue Output (response &lt;50ms)</t>
  </si>
  <si>
    <t>51</t>
  </si>
  <si>
    <t>52</t>
  </si>
  <si>
    <t>53</t>
  </si>
  <si>
    <t>54</t>
  </si>
  <si>
    <t>55</t>
  </si>
  <si>
    <t>56</t>
  </si>
  <si>
    <t>57</t>
  </si>
  <si>
    <t>58</t>
  </si>
  <si>
    <t>59</t>
  </si>
  <si>
    <t>HH</t>
  </si>
  <si>
    <t>60</t>
  </si>
  <si>
    <t>HHH</t>
  </si>
  <si>
    <t>61</t>
  </si>
  <si>
    <t>HHHH</t>
  </si>
  <si>
    <t>62</t>
  </si>
  <si>
    <t>63</t>
  </si>
  <si>
    <t>64</t>
  </si>
  <si>
    <t>Alarm Output (48 Vac/dc @ 1A Max.)</t>
  </si>
  <si>
    <t>65</t>
  </si>
  <si>
    <t>66</t>
  </si>
  <si>
    <t>67</t>
  </si>
  <si>
    <t>68</t>
  </si>
  <si>
    <t>69</t>
  </si>
  <si>
    <t>70</t>
  </si>
  <si>
    <t>71</t>
  </si>
  <si>
    <t>72</t>
  </si>
  <si>
    <t>73</t>
  </si>
  <si>
    <t>AA</t>
  </si>
  <si>
    <t>74</t>
  </si>
  <si>
    <t>AAA</t>
  </si>
  <si>
    <t>75</t>
  </si>
  <si>
    <t>AAAA</t>
  </si>
  <si>
    <t>76</t>
  </si>
  <si>
    <t>77</t>
  </si>
  <si>
    <t>78</t>
  </si>
  <si>
    <t>79</t>
  </si>
  <si>
    <t>80</t>
  </si>
  <si>
    <t>81</t>
  </si>
  <si>
    <t>Input/Output I/O 1:</t>
  </si>
  <si>
    <t>82</t>
  </si>
  <si>
    <t>Input/Output I/O 2:</t>
  </si>
  <si>
    <t>83</t>
  </si>
  <si>
    <t>Input/Output I/O 3:</t>
  </si>
  <si>
    <t>84</t>
  </si>
  <si>
    <t>Input/Output I/O 4:</t>
  </si>
  <si>
    <t>85</t>
  </si>
  <si>
    <t>86</t>
  </si>
  <si>
    <t>87</t>
  </si>
  <si>
    <t>Design Suffix:</t>
  </si>
  <si>
    <t>Factory Allocated</t>
  </si>
  <si>
    <t>88</t>
  </si>
  <si>
    <t xml:space="preserve"> </t>
  </si>
  <si>
    <t>89</t>
  </si>
  <si>
    <t>90</t>
  </si>
  <si>
    <t>91</t>
  </si>
  <si>
    <t>92</t>
  </si>
  <si>
    <t>93</t>
  </si>
  <si>
    <t>94</t>
  </si>
  <si>
    <t>95</t>
  </si>
  <si>
    <t>Enter Model Number to Decode:</t>
  </si>
  <si>
    <t xml:space="preserve">#-#-#-#-THIS MODEL HAS A SHORT FORM CORTEC CODE!-#-#-#-# ( </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</si>
  <si>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</si>
  <si>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</si>
  <si>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</si>
  <si>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Information required with Order :</t>
  </si>
  <si>
    <t>Variants</t>
  </si>
  <si>
    <t>Order Number</t>
  </si>
  <si>
    <t>Function:</t>
  </si>
  <si>
    <t>Electrical Network:</t>
  </si>
  <si>
    <t>Accuracy (±% of reading):</t>
  </si>
  <si>
    <t>Power supply:</t>
  </si>
  <si>
    <t>Design Suffix :</t>
  </si>
  <si>
    <t>i4MT</t>
  </si>
  <si>
    <t xml:space="preserve">N </t>
  </si>
  <si>
    <t>Issue :</t>
  </si>
  <si>
    <t>Initial Issue in this format - 14/08/19</t>
  </si>
  <si>
    <t>B</t>
  </si>
  <si>
    <t>a</t>
  </si>
  <si>
    <t>d</t>
  </si>
  <si>
    <t>e</t>
  </si>
  <si>
    <t>f</t>
  </si>
  <si>
    <t>g</t>
  </si>
  <si>
    <t>h</t>
  </si>
  <si>
    <t>i</t>
  </si>
  <si>
    <t>j</t>
  </si>
  <si>
    <t>k</t>
  </si>
  <si>
    <t>l</t>
  </si>
  <si>
    <t>m</t>
  </si>
  <si>
    <t>n</t>
  </si>
  <si>
    <t>o</t>
  </si>
  <si>
    <t>p</t>
  </si>
  <si>
    <t>q</t>
  </si>
  <si>
    <t>r</t>
  </si>
  <si>
    <t>s</t>
  </si>
  <si>
    <t>t</t>
  </si>
  <si>
    <t>u</t>
  </si>
  <si>
    <t>v</t>
  </si>
  <si>
    <t>w</t>
  </si>
  <si>
    <t>x</t>
  </si>
  <si>
    <t>y</t>
  </si>
  <si>
    <t>z</t>
  </si>
  <si>
    <t>I4MTX5U2CLLHNX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</si>
</sst>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theme="1"/>
      <name val="Arial"/>
      <family val="2"/>
    </font>
    <font>
      <sz val="10"/>
      <color theme="1"/>
      <name val="Arial"/>
      <family val="2"/>
    </font>
    <font>
      <sz val="10"/>
      <color rgb="FFFF0000"/>
      <name val="Arial"/>
      <family val="2"/>
    </font>
    <font>
      <b/>
      <sz val="10"/>
      <color theme="1"/>
      <name val="Arial"/>
      <family val="2"/>
    </font>
    <font>
      <b/>
      <sz val="12"/>
      <color rgb="FFFF0000"/>
      <name val="Arial"/>
      <family val="2"/>
    </font>
    <font>
      <sz val="9"/>
      <color theme="1"/>
      <name val="Arial"/>
      <family val="2"/>
    </font>
    <font>
      <b/>
      <sz val="16"/>
      <color rgb="FFFF0000"/>
      <name val="Arial"/>
      <family val="2"/>
    </font>
    <font>
      <b/>
      <sz val="11"/>
      <color theme="1"/>
      <name val="Arial"/>
      <family val="2"/>
    </font>
    <font>
      <b/>
      <sz val="10"/>
      <color rgb="FFFF0000"/>
      <name val="Arial"/>
      <family val="2"/>
    </font>
    <font>
      <sz val="11"/>
      <color rgb="FFFF0000"/>
      <name val="Arial"/>
      <family val="2"/>
    </font>
    <font>
      <sz val="11"/>
      <color theme="1"/>
      <name val="Arial"/>
      <family val="2"/>
    </font>
    <font>
      <sz val="10"/>
      <name val="Arial"/>
      <family val="2"/>
    </font>
    <font>
      <sz val="10"/>
      <color rgb="FF0070C0"/>
      <name val="Arial"/>
      <family val="2"/>
    </font>
    <font>
      <b/>
      <sz val="10"/>
      <color rgb="FF00B050"/>
      <name val="Arial"/>
      <family val="2"/>
    </font>
    <font>
      <b/>
      <sz val="10"/>
      <name val="Arial"/>
      <family val="2"/>
    </font>
    <font>
      <b/>
      <sz val="10"/>
      <color rgb="FF0070C0"/>
      <name val="Arial"/>
      <family val="2"/>
    </font>
    <font>
      <sz val="11"/>
      <name val="Arial"/>
      <family val="2"/>
    </font>
    <font>
      <sz val="10"/>
      <name val="GE Inspira"/>
      <family val="2"/>
    </font>
    <font>
      <sz val="10"/>
      <color indexed="9"/>
      <name val="GE Inspira"/>
      <family val="2"/>
    </font>
    <font>
      <sz val="10"/>
      <color theme="1"/>
      <name val="GE Inspira"/>
      <family val="2"/>
    </font>
    <font>
      <b/>
      <sz val="11"/>
      <name val="GE Inspira"/>
      <family val="2"/>
    </font>
    <font>
      <b/>
      <sz val="12"/>
      <name val="GE Inspira"/>
      <family val="2"/>
    </font>
    <font>
      <b/>
      <sz val="10"/>
      <name val="GE Inspira"/>
      <family val="2"/>
    </font>
    <font>
      <sz val="10"/>
      <color indexed="8"/>
      <name val="GE Inspira"/>
      <family val="2"/>
    </font>
    <font>
      <b/>
      <sz val="10"/>
      <color indexed="8"/>
      <name val="GE Inspira"/>
      <family val="2"/>
    </font>
    <font>
      <sz val="10"/>
      <color rgb="FF1F497D"/>
      <name val="GE Inspira"/>
      <family val="2"/>
    </font>
    <font>
      <b/>
      <sz val="10"/>
      <color rgb="FFFF0000"/>
      <name val="GE Inspira"/>
      <family val="2"/>
    </font>
    <font>
      <b/>
      <sz val="12"/>
      <color theme="1"/>
      <name val="GE Inspira"/>
      <family val="2"/>
    </font>
    <font>
      <b/>
      <sz val="12"/>
      <color rgb="FFFF0000"/>
      <name val="GE Inspira"/>
      <family val="2"/>
    </font>
    <font>
      <b/>
      <sz val="11"/>
      <color rgb="FFFF0000"/>
      <name val="GE Inspira"/>
      <family val="2"/>
    </font>
    <font>
      <b/>
      <sz val="10"/>
      <color theme="1"/>
      <name val="GE Inspira"/>
      <family val="2"/>
    </font>
    <font>
      <sz val="9"/>
      <color theme="1"/>
      <name val="GE Inspira"/>
      <family val="2"/>
    </font>
    <font>
      <b/>
      <sz val="12"/>
      <color rgb="FF0070C0"/>
      <name val="GE Inspira"/>
      <family val="2"/>
    </font>
    <font>
      <b/>
      <sz val="10"/>
      <color indexed="12"/>
      <name val="GE Inspira"/>
      <family val="2"/>
    </font>
    <font>
      <b/>
      <sz val="16"/>
      <color rgb="FFFF0000"/>
      <name val="GE Inspira"/>
      <family val="2"/>
    </font>
    <font>
      <sz val="12"/>
      <color theme="1"/>
      <name val="GE Inspira"/>
      <family val="2"/>
    </font>
    <font>
      <sz val="10"/>
      <color rgb="FF0070C0"/>
      <name val="GE Inspira"/>
      <family val="2"/>
    </font>
    <font>
      <sz val="11"/>
      <name val="GE Inspira"/>
      <family val="2"/>
    </font>
  </fonts>
  <fills count="23">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indexed="45"/>
        <bgColor indexed="64"/>
      </patternFill>
    </fill>
    <fill>
      <patternFill patternType="solid">
        <fgColor theme="9" tint="0.59999389629810485"/>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indexed="46"/>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0"/>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style="thin">
        <color indexed="64"/>
      </top>
      <bottom style="thin">
        <color indexed="64"/>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FF0000"/>
      </left>
      <right style="thin">
        <color rgb="FFFF0000"/>
      </right>
      <top/>
      <bottom style="thin">
        <color rgb="FFFF0000"/>
      </bottom>
      <diagonal/>
    </border>
    <border>
      <left style="medium">
        <color indexed="64"/>
      </left>
      <right style="medium">
        <color indexed="64"/>
      </right>
      <top style="medium">
        <color indexed="64"/>
      </top>
      <bottom style="medium">
        <color indexed="64"/>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s>
  <cellStyleXfs count="14">
    <xf numFmtId="0" fontId="0"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6" fillId="0" borderId="0"/>
    <xf numFmtId="0" fontId="11" fillId="0" borderId="0"/>
    <xf numFmtId="0" fontId="11" fillId="0" borderId="0"/>
  </cellStyleXfs>
  <cellXfs count="336">
    <xf numFmtId="0" fontId="0" fillId="0" borderId="0" xfId="0"/>
    <xf numFmtId="0" fontId="0" fillId="0" borderId="5" xfId="0" applyNumberFormat="1" applyBorder="1"/>
    <xf numFmtId="0" fontId="0" fillId="0" borderId="0" xfId="0" applyNumberFormat="1"/>
    <xf numFmtId="0" fontId="0" fillId="0" borderId="8" xfId="0" applyNumberFormat="1" applyBorder="1"/>
    <xf numFmtId="0" fontId="0" fillId="0" borderId="26" xfId="0" applyNumberFormat="1" applyBorder="1"/>
    <xf numFmtId="0" fontId="5" fillId="0" borderId="0" xfId="0" applyNumberFormat="1" applyFont="1" applyBorder="1" applyAlignment="1">
      <alignment vertical="center"/>
    </xf>
    <xf numFmtId="0" fontId="6" fillId="0" borderId="0" xfId="0" applyNumberFormat="1" applyFont="1" applyBorder="1" applyAlignment="1">
      <alignment horizontal="center" vertical="center"/>
    </xf>
    <xf numFmtId="0" fontId="0" fillId="0" borderId="0" xfId="0" applyNumberFormat="1" applyFill="1" applyBorder="1" applyAlignment="1">
      <alignment horizontal="center" vertical="center"/>
    </xf>
    <xf numFmtId="0" fontId="0" fillId="0" borderId="0" xfId="0" applyNumberFormat="1" applyBorder="1"/>
    <xf numFmtId="0" fontId="0" fillId="0" borderId="0" xfId="0" applyNumberFormat="1" applyBorder="1" applyAlignment="1">
      <alignment horizontal="center" vertical="center"/>
    </xf>
    <xf numFmtId="0" fontId="0" fillId="0" borderId="0" xfId="0" applyNumberFormat="1" applyAlignment="1">
      <alignment horizontal="center" vertical="center"/>
    </xf>
    <xf numFmtId="0" fontId="8"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Fill="1" applyBorder="1" applyAlignment="1">
      <alignment horizontal="center"/>
    </xf>
    <xf numFmtId="0" fontId="12" fillId="0" borderId="0" xfId="0" applyNumberFormat="1" applyFont="1" applyAlignment="1">
      <alignment horizontal="center"/>
    </xf>
    <xf numFmtId="0" fontId="0" fillId="0" borderId="0" xfId="0" applyNumberFormat="1" applyAlignment="1">
      <alignment horizontal="left"/>
    </xf>
    <xf numFmtId="0" fontId="12" fillId="0" borderId="0" xfId="0" applyNumberFormat="1" applyFont="1" applyAlignment="1">
      <alignment horizontal="left"/>
    </xf>
    <xf numFmtId="0" fontId="8" fillId="0" borderId="27" xfId="0" applyNumberFormat="1" applyFont="1" applyBorder="1" applyAlignment="1">
      <alignment horizontal="center"/>
    </xf>
    <xf numFmtId="0" fontId="8" fillId="0" borderId="28" xfId="0" applyNumberFormat="1" applyFont="1" applyBorder="1" applyAlignment="1">
      <alignment horizontal="center"/>
    </xf>
    <xf numFmtId="0" fontId="0" fillId="0" borderId="29" xfId="0" applyNumberFormat="1" applyBorder="1"/>
    <xf numFmtId="0" fontId="0" fillId="0" borderId="19" xfId="0" applyNumberFormat="1" applyBorder="1"/>
    <xf numFmtId="0" fontId="0" fillId="0" borderId="21" xfId="0" applyNumberFormat="1" applyBorder="1" applyAlignment="1">
      <alignment horizontal="center"/>
    </xf>
    <xf numFmtId="0" fontId="11" fillId="0" borderId="22" xfId="0" applyNumberFormat="1" applyFont="1" applyBorder="1" applyAlignment="1"/>
    <xf numFmtId="0" fontId="0" fillId="0" borderId="12" xfId="0" applyNumberFormat="1" applyBorder="1"/>
    <xf numFmtId="0" fontId="3" fillId="0" borderId="0" xfId="0" applyNumberFormat="1" applyFont="1" applyAlignment="1">
      <alignment horizontal="center"/>
    </xf>
    <xf numFmtId="0" fontId="3" fillId="0" borderId="0" xfId="0" applyNumberFormat="1" applyFont="1"/>
    <xf numFmtId="0" fontId="0" fillId="0" borderId="22" xfId="0" applyNumberFormat="1" applyBorder="1"/>
    <xf numFmtId="0" fontId="0" fillId="0" borderId="12" xfId="0" applyNumberFormat="1" applyBorder="1" applyAlignment="1">
      <alignment horizontal="center"/>
    </xf>
    <xf numFmtId="0" fontId="0" fillId="7" borderId="7" xfId="0" applyNumberFormat="1" applyFill="1" applyBorder="1" applyAlignment="1">
      <alignment horizontal="center"/>
    </xf>
    <xf numFmtId="0" fontId="0" fillId="7" borderId="7" xfId="0" applyNumberFormat="1" applyFill="1" applyBorder="1"/>
    <xf numFmtId="0" fontId="0" fillId="0" borderId="22" xfId="0" applyNumberFormat="1" applyBorder="1" applyAlignment="1">
      <alignment horizontal="center"/>
    </xf>
    <xf numFmtId="0" fontId="0" fillId="0" borderId="30" xfId="0" applyNumberFormat="1" applyBorder="1" applyAlignment="1">
      <alignment horizontal="center"/>
    </xf>
    <xf numFmtId="0" fontId="0" fillId="0" borderId="30" xfId="0" applyNumberFormat="1" applyBorder="1"/>
    <xf numFmtId="0" fontId="0" fillId="0" borderId="20" xfId="0" applyNumberFormat="1" applyBorder="1" applyAlignment="1">
      <alignment horizontal="center"/>
    </xf>
    <xf numFmtId="0" fontId="0" fillId="0" borderId="16" xfId="0" applyNumberFormat="1" applyBorder="1" applyAlignment="1">
      <alignment horizontal="center"/>
    </xf>
    <xf numFmtId="0" fontId="0" fillId="0" borderId="16" xfId="0" applyNumberFormat="1" applyBorder="1"/>
    <xf numFmtId="0" fontId="0" fillId="7" borderId="31" xfId="0" applyNumberFormat="1" applyFill="1" applyBorder="1" applyAlignment="1">
      <alignment horizontal="center"/>
    </xf>
    <xf numFmtId="0" fontId="0" fillId="7" borderId="15" xfId="0" applyNumberFormat="1" applyFill="1" applyBorder="1" applyAlignment="1">
      <alignment horizontal="center"/>
    </xf>
    <xf numFmtId="0" fontId="0" fillId="0" borderId="32" xfId="0" applyNumberFormat="1" applyBorder="1"/>
    <xf numFmtId="0" fontId="0" fillId="0" borderId="28" xfId="0" applyNumberFormat="1" applyBorder="1"/>
    <xf numFmtId="0" fontId="0" fillId="0" borderId="29" xfId="0" applyNumberFormat="1" applyBorder="1" applyAlignment="1">
      <alignment horizontal="center"/>
    </xf>
    <xf numFmtId="0" fontId="0" fillId="0" borderId="0" xfId="0" applyNumberFormat="1" applyFill="1" applyBorder="1"/>
    <xf numFmtId="0" fontId="0" fillId="0" borderId="32" xfId="0" applyNumberFormat="1" applyBorder="1" applyAlignment="1">
      <alignment horizontal="center"/>
    </xf>
    <xf numFmtId="0" fontId="0" fillId="0" borderId="20" xfId="0" applyNumberFormat="1" applyBorder="1"/>
    <xf numFmtId="0" fontId="0" fillId="0" borderId="4" xfId="0" applyNumberFormat="1" applyBorder="1"/>
    <xf numFmtId="0" fontId="0" fillId="0" borderId="18" xfId="0" applyNumberFormat="1" applyBorder="1"/>
    <xf numFmtId="0" fontId="8" fillId="0" borderId="0" xfId="0" applyNumberFormat="1" applyFont="1"/>
    <xf numFmtId="0" fontId="0" fillId="0" borderId="0" xfId="0" applyNumberFormat="1" applyBorder="1" applyAlignment="1">
      <alignment horizontal="center"/>
    </xf>
    <xf numFmtId="0" fontId="2" fillId="0" borderId="33" xfId="0" applyNumberFormat="1" applyFont="1" applyBorder="1" applyAlignment="1">
      <alignment horizontal="center"/>
    </xf>
    <xf numFmtId="0" fontId="2" fillId="0" borderId="34" xfId="0" quotePrefix="1" applyNumberFormat="1" applyFont="1" applyBorder="1"/>
    <xf numFmtId="0" fontId="2" fillId="0" borderId="35" xfId="0" applyNumberFormat="1" applyFont="1" applyBorder="1" applyAlignment="1">
      <alignment horizontal="center"/>
    </xf>
    <xf numFmtId="0" fontId="2" fillId="0" borderId="36" xfId="0" quotePrefix="1" applyNumberFormat="1" applyFont="1" applyBorder="1"/>
    <xf numFmtId="0" fontId="8" fillId="0" borderId="0" xfId="0" applyNumberFormat="1" applyFont="1" applyFill="1" applyBorder="1" applyAlignment="1">
      <alignment horizontal="center"/>
    </xf>
    <xf numFmtId="0" fontId="2" fillId="0" borderId="37" xfId="0" applyNumberFormat="1" applyFont="1" applyBorder="1" applyAlignment="1">
      <alignment horizontal="center"/>
    </xf>
    <xf numFmtId="0" fontId="0" fillId="0" borderId="36" xfId="0" applyNumberFormat="1" applyBorder="1"/>
    <xf numFmtId="0" fontId="0" fillId="0" borderId="0" xfId="0" quotePrefix="1" applyNumberFormat="1"/>
    <xf numFmtId="0" fontId="2" fillId="0" borderId="38" xfId="0" applyNumberFormat="1" applyFont="1" applyBorder="1" applyAlignment="1">
      <alignment horizontal="center"/>
    </xf>
    <xf numFmtId="0" fontId="0" fillId="0" borderId="39" xfId="0" applyNumberFormat="1" applyBorder="1"/>
    <xf numFmtId="0" fontId="0" fillId="7" borderId="30" xfId="0" applyNumberFormat="1" applyFill="1" applyBorder="1" applyAlignment="1">
      <alignment horizontal="center"/>
    </xf>
    <xf numFmtId="0" fontId="0" fillId="0" borderId="18" xfId="0" applyNumberFormat="1" applyBorder="1" applyAlignment="1">
      <alignment horizontal="center"/>
    </xf>
    <xf numFmtId="0" fontId="13" fillId="0" borderId="19" xfId="0" applyNumberFormat="1" applyFont="1" applyBorder="1" applyAlignment="1">
      <alignment horizontal="left"/>
    </xf>
    <xf numFmtId="0" fontId="13" fillId="0" borderId="19" xfId="0" applyNumberFormat="1" applyFont="1" applyBorder="1" applyAlignment="1">
      <alignment horizontal="center"/>
    </xf>
    <xf numFmtId="0" fontId="8" fillId="0" borderId="19" xfId="0" applyNumberFormat="1" applyFont="1" applyBorder="1" applyAlignment="1">
      <alignment horizontal="left"/>
    </xf>
    <xf numFmtId="0" fontId="8" fillId="0" borderId="19" xfId="0" applyNumberFormat="1" applyFont="1" applyBorder="1" applyAlignment="1">
      <alignment horizontal="center"/>
    </xf>
    <xf numFmtId="0" fontId="13" fillId="0" borderId="0" xfId="0" applyNumberFormat="1" applyFont="1"/>
    <xf numFmtId="0" fontId="0" fillId="7" borderId="30" xfId="0" applyNumberFormat="1" applyFill="1" applyBorder="1" applyAlignment="1">
      <alignment horizontal="left"/>
    </xf>
    <xf numFmtId="0" fontId="0" fillId="0" borderId="29" xfId="0" applyNumberFormat="1" applyFill="1" applyBorder="1"/>
    <xf numFmtId="0" fontId="0" fillId="0" borderId="19" xfId="0" applyNumberFormat="1" applyBorder="1" applyAlignment="1">
      <alignment horizontal="center"/>
    </xf>
    <xf numFmtId="0" fontId="0" fillId="0" borderId="22" xfId="0" applyNumberFormat="1" applyFill="1" applyBorder="1"/>
    <xf numFmtId="0" fontId="0" fillId="0" borderId="16" xfId="0" applyNumberFormat="1" applyBorder="1" applyAlignment="1">
      <alignment horizontal="left"/>
    </xf>
    <xf numFmtId="0" fontId="0" fillId="0" borderId="20" xfId="0" applyNumberFormat="1" applyFill="1" applyBorder="1"/>
    <xf numFmtId="0" fontId="0" fillId="0" borderId="4" xfId="0" applyNumberFormat="1" applyFill="1" applyBorder="1" applyAlignment="1">
      <alignment horizontal="center"/>
    </xf>
    <xf numFmtId="0" fontId="0" fillId="7" borderId="30" xfId="0" applyNumberFormat="1" applyFill="1" applyBorder="1"/>
    <xf numFmtId="0" fontId="0" fillId="0" borderId="0" xfId="0" applyNumberFormat="1" applyFill="1" applyBorder="1" applyAlignment="1">
      <alignment horizontal="left"/>
    </xf>
    <xf numFmtId="0" fontId="8" fillId="0" borderId="0" xfId="0" applyNumberFormat="1" applyFont="1" applyFill="1" applyBorder="1"/>
    <xf numFmtId="0" fontId="0" fillId="0" borderId="21" xfId="0" applyNumberFormat="1" applyBorder="1"/>
    <xf numFmtId="0" fontId="0" fillId="0" borderId="29" xfId="0" quotePrefix="1" applyNumberFormat="1" applyBorder="1" applyAlignment="1">
      <alignment horizontal="left"/>
    </xf>
    <xf numFmtId="0" fontId="0" fillId="0" borderId="19" xfId="0" applyNumberFormat="1" applyBorder="1" applyAlignment="1">
      <alignment horizontal="left"/>
    </xf>
    <xf numFmtId="0" fontId="0" fillId="0" borderId="21" xfId="0" applyNumberFormat="1" applyBorder="1" applyAlignment="1">
      <alignment horizontal="left"/>
    </xf>
    <xf numFmtId="0" fontId="0" fillId="0" borderId="0" xfId="0" applyNumberFormat="1" applyBorder="1" applyAlignment="1">
      <alignment horizontal="left"/>
    </xf>
    <xf numFmtId="0" fontId="0" fillId="0" borderId="22" xfId="0" quotePrefix="1" applyNumberFormat="1" applyBorder="1" applyAlignment="1">
      <alignment horizontal="left"/>
    </xf>
    <xf numFmtId="0" fontId="0" fillId="0" borderId="12" xfId="0" applyNumberFormat="1" applyBorder="1" applyAlignment="1">
      <alignment horizontal="left"/>
    </xf>
    <xf numFmtId="0" fontId="0" fillId="0" borderId="40" xfId="0" applyNumberFormat="1" applyBorder="1"/>
    <xf numFmtId="0" fontId="8" fillId="0" borderId="0" xfId="0" applyNumberFormat="1" applyFont="1" applyBorder="1" applyAlignment="1">
      <alignment horizontal="center"/>
    </xf>
    <xf numFmtId="0" fontId="12" fillId="0" borderId="0" xfId="5" applyNumberFormat="1" applyFont="1" applyAlignment="1">
      <alignment horizontal="center"/>
    </xf>
    <xf numFmtId="0" fontId="14" fillId="0" borderId="0" xfId="5" applyNumberFormat="1" applyFont="1"/>
    <xf numFmtId="0" fontId="15" fillId="0" borderId="0" xfId="5" applyNumberFormat="1" applyFont="1"/>
    <xf numFmtId="0" fontId="11" fillId="0" borderId="0" xfId="5" applyNumberFormat="1" applyFont="1" applyFill="1" applyBorder="1"/>
    <xf numFmtId="0" fontId="11" fillId="8" borderId="30" xfId="5" applyNumberFormat="1" applyFill="1" applyBorder="1"/>
    <xf numFmtId="0" fontId="11" fillId="8" borderId="30" xfId="8" applyNumberFormat="1" applyFill="1" applyBorder="1"/>
    <xf numFmtId="0" fontId="11" fillId="8" borderId="32" xfId="5" applyNumberFormat="1" applyFill="1" applyBorder="1"/>
    <xf numFmtId="0" fontId="11" fillId="8" borderId="16" xfId="8" applyNumberFormat="1" applyFill="1" applyBorder="1"/>
    <xf numFmtId="0" fontId="11" fillId="8" borderId="12" xfId="5" applyNumberFormat="1" applyFill="1" applyBorder="1"/>
    <xf numFmtId="0" fontId="11" fillId="8" borderId="16" xfId="5" applyNumberFormat="1" applyFill="1" applyBorder="1"/>
    <xf numFmtId="0" fontId="11" fillId="8" borderId="18" xfId="5" applyNumberFormat="1" applyFill="1" applyBorder="1"/>
    <xf numFmtId="0" fontId="11" fillId="0" borderId="0" xfId="5" applyNumberFormat="1" applyFill="1"/>
    <xf numFmtId="0" fontId="11" fillId="0" borderId="0" xfId="5" applyNumberFormat="1"/>
    <xf numFmtId="0" fontId="11" fillId="9" borderId="30" xfId="5" applyNumberFormat="1" applyFill="1" applyBorder="1"/>
    <xf numFmtId="0" fontId="11" fillId="10" borderId="21" xfId="5" applyNumberFormat="1" applyFont="1" applyFill="1" applyBorder="1"/>
    <xf numFmtId="0" fontId="11" fillId="9" borderId="32" xfId="5" applyNumberFormat="1" applyFill="1" applyBorder="1"/>
    <xf numFmtId="0" fontId="11" fillId="9" borderId="18" xfId="5" applyNumberFormat="1" applyFill="1" applyBorder="1"/>
    <xf numFmtId="0" fontId="11" fillId="9" borderId="12" xfId="5" applyNumberFormat="1" applyFill="1" applyBorder="1"/>
    <xf numFmtId="0" fontId="11" fillId="9" borderId="16" xfId="5" applyNumberFormat="1" applyFill="1" applyBorder="1"/>
    <xf numFmtId="0" fontId="11" fillId="11" borderId="29" xfId="5" applyNumberFormat="1" applyFill="1" applyBorder="1"/>
    <xf numFmtId="0" fontId="11" fillId="11" borderId="30" xfId="5" applyNumberFormat="1" applyFill="1" applyBorder="1"/>
    <xf numFmtId="0" fontId="11" fillId="11" borderId="22" xfId="5" applyNumberFormat="1" applyFill="1" applyBorder="1"/>
    <xf numFmtId="0" fontId="11" fillId="11" borderId="16" xfId="5" applyNumberFormat="1" applyFill="1" applyBorder="1"/>
    <xf numFmtId="0" fontId="11" fillId="11" borderId="20" xfId="5" applyNumberFormat="1" applyFill="1" applyBorder="1"/>
    <xf numFmtId="0" fontId="0" fillId="0" borderId="0" xfId="0" applyNumberFormat="1" applyFill="1"/>
    <xf numFmtId="0" fontId="11" fillId="12" borderId="29" xfId="5" applyNumberFormat="1" applyFill="1" applyBorder="1"/>
    <xf numFmtId="0" fontId="11" fillId="12" borderId="30" xfId="5" applyNumberFormat="1" applyFill="1" applyBorder="1"/>
    <xf numFmtId="0" fontId="11" fillId="12" borderId="22" xfId="5" applyNumberFormat="1" applyFill="1" applyBorder="1"/>
    <xf numFmtId="0" fontId="11" fillId="12" borderId="32" xfId="5" applyNumberFormat="1" applyFill="1" applyBorder="1"/>
    <xf numFmtId="0" fontId="11" fillId="12" borderId="16" xfId="5" applyNumberFormat="1" applyFill="1" applyBorder="1"/>
    <xf numFmtId="0" fontId="11" fillId="12" borderId="20" xfId="5" applyNumberFormat="1" applyFill="1" applyBorder="1"/>
    <xf numFmtId="0" fontId="11" fillId="13" borderId="29" xfId="5" applyNumberFormat="1" applyFill="1" applyBorder="1"/>
    <xf numFmtId="0" fontId="11" fillId="13" borderId="30" xfId="5" applyNumberFormat="1" applyFont="1" applyFill="1" applyBorder="1"/>
    <xf numFmtId="0" fontId="11" fillId="13" borderId="22" xfId="5" applyNumberFormat="1" applyFill="1" applyBorder="1"/>
    <xf numFmtId="0" fontId="11" fillId="13" borderId="16" xfId="5" applyNumberFormat="1" applyFill="1" applyBorder="1"/>
    <xf numFmtId="0" fontId="11" fillId="13" borderId="30" xfId="5" applyNumberFormat="1" applyFill="1" applyBorder="1"/>
    <xf numFmtId="0" fontId="11" fillId="13" borderId="20" xfId="5" applyNumberFormat="1" applyFill="1" applyBorder="1"/>
    <xf numFmtId="0" fontId="11" fillId="14" borderId="29" xfId="5" applyNumberFormat="1" applyFill="1" applyBorder="1"/>
    <xf numFmtId="0" fontId="11" fillId="14" borderId="30" xfId="5" applyNumberFormat="1" applyFill="1" applyBorder="1"/>
    <xf numFmtId="0" fontId="11" fillId="14" borderId="22" xfId="5" applyNumberFormat="1" applyFill="1" applyBorder="1"/>
    <xf numFmtId="0" fontId="11" fillId="14" borderId="32" xfId="5" applyNumberFormat="1" applyFill="1" applyBorder="1"/>
    <xf numFmtId="0" fontId="11" fillId="15" borderId="30" xfId="5" applyNumberFormat="1" applyFill="1" applyBorder="1"/>
    <xf numFmtId="0" fontId="11" fillId="15" borderId="21" xfId="5" applyNumberFormat="1" applyFill="1" applyBorder="1"/>
    <xf numFmtId="0" fontId="11" fillId="15" borderId="32" xfId="5" applyNumberFormat="1" applyFill="1" applyBorder="1"/>
    <xf numFmtId="0" fontId="11" fillId="15" borderId="12" xfId="5" applyNumberFormat="1" applyFill="1" applyBorder="1"/>
    <xf numFmtId="0" fontId="11" fillId="15" borderId="18" xfId="5" applyNumberFormat="1" applyFill="1" applyBorder="1"/>
    <xf numFmtId="0" fontId="11" fillId="16" borderId="30" xfId="5" applyNumberFormat="1" applyFill="1" applyBorder="1"/>
    <xf numFmtId="0" fontId="11" fillId="16" borderId="21" xfId="5" applyNumberFormat="1" applyFill="1" applyBorder="1"/>
    <xf numFmtId="0" fontId="11" fillId="16" borderId="32" xfId="5" applyNumberFormat="1" applyFill="1" applyBorder="1"/>
    <xf numFmtId="0" fontId="11" fillId="16" borderId="12" xfId="5" applyNumberFormat="1" applyFill="1" applyBorder="1"/>
    <xf numFmtId="0" fontId="11" fillId="16" borderId="18" xfId="5" applyNumberFormat="1" applyFill="1" applyBorder="1"/>
    <xf numFmtId="0" fontId="11" fillId="16" borderId="16" xfId="5" applyNumberFormat="1" applyFill="1" applyBorder="1"/>
    <xf numFmtId="0" fontId="11" fillId="17" borderId="32" xfId="5" applyNumberFormat="1" applyFill="1" applyBorder="1"/>
    <xf numFmtId="0" fontId="11" fillId="17" borderId="21" xfId="5" applyNumberFormat="1" applyFill="1" applyBorder="1"/>
    <xf numFmtId="0" fontId="11" fillId="17" borderId="12" xfId="5" applyNumberFormat="1" applyFill="1" applyBorder="1"/>
    <xf numFmtId="0" fontId="11" fillId="17" borderId="18" xfId="5" applyNumberFormat="1" applyFill="1" applyBorder="1"/>
    <xf numFmtId="0" fontId="11" fillId="17" borderId="16" xfId="5" applyNumberFormat="1" applyFill="1" applyBorder="1"/>
    <xf numFmtId="0" fontId="11" fillId="18" borderId="30" xfId="5" applyNumberFormat="1" applyFill="1" applyBorder="1"/>
    <xf numFmtId="0" fontId="11" fillId="18" borderId="21" xfId="5" applyNumberFormat="1" applyFill="1" applyBorder="1"/>
    <xf numFmtId="0" fontId="11" fillId="18" borderId="32" xfId="5" applyNumberFormat="1" applyFill="1" applyBorder="1"/>
    <xf numFmtId="0" fontId="11" fillId="18" borderId="18" xfId="5" applyNumberFormat="1" applyFont="1" applyFill="1" applyBorder="1"/>
    <xf numFmtId="0" fontId="11" fillId="18" borderId="16" xfId="5" applyNumberFormat="1" applyFill="1" applyBorder="1"/>
    <xf numFmtId="0" fontId="11" fillId="18" borderId="18" xfId="5" applyNumberFormat="1" applyFill="1" applyBorder="1"/>
    <xf numFmtId="0" fontId="16" fillId="0" borderId="0" xfId="11"/>
    <xf numFmtId="0" fontId="17" fillId="0" borderId="1" xfId="12" applyFont="1" applyBorder="1"/>
    <xf numFmtId="0" fontId="17" fillId="0" borderId="2" xfId="12" applyFont="1" applyBorder="1"/>
    <xf numFmtId="0" fontId="17" fillId="0" borderId="2" xfId="12" applyFont="1" applyBorder="1" applyAlignment="1">
      <alignment horizontal="center"/>
    </xf>
    <xf numFmtId="0" fontId="17" fillId="0" borderId="5" xfId="12" applyFont="1" applyBorder="1" applyAlignment="1">
      <alignment horizontal="center"/>
    </xf>
    <xf numFmtId="0" fontId="17" fillId="0" borderId="10" xfId="12" applyFont="1" applyBorder="1"/>
    <xf numFmtId="0" fontId="17" fillId="0" borderId="0" xfId="12" applyFont="1" applyBorder="1"/>
    <xf numFmtId="0" fontId="17" fillId="0" borderId="0" xfId="12" applyFont="1" applyBorder="1" applyAlignment="1">
      <alignment horizontal="center"/>
    </xf>
    <xf numFmtId="0" fontId="17" fillId="0" borderId="8" xfId="12" applyFont="1" applyBorder="1" applyAlignment="1">
      <alignment horizontal="center"/>
    </xf>
    <xf numFmtId="0" fontId="18" fillId="20" borderId="1" xfId="12" applyFont="1" applyFill="1" applyBorder="1"/>
    <xf numFmtId="0" fontId="20" fillId="0" borderId="10" xfId="12" applyFont="1" applyBorder="1"/>
    <xf numFmtId="0" fontId="21" fillId="0" borderId="0" xfId="12" applyFont="1" applyBorder="1"/>
    <xf numFmtId="0" fontId="21" fillId="0" borderId="7" xfId="12" applyFont="1" applyBorder="1" applyAlignment="1">
      <alignment horizontal="center"/>
    </xf>
    <xf numFmtId="0" fontId="21" fillId="0" borderId="31" xfId="12" applyFont="1" applyBorder="1" applyAlignment="1">
      <alignment horizontal="center"/>
    </xf>
    <xf numFmtId="0" fontId="21" fillId="0" borderId="50" xfId="12" applyFont="1" applyBorder="1" applyAlignment="1">
      <alignment horizontal="center"/>
    </xf>
    <xf numFmtId="0" fontId="22" fillId="0" borderId="10" xfId="12" applyFont="1" applyBorder="1"/>
    <xf numFmtId="0" fontId="17" fillId="21" borderId="0" xfId="12" applyFont="1" applyFill="1" applyBorder="1" applyAlignment="1">
      <alignment horizontal="center"/>
    </xf>
    <xf numFmtId="0" fontId="17" fillId="5" borderId="0" xfId="12" applyFont="1" applyFill="1" applyBorder="1" applyAlignment="1">
      <alignment horizontal="center"/>
    </xf>
    <xf numFmtId="0" fontId="17" fillId="6" borderId="0" xfId="12" applyFont="1" applyFill="1" applyBorder="1" applyAlignment="1">
      <alignment horizontal="center"/>
    </xf>
    <xf numFmtId="0" fontId="17" fillId="4" borderId="0" xfId="12" applyFont="1" applyFill="1" applyBorder="1" applyAlignment="1">
      <alignment horizontal="center"/>
    </xf>
    <xf numFmtId="0" fontId="22" fillId="0" borderId="7" xfId="12" applyFont="1" applyBorder="1" applyAlignment="1">
      <alignment horizontal="center"/>
    </xf>
    <xf numFmtId="0" fontId="17" fillId="0" borderId="23" xfId="12" applyFont="1" applyBorder="1"/>
    <xf numFmtId="0" fontId="17" fillId="0" borderId="4" xfId="12" applyFont="1" applyBorder="1"/>
    <xf numFmtId="0" fontId="22" fillId="0" borderId="15" xfId="12" applyFont="1" applyBorder="1" applyAlignment="1">
      <alignment horizontal="center"/>
    </xf>
    <xf numFmtId="0" fontId="22" fillId="0" borderId="7" xfId="12" applyFont="1" applyFill="1" applyBorder="1" applyAlignment="1">
      <alignment horizontal="center"/>
    </xf>
    <xf numFmtId="0" fontId="22" fillId="0" borderId="15" xfId="12" applyFont="1" applyFill="1" applyBorder="1" applyAlignment="1">
      <alignment horizontal="center"/>
    </xf>
    <xf numFmtId="0" fontId="17" fillId="0" borderId="19" xfId="12" applyFont="1" applyBorder="1"/>
    <xf numFmtId="0" fontId="17" fillId="0" borderId="19" xfId="12" applyFont="1" applyBorder="1" applyAlignment="1">
      <alignment horizontal="center"/>
    </xf>
    <xf numFmtId="0" fontId="17" fillId="0" borderId="0" xfId="12" applyFont="1" applyFill="1" applyBorder="1" applyAlignment="1">
      <alignment horizontal="center"/>
    </xf>
    <xf numFmtId="0" fontId="17" fillId="0" borderId="10" xfId="13" applyFont="1" applyBorder="1"/>
    <xf numFmtId="0" fontId="17" fillId="0" borderId="4" xfId="12" applyFont="1" applyBorder="1" applyAlignment="1">
      <alignment horizontal="center"/>
    </xf>
    <xf numFmtId="0" fontId="17" fillId="0" borderId="4" xfId="12" applyFont="1" applyFill="1" applyBorder="1" applyAlignment="1">
      <alignment horizontal="center"/>
    </xf>
    <xf numFmtId="0" fontId="22" fillId="0" borderId="4" xfId="12" applyFont="1" applyFill="1" applyBorder="1" applyAlignment="1">
      <alignment horizontal="center"/>
    </xf>
    <xf numFmtId="0" fontId="22" fillId="0" borderId="51" xfId="12" applyFont="1" applyBorder="1"/>
    <xf numFmtId="0" fontId="17" fillId="0" borderId="23" xfId="12" applyFont="1" applyFill="1" applyBorder="1"/>
    <xf numFmtId="0" fontId="17" fillId="0" borderId="4" xfId="12" applyFont="1" applyFill="1" applyBorder="1"/>
    <xf numFmtId="0" fontId="22" fillId="0" borderId="12" xfId="12" applyFont="1" applyFill="1" applyBorder="1" applyAlignment="1">
      <alignment horizontal="center"/>
    </xf>
    <xf numFmtId="0" fontId="17" fillId="0" borderId="12" xfId="12" applyFont="1" applyFill="1" applyBorder="1" applyAlignment="1">
      <alignment horizontal="center"/>
    </xf>
    <xf numFmtId="0" fontId="23" fillId="0" borderId="10" xfId="12" applyFont="1" applyBorder="1"/>
    <xf numFmtId="0" fontId="24" fillId="0" borderId="7" xfId="12" applyFont="1" applyFill="1" applyBorder="1" applyAlignment="1">
      <alignment horizontal="center"/>
    </xf>
    <xf numFmtId="0" fontId="23" fillId="0" borderId="23" xfId="12" applyFont="1" applyBorder="1"/>
    <xf numFmtId="0" fontId="22" fillId="6" borderId="0" xfId="12" applyFont="1" applyFill="1" applyBorder="1" applyAlignment="1">
      <alignment horizontal="center"/>
    </xf>
    <xf numFmtId="0" fontId="22" fillId="0" borderId="0" xfId="12" applyFont="1" applyBorder="1" applyAlignment="1">
      <alignment horizontal="center"/>
    </xf>
    <xf numFmtId="0" fontId="22" fillId="0" borderId="4" xfId="12" applyFont="1" applyBorder="1" applyAlignment="1">
      <alignment horizontal="center"/>
    </xf>
    <xf numFmtId="0" fontId="22" fillId="0" borderId="17" xfId="12" applyFont="1" applyBorder="1" applyAlignment="1">
      <alignment horizontal="center"/>
    </xf>
    <xf numFmtId="0" fontId="19" fillId="0" borderId="0" xfId="0" applyFont="1" applyBorder="1"/>
    <xf numFmtId="0" fontId="17" fillId="0" borderId="25" xfId="12" applyFont="1" applyBorder="1"/>
    <xf numFmtId="0" fontId="17" fillId="0" borderId="9" xfId="12" applyFont="1" applyBorder="1" applyAlignment="1">
      <alignment horizontal="center"/>
    </xf>
    <xf numFmtId="0" fontId="17" fillId="0" borderId="52" xfId="12" applyFont="1" applyBorder="1"/>
    <xf numFmtId="0" fontId="0" fillId="0" borderId="5" xfId="0" applyBorder="1"/>
    <xf numFmtId="0" fontId="0" fillId="0" borderId="8" xfId="0" applyBorder="1"/>
    <xf numFmtId="0" fontId="0" fillId="0" borderId="9" xfId="0" applyBorder="1"/>
    <xf numFmtId="0" fontId="0" fillId="0" borderId="26" xfId="0" applyBorder="1"/>
    <xf numFmtId="0" fontId="0" fillId="22" borderId="2" xfId="0" applyFill="1" applyBorder="1"/>
    <xf numFmtId="0" fontId="0" fillId="22" borderId="5" xfId="0" applyFill="1" applyBorder="1"/>
    <xf numFmtId="0" fontId="0" fillId="22" borderId="0" xfId="0" applyFill="1" applyBorder="1"/>
    <xf numFmtId="0" fontId="0" fillId="22" borderId="8" xfId="0" applyFill="1" applyBorder="1"/>
    <xf numFmtId="0" fontId="0" fillId="22" borderId="9" xfId="0" applyFill="1" applyBorder="1"/>
    <xf numFmtId="0" fontId="0" fillId="22" borderId="26" xfId="0" applyFill="1" applyBorder="1"/>
    <xf numFmtId="0" fontId="10" fillId="22" borderId="25" xfId="0" applyNumberFormat="1" applyFont="1" applyFill="1" applyBorder="1"/>
    <xf numFmtId="0" fontId="7" fillId="22" borderId="10" xfId="0" applyNumberFormat="1" applyFont="1" applyFill="1" applyBorder="1"/>
    <xf numFmtId="0" fontId="9" fillId="22" borderId="10" xfId="0" applyNumberFormat="1" applyFont="1" applyFill="1" applyBorder="1"/>
    <xf numFmtId="0" fontId="4" fillId="22" borderId="1" xfId="0" applyNumberFormat="1" applyFont="1" applyFill="1" applyBorder="1"/>
    <xf numFmtId="0" fontId="19" fillId="0" borderId="1" xfId="0" applyFont="1" applyBorder="1"/>
    <xf numFmtId="0" fontId="19" fillId="0" borderId="2" xfId="0" applyFont="1" applyBorder="1"/>
    <xf numFmtId="0" fontId="11" fillId="0" borderId="8" xfId="12" applyBorder="1"/>
    <xf numFmtId="0" fontId="22" fillId="0" borderId="24" xfId="12" applyFont="1" applyBorder="1" applyAlignment="1">
      <alignment horizontal="center" vertical="center"/>
    </xf>
    <xf numFmtId="0" fontId="17" fillId="0" borderId="7" xfId="12" applyFont="1" applyBorder="1" applyAlignment="1">
      <alignment wrapText="1"/>
    </xf>
    <xf numFmtId="0" fontId="0" fillId="0" borderId="53" xfId="0" applyBorder="1"/>
    <xf numFmtId="0" fontId="19" fillId="0" borderId="10" xfId="0" applyFont="1" applyBorder="1"/>
    <xf numFmtId="0" fontId="0" fillId="0" borderId="25" xfId="0" applyBorder="1"/>
    <xf numFmtId="0" fontId="19" fillId="0" borderId="4" xfId="0" applyFont="1" applyBorder="1"/>
    <xf numFmtId="0" fontId="25" fillId="0" borderId="41" xfId="0" applyFont="1" applyBorder="1" applyProtection="1">
      <protection locked="0"/>
    </xf>
    <xf numFmtId="0" fontId="19" fillId="0" borderId="0" xfId="0" applyFont="1"/>
    <xf numFmtId="0" fontId="19" fillId="0" borderId="19" xfId="0" applyFont="1" applyBorder="1"/>
    <xf numFmtId="0" fontId="19" fillId="0" borderId="21" xfId="0" applyFont="1" applyBorder="1" applyAlignment="1">
      <alignment horizontal="center"/>
    </xf>
    <xf numFmtId="0" fontId="19" fillId="0" borderId="12" xfId="0" applyFont="1" applyBorder="1" applyAlignment="1">
      <alignment horizontal="center"/>
    </xf>
    <xf numFmtId="0" fontId="19" fillId="0" borderId="20" xfId="0" applyFont="1" applyBorder="1" applyAlignment="1">
      <alignment horizontal="left"/>
    </xf>
    <xf numFmtId="0" fontId="19" fillId="0" borderId="4" xfId="0" applyFont="1" applyBorder="1" applyAlignment="1">
      <alignment horizontal="left"/>
    </xf>
    <xf numFmtId="0" fontId="19" fillId="0" borderId="18" xfId="0" applyFont="1" applyBorder="1" applyAlignment="1">
      <alignment horizontal="center"/>
    </xf>
    <xf numFmtId="0" fontId="27" fillId="0" borderId="1" xfId="0" applyNumberFormat="1" applyFont="1" applyBorder="1"/>
    <xf numFmtId="0" fontId="19" fillId="0" borderId="2" xfId="0" applyNumberFormat="1" applyFont="1" applyBorder="1" applyAlignment="1">
      <alignment horizontal="center" vertical="center"/>
    </xf>
    <xf numFmtId="0" fontId="19" fillId="0" borderId="3" xfId="0" applyNumberFormat="1" applyFont="1" applyBorder="1" applyAlignment="1">
      <alignment horizontal="center" vertical="center"/>
    </xf>
    <xf numFmtId="0" fontId="28" fillId="0" borderId="0" xfId="0" applyNumberFormat="1" applyFont="1" applyBorder="1" applyAlignment="1">
      <alignment vertical="center"/>
    </xf>
    <xf numFmtId="0" fontId="29" fillId="0" borderId="4" xfId="0" applyNumberFormat="1" applyFont="1" applyBorder="1" applyAlignment="1">
      <alignment vertical="center"/>
    </xf>
    <xf numFmtId="0" fontId="19" fillId="0" borderId="2" xfId="0" applyNumberFormat="1" applyFont="1" applyBorder="1"/>
    <xf numFmtId="0" fontId="30" fillId="0" borderId="6" xfId="0" applyNumberFormat="1" applyFont="1" applyBorder="1"/>
    <xf numFmtId="0" fontId="31" fillId="0" borderId="7" xfId="0" quotePrefix="1" applyNumberFormat="1" applyFont="1" applyBorder="1" applyAlignment="1">
      <alignment horizontal="center" vertical="center"/>
    </xf>
    <xf numFmtId="0" fontId="31" fillId="0" borderId="7" xfId="0" applyNumberFormat="1" applyFont="1" applyBorder="1" applyAlignment="1">
      <alignment horizontal="center" vertical="center"/>
    </xf>
    <xf numFmtId="0" fontId="31" fillId="0" borderId="7" xfId="0" applyNumberFormat="1" applyFont="1" applyBorder="1"/>
    <xf numFmtId="0" fontId="29" fillId="0" borderId="10" xfId="0" applyNumberFormat="1" applyFont="1" applyBorder="1" applyAlignment="1">
      <alignment vertical="center"/>
    </xf>
    <xf numFmtId="0" fontId="32" fillId="0" borderId="7" xfId="0" applyNumberFormat="1" applyFont="1" applyBorder="1" applyAlignment="1">
      <alignment horizontal="center" vertical="center"/>
    </xf>
    <xf numFmtId="0" fontId="28" fillId="0" borderId="7" xfId="0" applyNumberFormat="1" applyFont="1" applyBorder="1" applyAlignment="1">
      <alignment horizontal="center" vertical="center"/>
    </xf>
    <xf numFmtId="0" fontId="33" fillId="2" borderId="11" xfId="0" applyNumberFormat="1" applyFont="1" applyFill="1" applyBorder="1" applyAlignment="1">
      <alignment vertical="center"/>
    </xf>
    <xf numFmtId="0" fontId="34" fillId="3" borderId="4" xfId="0" applyNumberFormat="1" applyFont="1" applyFill="1" applyBorder="1" applyAlignment="1">
      <alignment horizontal="center" vertical="center"/>
    </xf>
    <xf numFmtId="0" fontId="19" fillId="3" borderId="12" xfId="0" applyNumberFormat="1" applyFont="1" applyFill="1" applyBorder="1" applyAlignment="1">
      <alignment horizontal="center" vertical="center"/>
    </xf>
    <xf numFmtId="0" fontId="19" fillId="4" borderId="12" xfId="0" applyNumberFormat="1" applyFont="1" applyFill="1" applyBorder="1" applyAlignment="1">
      <alignment horizontal="center" vertical="center"/>
    </xf>
    <xf numFmtId="0" fontId="19" fillId="5" borderId="12" xfId="0" applyNumberFormat="1" applyFont="1" applyFill="1" applyBorder="1" applyAlignment="1">
      <alignment horizontal="center" vertical="center"/>
    </xf>
    <xf numFmtId="0" fontId="19" fillId="6" borderId="12" xfId="0" applyNumberFormat="1" applyFont="1" applyFill="1" applyBorder="1" applyAlignment="1">
      <alignment horizontal="center" vertical="center"/>
    </xf>
    <xf numFmtId="0" fontId="19" fillId="5" borderId="12" xfId="0" applyNumberFormat="1" applyFont="1" applyFill="1" applyBorder="1"/>
    <xf numFmtId="0" fontId="19" fillId="6" borderId="12" xfId="0" applyNumberFormat="1" applyFont="1" applyFill="1" applyBorder="1"/>
    <xf numFmtId="0" fontId="19" fillId="3" borderId="12" xfId="0" applyNumberFormat="1" applyFont="1" applyFill="1" applyBorder="1"/>
    <xf numFmtId="0" fontId="19" fillId="4" borderId="12" xfId="0" applyNumberFormat="1" applyFont="1" applyFill="1" applyBorder="1"/>
    <xf numFmtId="0" fontId="26" fillId="2" borderId="14" xfId="0" applyNumberFormat="1" applyFont="1" applyFill="1" applyBorder="1" applyAlignment="1">
      <alignment vertical="center"/>
    </xf>
    <xf numFmtId="0" fontId="32" fillId="0" borderId="15" xfId="0" applyNumberFormat="1" applyFont="1" applyBorder="1" applyAlignment="1">
      <alignment horizontal="center" vertical="center"/>
    </xf>
    <xf numFmtId="0" fontId="19" fillId="3" borderId="16" xfId="0" applyNumberFormat="1" applyFont="1" applyFill="1" applyBorder="1" applyAlignment="1">
      <alignment horizontal="center" vertical="center"/>
    </xf>
    <xf numFmtId="0" fontId="28" fillId="4" borderId="17" xfId="0" applyNumberFormat="1" applyFont="1" applyFill="1" applyBorder="1" applyAlignment="1">
      <alignment horizontal="center" vertical="center"/>
    </xf>
    <xf numFmtId="0" fontId="19" fillId="4" borderId="0" xfId="0" applyNumberFormat="1" applyFont="1" applyFill="1" applyBorder="1" applyAlignment="1">
      <alignment horizontal="center" vertical="center"/>
    </xf>
    <xf numFmtId="0" fontId="19" fillId="4" borderId="18"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19" fillId="5" borderId="19" xfId="0" applyNumberFormat="1" applyFont="1" applyFill="1" applyBorder="1" applyAlignment="1">
      <alignment horizontal="center" vertical="center"/>
    </xf>
    <xf numFmtId="0" fontId="19" fillId="5" borderId="0" xfId="0" applyNumberFormat="1" applyFont="1" applyFill="1" applyBorder="1" applyAlignment="1">
      <alignment horizontal="center" vertical="center"/>
    </xf>
    <xf numFmtId="0" fontId="19" fillId="5" borderId="18" xfId="0" applyNumberFormat="1" applyFont="1" applyFill="1" applyBorder="1" applyAlignment="1">
      <alignment horizontal="center" vertical="center"/>
    </xf>
    <xf numFmtId="0" fontId="28" fillId="6" borderId="17" xfId="0" applyNumberFormat="1" applyFont="1" applyFill="1" applyBorder="1" applyAlignment="1">
      <alignment horizontal="center" vertical="center"/>
    </xf>
    <xf numFmtId="0" fontId="19" fillId="6" borderId="19" xfId="0" applyNumberFormat="1" applyFont="1" applyFill="1" applyBorder="1" applyAlignment="1">
      <alignment horizontal="center" vertical="center"/>
    </xf>
    <xf numFmtId="0" fontId="30" fillId="2" borderId="13" xfId="0" applyNumberFormat="1" applyFont="1" applyFill="1" applyBorder="1"/>
    <xf numFmtId="0" fontId="28" fillId="0" borderId="15" xfId="0" applyNumberFormat="1" applyFont="1" applyBorder="1" applyAlignment="1">
      <alignment horizontal="center" vertical="center"/>
    </xf>
    <xf numFmtId="0" fontId="34" fillId="6" borderId="20" xfId="0" applyNumberFormat="1" applyFont="1" applyFill="1" applyBorder="1" applyAlignment="1">
      <alignment horizontal="center" vertical="center"/>
    </xf>
    <xf numFmtId="0" fontId="19" fillId="6" borderId="4" xfId="0" applyNumberFormat="1" applyFont="1" applyFill="1" applyBorder="1" applyAlignment="1">
      <alignment horizontal="center" vertical="center"/>
    </xf>
    <xf numFmtId="0" fontId="19" fillId="6" borderId="18" xfId="0" applyNumberFormat="1" applyFont="1" applyFill="1" applyBorder="1" applyAlignment="1">
      <alignment horizontal="center" vertical="center"/>
    </xf>
    <xf numFmtId="0" fontId="28" fillId="3" borderId="17" xfId="0" applyNumberFormat="1" applyFont="1" applyFill="1" applyBorder="1" applyAlignment="1">
      <alignment horizontal="center" vertical="center"/>
    </xf>
    <xf numFmtId="0" fontId="19" fillId="3" borderId="19" xfId="0" applyNumberFormat="1" applyFont="1" applyFill="1" applyBorder="1" applyAlignment="1">
      <alignment horizontal="center" vertical="center"/>
    </xf>
    <xf numFmtId="0" fontId="19" fillId="3" borderId="0" xfId="0" applyNumberFormat="1" applyFont="1" applyFill="1" applyBorder="1" applyAlignment="1">
      <alignment horizontal="center" vertical="center"/>
    </xf>
    <xf numFmtId="0" fontId="33" fillId="2" borderId="13" xfId="0" applyNumberFormat="1" applyFont="1" applyFill="1" applyBorder="1" applyAlignment="1">
      <alignment vertical="center"/>
    </xf>
    <xf numFmtId="0" fontId="28" fillId="0" borderId="24" xfId="0" applyNumberFormat="1" applyFont="1" applyBorder="1" applyAlignment="1">
      <alignment horizontal="center" vertical="center"/>
    </xf>
    <xf numFmtId="0" fontId="19" fillId="4" borderId="4" xfId="0" applyNumberFormat="1" applyFont="1" applyFill="1" applyBorder="1" applyAlignment="1">
      <alignment horizontal="center" vertical="center"/>
    </xf>
    <xf numFmtId="0" fontId="19" fillId="4" borderId="20" xfId="0" applyNumberFormat="1" applyFont="1" applyFill="1" applyBorder="1" applyAlignment="1">
      <alignment horizontal="center" vertical="center"/>
    </xf>
    <xf numFmtId="0" fontId="19" fillId="5" borderId="17" xfId="0" applyNumberFormat="1" applyFont="1" applyFill="1" applyBorder="1" applyAlignment="1">
      <alignment horizontal="center" vertical="center"/>
    </xf>
    <xf numFmtId="0" fontId="19" fillId="5" borderId="20"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18" xfId="0" applyNumberFormat="1" applyFont="1" applyFill="1" applyBorder="1"/>
    <xf numFmtId="0" fontId="19" fillId="6" borderId="17" xfId="0" applyNumberFormat="1" applyFont="1" applyFill="1" applyBorder="1" applyAlignment="1">
      <alignment horizontal="center" vertical="center"/>
    </xf>
    <xf numFmtId="0" fontId="19" fillId="6" borderId="0" xfId="0" applyNumberFormat="1" applyFont="1" applyFill="1" applyBorder="1" applyAlignment="1">
      <alignment horizontal="center" vertical="center"/>
    </xf>
    <xf numFmtId="0" fontId="19" fillId="6" borderId="0" xfId="0" applyNumberFormat="1" applyFont="1" applyFill="1" applyBorder="1"/>
    <xf numFmtId="0" fontId="19" fillId="6" borderId="20" xfId="0" applyNumberFormat="1" applyFont="1" applyFill="1" applyBorder="1" applyAlignment="1">
      <alignment horizontal="center" vertical="center"/>
    </xf>
    <xf numFmtId="0" fontId="19" fillId="6" borderId="4" xfId="0" applyNumberFormat="1" applyFont="1" applyFill="1" applyBorder="1"/>
    <xf numFmtId="0" fontId="19" fillId="6" borderId="18" xfId="0" applyNumberFormat="1" applyFont="1" applyFill="1" applyBorder="1"/>
    <xf numFmtId="0" fontId="19" fillId="3" borderId="17" xfId="0" applyNumberFormat="1" applyFont="1" applyFill="1" applyBorder="1" applyAlignment="1">
      <alignment horizontal="center" vertical="center"/>
    </xf>
    <xf numFmtId="0" fontId="19" fillId="3" borderId="20" xfId="0" applyNumberFormat="1" applyFont="1" applyFill="1" applyBorder="1" applyAlignment="1">
      <alignment horizontal="center" vertical="center"/>
    </xf>
    <xf numFmtId="0" fontId="19" fillId="3" borderId="4" xfId="0" applyNumberFormat="1" applyFont="1" applyFill="1" applyBorder="1" applyAlignment="1">
      <alignment horizontal="center" vertical="center"/>
    </xf>
    <xf numFmtId="0" fontId="19" fillId="3" borderId="18" xfId="0" applyNumberFormat="1" applyFont="1" applyFill="1" applyBorder="1"/>
    <xf numFmtId="0" fontId="35" fillId="4" borderId="17" xfId="0" applyNumberFormat="1" applyFont="1" applyFill="1" applyBorder="1" applyAlignment="1">
      <alignment horizontal="center" vertical="center"/>
    </xf>
    <xf numFmtId="0" fontId="19" fillId="4" borderId="0" xfId="0" applyNumberFormat="1" applyFont="1" applyFill="1" applyBorder="1"/>
    <xf numFmtId="0" fontId="19" fillId="4" borderId="4" xfId="0" applyNumberFormat="1" applyFont="1" applyFill="1" applyBorder="1"/>
    <xf numFmtId="0" fontId="19" fillId="4" borderId="18" xfId="0" applyNumberFormat="1" applyFont="1" applyFill="1" applyBorder="1"/>
    <xf numFmtId="0" fontId="36" fillId="0" borderId="25" xfId="1" applyNumberFormat="1" applyFont="1" applyFill="1" applyBorder="1"/>
    <xf numFmtId="0" fontId="34" fillId="0" borderId="9" xfId="0" applyNumberFormat="1" applyFont="1" applyBorder="1" applyAlignment="1">
      <alignment horizontal="center" vertical="center"/>
    </xf>
    <xf numFmtId="0" fontId="19" fillId="0" borderId="9" xfId="0" applyNumberFormat="1" applyFont="1" applyFill="1" applyBorder="1" applyAlignment="1">
      <alignment horizontal="center" vertical="center"/>
    </xf>
    <xf numFmtId="0" fontId="19" fillId="0" borderId="9" xfId="0" applyNumberFormat="1" applyFont="1" applyBorder="1"/>
    <xf numFmtId="0" fontId="22" fillId="0" borderId="0" xfId="12" applyFont="1" applyFill="1" applyBorder="1" applyAlignment="1">
      <alignment horizontal="center"/>
    </xf>
    <xf numFmtId="0" fontId="17" fillId="6" borderId="8" xfId="12" applyFont="1" applyFill="1" applyBorder="1" applyAlignment="1">
      <alignment horizontal="center"/>
    </xf>
    <xf numFmtId="0" fontId="0" fillId="0" borderId="0" xfId="0" applyBorder="1"/>
    <xf numFmtId="0" fontId="17" fillId="6" borderId="53" xfId="12" applyFont="1" applyFill="1" applyBorder="1" applyAlignment="1">
      <alignment horizontal="center"/>
    </xf>
    <xf numFmtId="0" fontId="17" fillId="0" borderId="26" xfId="12" applyFont="1" applyBorder="1" applyAlignment="1">
      <alignment horizontal="center"/>
    </xf>
    <xf numFmtId="0" fontId="12" fillId="0" borderId="0" xfId="0" applyNumberFormat="1" applyFont="1" applyAlignment="1">
      <alignment horizontal="center"/>
    </xf>
    <xf numFmtId="0" fontId="26" fillId="2" borderId="13" xfId="0" applyNumberFormat="1" applyFont="1" applyFill="1" applyBorder="1" applyAlignment="1">
      <alignment vertical="center"/>
    </xf>
    <xf numFmtId="0" fontId="23" fillId="0" borderId="0" xfId="12" applyFont="1" applyBorder="1"/>
    <xf numFmtId="0" fontId="19" fillId="4" borderId="10" xfId="0" applyNumberFormat="1" applyFont="1" applyFill="1" applyBorder="1" applyAlignment="1">
      <alignment horizontal="center" vertical="center"/>
    </xf>
    <xf numFmtId="0" fontId="32" fillId="0" borderId="24" xfId="0" applyNumberFormat="1" applyFont="1" applyBorder="1" applyAlignment="1">
      <alignment horizontal="center" vertical="center"/>
    </xf>
    <xf numFmtId="0" fontId="34" fillId="3" borderId="20" xfId="0" applyNumberFormat="1" applyFont="1" applyFill="1" applyBorder="1" applyAlignment="1">
      <alignment horizontal="center" vertical="center"/>
    </xf>
    <xf numFmtId="0" fontId="19" fillId="3" borderId="18" xfId="0" applyNumberFormat="1" applyFont="1" applyFill="1" applyBorder="1" applyAlignment="1">
      <alignment horizontal="center" vertical="center"/>
    </xf>
    <xf numFmtId="0" fontId="26" fillId="2" borderId="54" xfId="0" applyNumberFormat="1" applyFont="1" applyFill="1" applyBorder="1" applyAlignment="1">
      <alignment vertical="center"/>
    </xf>
    <xf numFmtId="0" fontId="33" fillId="2" borderId="54" xfId="0" applyNumberFormat="1" applyFont="1" applyFill="1" applyBorder="1" applyAlignment="1">
      <alignment vertical="center"/>
    </xf>
    <xf numFmtId="0" fontId="2" fillId="7" borderId="30" xfId="0" applyNumberFormat="1" applyFont="1" applyFill="1" applyBorder="1" applyAlignment="1">
      <alignment horizontal="center"/>
    </xf>
    <xf numFmtId="0" fontId="2" fillId="0" borderId="0" xfId="0" applyNumberFormat="1" applyFont="1" applyBorder="1"/>
    <xf numFmtId="0" fontId="24" fillId="0" borderId="7" xfId="12" quotePrefix="1" applyFont="1" applyFill="1" applyBorder="1" applyAlignment="1">
      <alignment horizontal="center"/>
    </xf>
    <xf numFmtId="0" fontId="37" fillId="19" borderId="42" xfId="11" applyFont="1" applyFill="1" applyBorder="1" applyAlignment="1">
      <alignment horizontal="center" vertical="top" wrapText="1"/>
    </xf>
    <xf numFmtId="0" fontId="37" fillId="19" borderId="43" xfId="11" applyFont="1" applyFill="1" applyBorder="1" applyAlignment="1">
      <alignment horizontal="center" vertical="top" wrapText="1"/>
    </xf>
    <xf numFmtId="0" fontId="37" fillId="19" borderId="44" xfId="11" applyFont="1" applyFill="1" applyBorder="1" applyAlignment="1">
      <alignment horizontal="center" vertical="top" wrapText="1"/>
    </xf>
    <xf numFmtId="0" fontId="37" fillId="19" borderId="45" xfId="11" applyFont="1" applyFill="1" applyBorder="1" applyAlignment="1">
      <alignment horizontal="center" vertical="top" wrapText="1"/>
    </xf>
    <xf numFmtId="0" fontId="37" fillId="19" borderId="0" xfId="11" applyFont="1" applyFill="1" applyBorder="1" applyAlignment="1">
      <alignment horizontal="center" vertical="top" wrapText="1"/>
    </xf>
    <xf numFmtId="0" fontId="37" fillId="19" borderId="46" xfId="11" applyFont="1" applyFill="1" applyBorder="1" applyAlignment="1">
      <alignment horizontal="center" vertical="top" wrapText="1"/>
    </xf>
    <xf numFmtId="0" fontId="37" fillId="19" borderId="47" xfId="11" applyFont="1" applyFill="1" applyBorder="1" applyAlignment="1">
      <alignment horizontal="center" vertical="top" wrapText="1"/>
    </xf>
    <xf numFmtId="0" fontId="37" fillId="19" borderId="48" xfId="11" applyFont="1" applyFill="1" applyBorder="1" applyAlignment="1">
      <alignment horizontal="center" vertical="top" wrapText="1"/>
    </xf>
    <xf numFmtId="0" fontId="37" fillId="19" borderId="49" xfId="11" applyFont="1" applyFill="1" applyBorder="1" applyAlignment="1">
      <alignment horizontal="center" vertical="top" wrapText="1"/>
    </xf>
    <xf numFmtId="0" fontId="18" fillId="20" borderId="2" xfId="12" applyFont="1" applyFill="1" applyBorder="1" applyAlignment="1">
      <alignment horizontal="center"/>
    </xf>
    <xf numFmtId="0" fontId="19" fillId="20" borderId="2" xfId="0" applyFont="1" applyFill="1" applyBorder="1" applyAlignment="1">
      <alignment horizontal="center"/>
    </xf>
    <xf numFmtId="0" fontId="19" fillId="20" borderId="5" xfId="0" applyFont="1" applyFill="1" applyBorder="1" applyAlignment="1">
      <alignment horizontal="center"/>
    </xf>
    <xf numFmtId="0" fontId="0" fillId="7" borderId="31" xfId="0" applyNumberFormat="1" applyFill="1" applyBorder="1" applyAlignment="1">
      <alignment horizontal="center"/>
    </xf>
    <xf numFmtId="0" fontId="0" fillId="7" borderId="17" xfId="0" applyNumberFormat="1" applyFill="1" applyBorder="1" applyAlignment="1">
      <alignment horizontal="center"/>
    </xf>
    <xf numFmtId="0" fontId="0" fillId="7" borderId="15" xfId="0" applyNumberFormat="1" applyFill="1" applyBorder="1" applyAlignment="1">
      <alignment horizontal="center"/>
    </xf>
    <xf numFmtId="0" fontId="12" fillId="0" borderId="0" xfId="0" applyNumberFormat="1" applyFont="1" applyAlignment="1">
      <alignment horizontal="center"/>
    </xf>
    <xf numFmtId="0" fontId="8" fillId="0" borderId="0" xfId="0" applyNumberFormat="1" applyFont="1" applyBorder="1" applyAlignment="1">
      <alignment horizontal="center"/>
    </xf>
    <xf numFmtId="0" fontId="0" fillId="7" borderId="30" xfId="0" applyNumberFormat="1" applyFill="1" applyBorder="1" applyAlignment="1">
      <alignment horizontal="center" vertical="center" wrapText="1"/>
    </xf>
    <xf numFmtId="0" fontId="0" fillId="7" borderId="16" xfId="0" applyNumberFormat="1" applyFill="1" applyBorder="1" applyAlignment="1">
      <alignment horizontal="center" vertical="center" wrapText="1"/>
    </xf>
    <xf numFmtId="0" fontId="19" fillId="0" borderId="22" xfId="0" applyFont="1" applyBorder="1" applyAlignment="1">
      <alignment horizontal="left"/>
    </xf>
    <xf numFmtId="0" fontId="19" fillId="0" borderId="0" xfId="0" applyFont="1" applyBorder="1" applyAlignment="1">
      <alignment horizontal="left"/>
    </xf>
    <xf numFmtId="0" fontId="19" fillId="0" borderId="29" xfId="0" applyFont="1" applyBorder="1" applyAlignment="1">
      <alignment horizontal="left"/>
    </xf>
    <xf numFmtId="0" fontId="19" fillId="0" borderId="19" xfId="0" applyFont="1" applyBorder="1" applyAlignment="1">
      <alignment horizontal="left"/>
    </xf>
  </cellXfs>
  <cellStyles count="14">
    <cellStyle name="Normal" xfId="0" builtinId="0"/>
    <cellStyle name="Normal 2" xfId="2" xr:uid="{00000000-0005-0000-0000-000001000000}"/>
    <cellStyle name="Normal 3" xfId="1"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2" xr:uid="{2C6FD2C5-BDF3-4569-86A2-CB7593852C40}"/>
    <cellStyle name="Normal_P441-2-4 cortec" xfId="13" xr:uid="{29AEDEAF-EEE6-4314-8414-585C10119F61}"/>
    <cellStyle name="Normal_Template"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16" fmlaLink="I4MTDbase!$C$20" fmlaRange="I4MTDbase!$E$21:$E$22" noThreeD="1" sel="2" val="0"/>
</file>

<file path=xl/ctrlProps/ctrlProp2.xml><?xml version="1.0" encoding="utf-8"?>
<formControlPr xmlns="http://schemas.microsoft.com/office/spreadsheetml/2009/9/main" objectType="Drop" dropStyle="combo" dx="16" fmlaLink="I4MTDbase!$C$33" fmlaRange="I4MTDbase!$E$34:$E$37" noThreeD="1" sel="1" val="0"/>
</file>

<file path=xl/ctrlProps/ctrlProp3.xml><?xml version="1.0" encoding="utf-8"?>
<formControlPr xmlns="http://schemas.microsoft.com/office/spreadsheetml/2009/9/main" objectType="Drop" dropStyle="combo" dx="16" fmlaLink="I4MTDbase!$C$42" fmlaRange="I4MTDbase!$E$43:$E$46" noThreeD="1" sel="1" val="0"/>
</file>

<file path=xl/ctrlProps/ctrlProp4.xml><?xml version="1.0" encoding="utf-8"?>
<formControlPr xmlns="http://schemas.microsoft.com/office/spreadsheetml/2009/9/main" objectType="Drop" dropStyle="combo" dx="16" fmlaLink="I4MTDbase!$C$49" fmlaRange="I4MTDbase!$E$50:$E$53" noThreeD="1" sel="1" val="0"/>
</file>

<file path=xl/ctrlProps/ctrlProp5.xml><?xml version="1.0" encoding="utf-8"?>
<formControlPr xmlns="http://schemas.microsoft.com/office/spreadsheetml/2009/9/main" objectType="Drop" dropStyle="combo" dx="16" fmlaLink="I4MTDbase!$C$56" fmlaRange="I4MTDbase!$E$57:$E$60"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10</xdr:row>
          <xdr:rowOff>31750</xdr:rowOff>
        </xdr:from>
        <xdr:to>
          <xdr:col>0</xdr:col>
          <xdr:colOff>3098800</xdr:colOff>
          <xdr:row>10</xdr:row>
          <xdr:rowOff>209550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15</xdr:row>
          <xdr:rowOff>12700</xdr:rowOff>
        </xdr:from>
        <xdr:to>
          <xdr:col>0</xdr:col>
          <xdr:colOff>3098800</xdr:colOff>
          <xdr:row>16</xdr:row>
          <xdr:rowOff>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16</xdr:row>
          <xdr:rowOff>152400</xdr:rowOff>
        </xdr:from>
        <xdr:to>
          <xdr:col>0</xdr:col>
          <xdr:colOff>3098800</xdr:colOff>
          <xdr:row>18</xdr:row>
          <xdr:rowOff>0</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19</xdr:row>
          <xdr:rowOff>12700</xdr:rowOff>
        </xdr:from>
        <xdr:to>
          <xdr:col>0</xdr:col>
          <xdr:colOff>3098800</xdr:colOff>
          <xdr:row>20</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21</xdr:row>
          <xdr:rowOff>12700</xdr:rowOff>
        </xdr:from>
        <xdr:to>
          <xdr:col>0</xdr:col>
          <xdr:colOff>3098800</xdr:colOff>
          <xdr:row>22</xdr:row>
          <xdr:rowOff>19050</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workbookViewId="0">
      <selection activeCell="S78" sqref="S78"/>
    </sheetView>
  </sheetViews>
  <sheetFormatPr defaultColWidth="10.26953125" defaultRowHeight="14" x14ac:dyDescent="0.3"/>
  <cols>
    <col min="1" max="1" width="4.1796875" style="147" customWidth="1"/>
    <col min="2" max="10" width="11.453125" style="147" customWidth="1"/>
    <col min="11" max="256" width="10.26953125" style="147"/>
    <col min="257" max="257" width="4.1796875" style="147" customWidth="1"/>
    <col min="258" max="266" width="11.453125" style="147" customWidth="1"/>
    <col min="267" max="512" width="10.26953125" style="147"/>
    <col min="513" max="513" width="4.1796875" style="147" customWidth="1"/>
    <col min="514" max="522" width="11.453125" style="147" customWidth="1"/>
    <col min="523" max="768" width="10.26953125" style="147"/>
    <col min="769" max="769" width="4.1796875" style="147" customWidth="1"/>
    <col min="770" max="778" width="11.453125" style="147" customWidth="1"/>
    <col min="779" max="1024" width="10.26953125" style="147"/>
    <col min="1025" max="1025" width="4.1796875" style="147" customWidth="1"/>
    <col min="1026" max="1034" width="11.453125" style="147" customWidth="1"/>
    <col min="1035" max="1280" width="10.26953125" style="147"/>
    <col min="1281" max="1281" width="4.1796875" style="147" customWidth="1"/>
    <col min="1282" max="1290" width="11.453125" style="147" customWidth="1"/>
    <col min="1291" max="1536" width="10.26953125" style="147"/>
    <col min="1537" max="1537" width="4.1796875" style="147" customWidth="1"/>
    <col min="1538" max="1546" width="11.453125" style="147" customWidth="1"/>
    <col min="1547" max="1792" width="10.26953125" style="147"/>
    <col min="1793" max="1793" width="4.1796875" style="147" customWidth="1"/>
    <col min="1794" max="1802" width="11.453125" style="147" customWidth="1"/>
    <col min="1803" max="2048" width="10.26953125" style="147"/>
    <col min="2049" max="2049" width="4.1796875" style="147" customWidth="1"/>
    <col min="2050" max="2058" width="11.453125" style="147" customWidth="1"/>
    <col min="2059" max="2304" width="10.26953125" style="147"/>
    <col min="2305" max="2305" width="4.1796875" style="147" customWidth="1"/>
    <col min="2306" max="2314" width="11.453125" style="147" customWidth="1"/>
    <col min="2315" max="2560" width="10.26953125" style="147"/>
    <col min="2561" max="2561" width="4.1796875" style="147" customWidth="1"/>
    <col min="2562" max="2570" width="11.453125" style="147" customWidth="1"/>
    <col min="2571" max="2816" width="10.26953125" style="147"/>
    <col min="2817" max="2817" width="4.1796875" style="147" customWidth="1"/>
    <col min="2818" max="2826" width="11.453125" style="147" customWidth="1"/>
    <col min="2827" max="3072" width="10.26953125" style="147"/>
    <col min="3073" max="3073" width="4.1796875" style="147" customWidth="1"/>
    <col min="3074" max="3082" width="11.453125" style="147" customWidth="1"/>
    <col min="3083" max="3328" width="10.26953125" style="147"/>
    <col min="3329" max="3329" width="4.1796875" style="147" customWidth="1"/>
    <col min="3330" max="3338" width="11.453125" style="147" customWidth="1"/>
    <col min="3339" max="3584" width="10.26953125" style="147"/>
    <col min="3585" max="3585" width="4.1796875" style="147" customWidth="1"/>
    <col min="3586" max="3594" width="11.453125" style="147" customWidth="1"/>
    <col min="3595" max="3840" width="10.26953125" style="147"/>
    <col min="3841" max="3841" width="4.1796875" style="147" customWidth="1"/>
    <col min="3842" max="3850" width="11.453125" style="147" customWidth="1"/>
    <col min="3851" max="4096" width="10.26953125" style="147"/>
    <col min="4097" max="4097" width="4.1796875" style="147" customWidth="1"/>
    <col min="4098" max="4106" width="11.453125" style="147" customWidth="1"/>
    <col min="4107" max="4352" width="10.26953125" style="147"/>
    <col min="4353" max="4353" width="4.1796875" style="147" customWidth="1"/>
    <col min="4354" max="4362" width="11.453125" style="147" customWidth="1"/>
    <col min="4363" max="4608" width="10.26953125" style="147"/>
    <col min="4609" max="4609" width="4.1796875" style="147" customWidth="1"/>
    <col min="4610" max="4618" width="11.453125" style="147" customWidth="1"/>
    <col min="4619" max="4864" width="10.26953125" style="147"/>
    <col min="4865" max="4865" width="4.1796875" style="147" customWidth="1"/>
    <col min="4866" max="4874" width="11.453125" style="147" customWidth="1"/>
    <col min="4875" max="5120" width="10.26953125" style="147"/>
    <col min="5121" max="5121" width="4.1796875" style="147" customWidth="1"/>
    <col min="5122" max="5130" width="11.453125" style="147" customWidth="1"/>
    <col min="5131" max="5376" width="10.26953125" style="147"/>
    <col min="5377" max="5377" width="4.1796875" style="147" customWidth="1"/>
    <col min="5378" max="5386" width="11.453125" style="147" customWidth="1"/>
    <col min="5387" max="5632" width="10.26953125" style="147"/>
    <col min="5633" max="5633" width="4.1796875" style="147" customWidth="1"/>
    <col min="5634" max="5642" width="11.453125" style="147" customWidth="1"/>
    <col min="5643" max="5888" width="10.26953125" style="147"/>
    <col min="5889" max="5889" width="4.1796875" style="147" customWidth="1"/>
    <col min="5890" max="5898" width="11.453125" style="147" customWidth="1"/>
    <col min="5899" max="6144" width="10.26953125" style="147"/>
    <col min="6145" max="6145" width="4.1796875" style="147" customWidth="1"/>
    <col min="6146" max="6154" width="11.453125" style="147" customWidth="1"/>
    <col min="6155" max="6400" width="10.26953125" style="147"/>
    <col min="6401" max="6401" width="4.1796875" style="147" customWidth="1"/>
    <col min="6402" max="6410" width="11.453125" style="147" customWidth="1"/>
    <col min="6411" max="6656" width="10.26953125" style="147"/>
    <col min="6657" max="6657" width="4.1796875" style="147" customWidth="1"/>
    <col min="6658" max="6666" width="11.453125" style="147" customWidth="1"/>
    <col min="6667" max="6912" width="10.26953125" style="147"/>
    <col min="6913" max="6913" width="4.1796875" style="147" customWidth="1"/>
    <col min="6914" max="6922" width="11.453125" style="147" customWidth="1"/>
    <col min="6923" max="7168" width="10.26953125" style="147"/>
    <col min="7169" max="7169" width="4.1796875" style="147" customWidth="1"/>
    <col min="7170" max="7178" width="11.453125" style="147" customWidth="1"/>
    <col min="7179" max="7424" width="10.26953125" style="147"/>
    <col min="7425" max="7425" width="4.1796875" style="147" customWidth="1"/>
    <col min="7426" max="7434" width="11.453125" style="147" customWidth="1"/>
    <col min="7435" max="7680" width="10.26953125" style="147"/>
    <col min="7681" max="7681" width="4.1796875" style="147" customWidth="1"/>
    <col min="7682" max="7690" width="11.453125" style="147" customWidth="1"/>
    <col min="7691" max="7936" width="10.26953125" style="147"/>
    <col min="7937" max="7937" width="4.1796875" style="147" customWidth="1"/>
    <col min="7938" max="7946" width="11.453125" style="147" customWidth="1"/>
    <col min="7947" max="8192" width="10.26953125" style="147"/>
    <col min="8193" max="8193" width="4.1796875" style="147" customWidth="1"/>
    <col min="8194" max="8202" width="11.453125" style="147" customWidth="1"/>
    <col min="8203" max="8448" width="10.26953125" style="147"/>
    <col min="8449" max="8449" width="4.1796875" style="147" customWidth="1"/>
    <col min="8450" max="8458" width="11.453125" style="147" customWidth="1"/>
    <col min="8459" max="8704" width="10.26953125" style="147"/>
    <col min="8705" max="8705" width="4.1796875" style="147" customWidth="1"/>
    <col min="8706" max="8714" width="11.453125" style="147" customWidth="1"/>
    <col min="8715" max="8960" width="10.26953125" style="147"/>
    <col min="8961" max="8961" width="4.1796875" style="147" customWidth="1"/>
    <col min="8962" max="8970" width="11.453125" style="147" customWidth="1"/>
    <col min="8971" max="9216" width="10.26953125" style="147"/>
    <col min="9217" max="9217" width="4.1796875" style="147" customWidth="1"/>
    <col min="9218" max="9226" width="11.453125" style="147" customWidth="1"/>
    <col min="9227" max="9472" width="10.26953125" style="147"/>
    <col min="9473" max="9473" width="4.1796875" style="147" customWidth="1"/>
    <col min="9474" max="9482" width="11.453125" style="147" customWidth="1"/>
    <col min="9483" max="9728" width="10.26953125" style="147"/>
    <col min="9729" max="9729" width="4.1796875" style="147" customWidth="1"/>
    <col min="9730" max="9738" width="11.453125" style="147" customWidth="1"/>
    <col min="9739" max="9984" width="10.26953125" style="147"/>
    <col min="9985" max="9985" width="4.1796875" style="147" customWidth="1"/>
    <col min="9986" max="9994" width="11.453125" style="147" customWidth="1"/>
    <col min="9995" max="10240" width="10.26953125" style="147"/>
    <col min="10241" max="10241" width="4.1796875" style="147" customWidth="1"/>
    <col min="10242" max="10250" width="11.453125" style="147" customWidth="1"/>
    <col min="10251" max="10496" width="10.26953125" style="147"/>
    <col min="10497" max="10497" width="4.1796875" style="147" customWidth="1"/>
    <col min="10498" max="10506" width="11.453125" style="147" customWidth="1"/>
    <col min="10507" max="10752" width="10.26953125" style="147"/>
    <col min="10753" max="10753" width="4.1796875" style="147" customWidth="1"/>
    <col min="10754" max="10762" width="11.453125" style="147" customWidth="1"/>
    <col min="10763" max="11008" width="10.26953125" style="147"/>
    <col min="11009" max="11009" width="4.1796875" style="147" customWidth="1"/>
    <col min="11010" max="11018" width="11.453125" style="147" customWidth="1"/>
    <col min="11019" max="11264" width="10.26953125" style="147"/>
    <col min="11265" max="11265" width="4.1796875" style="147" customWidth="1"/>
    <col min="11266" max="11274" width="11.453125" style="147" customWidth="1"/>
    <col min="11275" max="11520" width="10.26953125" style="147"/>
    <col min="11521" max="11521" width="4.1796875" style="147" customWidth="1"/>
    <col min="11522" max="11530" width="11.453125" style="147" customWidth="1"/>
    <col min="11531" max="11776" width="10.26953125" style="147"/>
    <col min="11777" max="11777" width="4.1796875" style="147" customWidth="1"/>
    <col min="11778" max="11786" width="11.453125" style="147" customWidth="1"/>
    <col min="11787" max="12032" width="10.26953125" style="147"/>
    <col min="12033" max="12033" width="4.1796875" style="147" customWidth="1"/>
    <col min="12034" max="12042" width="11.453125" style="147" customWidth="1"/>
    <col min="12043" max="12288" width="10.26953125" style="147"/>
    <col min="12289" max="12289" width="4.1796875" style="147" customWidth="1"/>
    <col min="12290" max="12298" width="11.453125" style="147" customWidth="1"/>
    <col min="12299" max="12544" width="10.26953125" style="147"/>
    <col min="12545" max="12545" width="4.1796875" style="147" customWidth="1"/>
    <col min="12546" max="12554" width="11.453125" style="147" customWidth="1"/>
    <col min="12555" max="12800" width="10.26953125" style="147"/>
    <col min="12801" max="12801" width="4.1796875" style="147" customWidth="1"/>
    <col min="12802" max="12810" width="11.453125" style="147" customWidth="1"/>
    <col min="12811" max="13056" width="10.26953125" style="147"/>
    <col min="13057" max="13057" width="4.1796875" style="147" customWidth="1"/>
    <col min="13058" max="13066" width="11.453125" style="147" customWidth="1"/>
    <col min="13067" max="13312" width="10.26953125" style="147"/>
    <col min="13313" max="13313" width="4.1796875" style="147" customWidth="1"/>
    <col min="13314" max="13322" width="11.453125" style="147" customWidth="1"/>
    <col min="13323" max="13568" width="10.26953125" style="147"/>
    <col min="13569" max="13569" width="4.1796875" style="147" customWidth="1"/>
    <col min="13570" max="13578" width="11.453125" style="147" customWidth="1"/>
    <col min="13579" max="13824" width="10.26953125" style="147"/>
    <col min="13825" max="13825" width="4.1796875" style="147" customWidth="1"/>
    <col min="13826" max="13834" width="11.453125" style="147" customWidth="1"/>
    <col min="13835" max="14080" width="10.26953125" style="147"/>
    <col min="14081" max="14081" width="4.1796875" style="147" customWidth="1"/>
    <col min="14082" max="14090" width="11.453125" style="147" customWidth="1"/>
    <col min="14091" max="14336" width="10.26953125" style="147"/>
    <col min="14337" max="14337" width="4.1796875" style="147" customWidth="1"/>
    <col min="14338" max="14346" width="11.453125" style="147" customWidth="1"/>
    <col min="14347" max="14592" width="10.26953125" style="147"/>
    <col min="14593" max="14593" width="4.1796875" style="147" customWidth="1"/>
    <col min="14594" max="14602" width="11.453125" style="147" customWidth="1"/>
    <col min="14603" max="14848" width="10.26953125" style="147"/>
    <col min="14849" max="14849" width="4.1796875" style="147" customWidth="1"/>
    <col min="14850" max="14858" width="11.453125" style="147" customWidth="1"/>
    <col min="14859" max="15104" width="10.26953125" style="147"/>
    <col min="15105" max="15105" width="4.1796875" style="147" customWidth="1"/>
    <col min="15106" max="15114" width="11.453125" style="147" customWidth="1"/>
    <col min="15115" max="15360" width="10.26953125" style="147"/>
    <col min="15361" max="15361" width="4.1796875" style="147" customWidth="1"/>
    <col min="15362" max="15370" width="11.453125" style="147" customWidth="1"/>
    <col min="15371" max="15616" width="10.26953125" style="147"/>
    <col min="15617" max="15617" width="4.1796875" style="147" customWidth="1"/>
    <col min="15618" max="15626" width="11.453125" style="147" customWidth="1"/>
    <col min="15627" max="15872" width="10.26953125" style="147"/>
    <col min="15873" max="15873" width="4.1796875" style="147" customWidth="1"/>
    <col min="15874" max="15882" width="11.453125" style="147" customWidth="1"/>
    <col min="15883" max="16128" width="10.26953125" style="147"/>
    <col min="16129" max="16129" width="4.1796875" style="147" customWidth="1"/>
    <col min="16130" max="16138" width="11.453125" style="147" customWidth="1"/>
    <col min="16139" max="16384" width="10.26953125" style="147"/>
  </cols>
  <sheetData>
    <row r="2" spans="2:10" ht="14.5" thickBot="1" x14ac:dyDescent="0.35"/>
    <row r="3" spans="2:10" ht="14.5" thickTop="1" x14ac:dyDescent="0.3">
      <c r="B3" s="313" t="s">
        <v>183</v>
      </c>
      <c r="C3" s="314"/>
      <c r="D3" s="314"/>
      <c r="E3" s="314"/>
      <c r="F3" s="314"/>
      <c r="G3" s="314"/>
      <c r="H3" s="314"/>
      <c r="I3" s="314"/>
      <c r="J3" s="315"/>
    </row>
    <row r="4" spans="2:10" x14ac:dyDescent="0.3">
      <c r="B4" s="316" t="s">
        <v>184</v>
      </c>
      <c r="C4" s="317"/>
      <c r="D4" s="317"/>
      <c r="E4" s="317"/>
      <c r="F4" s="317"/>
      <c r="G4" s="317"/>
      <c r="H4" s="317"/>
      <c r="I4" s="317"/>
      <c r="J4" s="318"/>
    </row>
    <row r="5" spans="2:10" x14ac:dyDescent="0.3">
      <c r="B5" s="316"/>
      <c r="C5" s="317"/>
      <c r="D5" s="317"/>
      <c r="E5" s="317"/>
      <c r="F5" s="317"/>
      <c r="G5" s="317"/>
      <c r="H5" s="317"/>
      <c r="I5" s="317"/>
      <c r="J5" s="318"/>
    </row>
    <row r="6" spans="2:10" x14ac:dyDescent="0.3">
      <c r="B6" s="316" t="s">
        <v>185</v>
      </c>
      <c r="C6" s="317"/>
      <c r="D6" s="317"/>
      <c r="E6" s="317"/>
      <c r="F6" s="317"/>
      <c r="G6" s="317"/>
      <c r="H6" s="317"/>
      <c r="I6" s="317"/>
      <c r="J6" s="318"/>
    </row>
    <row r="7" spans="2:10" x14ac:dyDescent="0.3">
      <c r="B7" s="316"/>
      <c r="C7" s="317"/>
      <c r="D7" s="317"/>
      <c r="E7" s="317"/>
      <c r="F7" s="317"/>
      <c r="G7" s="317"/>
      <c r="H7" s="317"/>
      <c r="I7" s="317"/>
      <c r="J7" s="318"/>
    </row>
    <row r="8" spans="2:10" ht="3.75" customHeight="1" thickBot="1" x14ac:dyDescent="0.35">
      <c r="B8" s="319"/>
      <c r="C8" s="320"/>
      <c r="D8" s="320"/>
      <c r="E8" s="320"/>
      <c r="F8" s="320"/>
      <c r="G8" s="320"/>
      <c r="H8" s="320"/>
      <c r="I8" s="320"/>
      <c r="J8" s="321"/>
    </row>
    <row r="9" spans="2:10" ht="14.5" thickTop="1" x14ac:dyDescent="0.3"/>
  </sheetData>
  <sheetProtection password="C927" sheet="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DB9A2-8C84-4DD5-966F-9534EA0E8409}">
  <sheetPr codeName="Sheet2"/>
  <dimension ref="A1:N33"/>
  <sheetViews>
    <sheetView showGridLines="0" showRowColHeaders="0" topLeftCell="A7" workbookViewId="0">
      <selection activeCell="W52" sqref="W52"/>
    </sheetView>
  </sheetViews>
  <sheetFormatPr defaultRowHeight="12.5" x14ac:dyDescent="0.25"/>
  <cols>
    <col min="1" max="1" width="37.54296875" customWidth="1"/>
    <col min="3" max="3" width="5.26953125" bestFit="1" customWidth="1"/>
    <col min="4" max="14" width="2.81640625" customWidth="1"/>
  </cols>
  <sheetData>
    <row r="1" spans="1:14" ht="13" x14ac:dyDescent="0.3">
      <c r="A1" s="148" t="s">
        <v>186</v>
      </c>
      <c r="B1" s="149"/>
      <c r="C1" s="150"/>
      <c r="D1" s="150"/>
      <c r="E1" s="150"/>
      <c r="F1" s="150"/>
      <c r="G1" s="150"/>
      <c r="H1" s="150"/>
      <c r="I1" s="150"/>
      <c r="J1" s="150"/>
      <c r="K1" s="150"/>
      <c r="L1" s="150"/>
      <c r="M1" s="150"/>
      <c r="N1" s="151"/>
    </row>
    <row r="2" spans="1:14" ht="13.5" thickBot="1" x14ac:dyDescent="0.35">
      <c r="A2" s="152"/>
      <c r="B2" s="153"/>
      <c r="C2" s="154"/>
      <c r="D2" s="154"/>
      <c r="E2" s="154"/>
      <c r="F2" s="154"/>
      <c r="G2" s="154"/>
      <c r="H2" s="154"/>
      <c r="I2" s="154"/>
      <c r="J2" s="154"/>
      <c r="K2" s="154"/>
      <c r="L2" s="154"/>
      <c r="M2" s="154"/>
      <c r="N2" s="155"/>
    </row>
    <row r="3" spans="1:14" ht="13" x14ac:dyDescent="0.3">
      <c r="A3" s="156" t="s">
        <v>187</v>
      </c>
      <c r="B3" s="322" t="s">
        <v>188</v>
      </c>
      <c r="C3" s="323"/>
      <c r="D3" s="323"/>
      <c r="E3" s="323"/>
      <c r="F3" s="323"/>
      <c r="G3" s="323"/>
      <c r="H3" s="323"/>
      <c r="I3" s="323"/>
      <c r="J3" s="323"/>
      <c r="K3" s="323"/>
      <c r="L3" s="323"/>
      <c r="M3" s="323"/>
      <c r="N3" s="324"/>
    </row>
    <row r="4" spans="1:14" ht="15.5" x14ac:dyDescent="0.35">
      <c r="A4" s="157" t="s">
        <v>50</v>
      </c>
      <c r="B4" s="158"/>
      <c r="C4" s="159"/>
      <c r="D4" s="159"/>
      <c r="E4" s="159"/>
      <c r="F4" s="159"/>
      <c r="G4" s="159"/>
      <c r="H4" s="159"/>
      <c r="I4" s="159"/>
      <c r="J4" s="159"/>
      <c r="K4" s="159"/>
      <c r="L4" s="159"/>
      <c r="M4" s="160"/>
      <c r="N4" s="161"/>
    </row>
    <row r="5" spans="1:14" ht="13" x14ac:dyDescent="0.3">
      <c r="A5" s="162" t="s">
        <v>189</v>
      </c>
      <c r="B5" s="153"/>
      <c r="C5" s="163"/>
      <c r="D5" s="164"/>
      <c r="E5" s="165"/>
      <c r="F5" s="166"/>
      <c r="G5" s="164"/>
      <c r="H5" s="165"/>
      <c r="I5" s="166"/>
      <c r="J5" s="164"/>
      <c r="K5" s="165"/>
      <c r="L5" s="166"/>
      <c r="M5" s="164"/>
      <c r="N5" s="297"/>
    </row>
    <row r="6" spans="1:14" ht="13" x14ac:dyDescent="0.3">
      <c r="A6" s="152" t="s">
        <v>50</v>
      </c>
      <c r="B6" s="153"/>
      <c r="C6" s="167" t="s">
        <v>194</v>
      </c>
      <c r="D6" s="164"/>
      <c r="E6" s="165"/>
      <c r="F6" s="166"/>
      <c r="G6" s="164"/>
      <c r="H6" s="165"/>
      <c r="I6" s="166"/>
      <c r="J6" s="164"/>
      <c r="K6" s="165"/>
      <c r="L6" s="166"/>
      <c r="M6" s="164"/>
      <c r="N6" s="297"/>
    </row>
    <row r="7" spans="1:14" ht="13" x14ac:dyDescent="0.3">
      <c r="A7" s="168"/>
      <c r="B7" s="169"/>
      <c r="C7" s="170"/>
      <c r="D7" s="164"/>
      <c r="E7" s="165"/>
      <c r="F7" s="166"/>
      <c r="G7" s="164"/>
      <c r="H7" s="165"/>
      <c r="I7" s="166"/>
      <c r="J7" s="164"/>
      <c r="K7" s="165"/>
      <c r="L7" s="166"/>
      <c r="M7" s="164"/>
      <c r="N7" s="297"/>
    </row>
    <row r="8" spans="1:14" ht="13" x14ac:dyDescent="0.3">
      <c r="A8" s="162" t="s">
        <v>190</v>
      </c>
      <c r="B8" s="153"/>
      <c r="C8" s="154"/>
      <c r="D8" s="164"/>
      <c r="E8" s="165"/>
      <c r="F8" s="166"/>
      <c r="G8" s="164"/>
      <c r="H8" s="165"/>
      <c r="I8" s="166"/>
      <c r="J8" s="164"/>
      <c r="K8" s="165"/>
      <c r="L8" s="166"/>
      <c r="M8" s="164"/>
      <c r="N8" s="297"/>
    </row>
    <row r="9" spans="1:14" ht="13" x14ac:dyDescent="0.3">
      <c r="A9" s="152" t="s">
        <v>55</v>
      </c>
      <c r="B9" s="153"/>
      <c r="C9" s="154"/>
      <c r="D9" s="171" t="s">
        <v>58</v>
      </c>
      <c r="E9" s="165"/>
      <c r="F9" s="166"/>
      <c r="G9" s="164"/>
      <c r="H9" s="165"/>
      <c r="I9" s="166"/>
      <c r="J9" s="164"/>
      <c r="K9" s="165"/>
      <c r="L9" s="166"/>
      <c r="M9" s="164"/>
      <c r="N9" s="297"/>
    </row>
    <row r="10" spans="1:14" ht="13" x14ac:dyDescent="0.3">
      <c r="A10" s="152"/>
      <c r="B10" s="153"/>
      <c r="C10" s="154"/>
      <c r="D10" s="172"/>
      <c r="E10" s="165"/>
      <c r="F10" s="166"/>
      <c r="G10" s="164"/>
      <c r="H10" s="165"/>
      <c r="I10" s="166"/>
      <c r="J10" s="164"/>
      <c r="K10" s="165"/>
      <c r="L10" s="166"/>
      <c r="M10" s="164"/>
      <c r="N10" s="297"/>
    </row>
    <row r="11" spans="1:14" ht="13" x14ac:dyDescent="0.3">
      <c r="A11" s="180" t="s">
        <v>191</v>
      </c>
      <c r="B11" s="173"/>
      <c r="C11" s="174"/>
      <c r="D11" s="175"/>
      <c r="E11" s="165"/>
      <c r="F11" s="166"/>
      <c r="G11" s="164"/>
      <c r="H11" s="165"/>
      <c r="I11" s="166"/>
      <c r="J11" s="164"/>
      <c r="K11" s="165"/>
      <c r="L11" s="166"/>
      <c r="M11" s="164"/>
      <c r="N11" s="297"/>
    </row>
    <row r="12" spans="1:14" ht="13" x14ac:dyDescent="0.3">
      <c r="A12" s="152" t="s">
        <v>64</v>
      </c>
      <c r="B12" s="153"/>
      <c r="C12" s="154"/>
      <c r="D12" s="175"/>
      <c r="E12" s="171">
        <v>5</v>
      </c>
      <c r="F12" s="166"/>
      <c r="G12" s="164"/>
      <c r="H12" s="165"/>
      <c r="I12" s="166"/>
      <c r="J12" s="164"/>
      <c r="K12" s="165"/>
      <c r="L12" s="166"/>
      <c r="M12" s="164"/>
      <c r="N12" s="297"/>
    </row>
    <row r="13" spans="1:14" ht="13" x14ac:dyDescent="0.3">
      <c r="A13" s="176"/>
      <c r="B13" s="153"/>
      <c r="C13" s="177"/>
      <c r="D13" s="178"/>
      <c r="E13" s="179"/>
      <c r="F13" s="166"/>
      <c r="G13" s="164"/>
      <c r="H13" s="165"/>
      <c r="I13" s="166"/>
      <c r="J13" s="164"/>
      <c r="K13" s="165"/>
      <c r="L13" s="166"/>
      <c r="M13" s="164"/>
      <c r="N13" s="297"/>
    </row>
    <row r="14" spans="1:14" ht="13" x14ac:dyDescent="0.3">
      <c r="A14" s="180" t="s">
        <v>192</v>
      </c>
      <c r="B14" s="173"/>
      <c r="C14" s="154"/>
      <c r="D14" s="175"/>
      <c r="E14" s="175"/>
      <c r="F14" s="166"/>
      <c r="G14" s="164"/>
      <c r="H14" s="165"/>
      <c r="I14" s="166"/>
      <c r="J14" s="164"/>
      <c r="K14" s="165"/>
      <c r="L14" s="166"/>
      <c r="M14" s="164"/>
      <c r="N14" s="297"/>
    </row>
    <row r="15" spans="1:14" ht="13" x14ac:dyDescent="0.3">
      <c r="A15" s="152" t="s">
        <v>72</v>
      </c>
      <c r="B15" s="153"/>
      <c r="C15" s="154"/>
      <c r="D15" s="175"/>
      <c r="E15" s="175"/>
      <c r="F15" s="171" t="s">
        <v>75</v>
      </c>
      <c r="G15" s="164"/>
      <c r="H15" s="165"/>
      <c r="I15" s="166"/>
      <c r="J15" s="164"/>
      <c r="K15" s="165"/>
      <c r="L15" s="166"/>
      <c r="M15" s="164"/>
      <c r="N15" s="297"/>
    </row>
    <row r="16" spans="1:14" ht="13" x14ac:dyDescent="0.3">
      <c r="A16" s="181"/>
      <c r="B16" s="182"/>
      <c r="C16" s="178"/>
      <c r="D16" s="178"/>
      <c r="E16" s="178"/>
      <c r="F16" s="172"/>
      <c r="G16" s="164"/>
      <c r="H16" s="165"/>
      <c r="I16" s="166"/>
      <c r="J16" s="164"/>
      <c r="K16" s="165"/>
      <c r="L16" s="166"/>
      <c r="M16" s="164"/>
      <c r="N16" s="297"/>
    </row>
    <row r="17" spans="1:14" ht="13" x14ac:dyDescent="0.3">
      <c r="A17" s="162" t="s">
        <v>80</v>
      </c>
      <c r="B17" s="153"/>
      <c r="C17" s="154"/>
      <c r="D17" s="175"/>
      <c r="E17" s="175"/>
      <c r="F17" s="183"/>
      <c r="G17" s="164"/>
      <c r="H17" s="165"/>
      <c r="I17" s="166"/>
      <c r="J17" s="164"/>
      <c r="K17" s="165"/>
      <c r="L17" s="166"/>
      <c r="M17" s="164"/>
      <c r="N17" s="297"/>
    </row>
    <row r="18" spans="1:14" ht="13" x14ac:dyDescent="0.3">
      <c r="A18" s="152" t="s">
        <v>81</v>
      </c>
      <c r="B18" s="153"/>
      <c r="C18" s="154"/>
      <c r="D18" s="175"/>
      <c r="E18" s="175"/>
      <c r="F18" s="184"/>
      <c r="G18" s="171" t="s">
        <v>53</v>
      </c>
      <c r="H18" s="188"/>
      <c r="I18" s="166"/>
      <c r="J18" s="164"/>
      <c r="K18" s="165"/>
      <c r="L18" s="166"/>
      <c r="M18" s="164"/>
      <c r="N18" s="297"/>
    </row>
    <row r="19" spans="1:14" ht="13" x14ac:dyDescent="0.3">
      <c r="A19" s="152" t="s">
        <v>83</v>
      </c>
      <c r="B19" s="153"/>
      <c r="C19" s="154"/>
      <c r="D19" s="175"/>
      <c r="E19" s="175"/>
      <c r="F19" s="175"/>
      <c r="G19" s="171" t="s">
        <v>57</v>
      </c>
      <c r="H19" s="188"/>
      <c r="I19" s="166"/>
      <c r="J19" s="164"/>
      <c r="K19" s="165"/>
      <c r="L19" s="166"/>
      <c r="M19" s="164"/>
      <c r="N19" s="297"/>
    </row>
    <row r="20" spans="1:14" ht="13" x14ac:dyDescent="0.3">
      <c r="A20" s="168"/>
      <c r="B20" s="153"/>
      <c r="C20" s="177"/>
      <c r="D20" s="178"/>
      <c r="E20" s="178"/>
      <c r="F20" s="178"/>
      <c r="G20" s="172"/>
      <c r="H20" s="188"/>
      <c r="I20" s="166"/>
      <c r="J20" s="164"/>
      <c r="K20" s="165"/>
      <c r="L20" s="166"/>
      <c r="M20" s="164"/>
      <c r="N20" s="297"/>
    </row>
    <row r="21" spans="1:14" ht="13" x14ac:dyDescent="0.3">
      <c r="A21" s="152" t="s">
        <v>91</v>
      </c>
      <c r="B21" s="173"/>
      <c r="C21" s="154"/>
      <c r="D21" s="175"/>
      <c r="E21" s="175"/>
      <c r="F21" s="175"/>
      <c r="G21" s="296"/>
      <c r="H21" s="188"/>
      <c r="I21" s="166"/>
      <c r="J21" s="164"/>
      <c r="K21" s="165"/>
      <c r="L21" s="166"/>
      <c r="M21" s="164"/>
      <c r="N21" s="297"/>
    </row>
    <row r="22" spans="1:14" ht="13" x14ac:dyDescent="0.3">
      <c r="A22" s="152" t="s">
        <v>92</v>
      </c>
      <c r="B22" s="153"/>
      <c r="C22" s="154"/>
      <c r="D22" s="175"/>
      <c r="E22" s="175"/>
      <c r="F22" s="175"/>
      <c r="G22" s="296"/>
      <c r="H22" s="171" t="s">
        <v>95</v>
      </c>
      <c r="I22" s="166"/>
      <c r="J22" s="164"/>
      <c r="K22" s="165"/>
      <c r="L22" s="166"/>
      <c r="M22" s="164"/>
      <c r="N22" s="297"/>
    </row>
    <row r="23" spans="1:14" ht="13" x14ac:dyDescent="0.3">
      <c r="A23" s="168"/>
      <c r="B23" s="169"/>
      <c r="C23" s="177"/>
      <c r="D23" s="178"/>
      <c r="E23" s="178"/>
      <c r="F23" s="178"/>
      <c r="G23" s="179"/>
      <c r="H23" s="179"/>
      <c r="I23" s="166"/>
      <c r="J23" s="164"/>
      <c r="K23" s="165"/>
      <c r="L23" s="166"/>
      <c r="M23" s="164"/>
      <c r="N23" s="297"/>
    </row>
    <row r="24" spans="1:14" ht="13" x14ac:dyDescent="0.3">
      <c r="A24" s="162" t="s">
        <v>100</v>
      </c>
      <c r="B24" s="298"/>
      <c r="C24" s="154"/>
      <c r="D24" s="175"/>
      <c r="E24" s="175"/>
      <c r="F24" s="175"/>
      <c r="G24" s="175"/>
      <c r="H24" s="175"/>
      <c r="I24" s="166"/>
      <c r="J24" s="164"/>
      <c r="K24" s="165"/>
      <c r="L24" s="166"/>
      <c r="M24" s="164"/>
      <c r="N24" s="297"/>
    </row>
    <row r="25" spans="1:14" ht="13" x14ac:dyDescent="0.3">
      <c r="A25" s="185" t="s">
        <v>27</v>
      </c>
      <c r="B25" s="153"/>
      <c r="C25" s="154"/>
      <c r="D25" s="175"/>
      <c r="E25" s="175"/>
      <c r="F25" s="175"/>
      <c r="G25" s="175"/>
      <c r="H25" s="175"/>
      <c r="I25" s="186" t="s">
        <v>195</v>
      </c>
      <c r="J25" s="186" t="s">
        <v>195</v>
      </c>
      <c r="K25" s="186" t="s">
        <v>195</v>
      </c>
      <c r="L25" s="186" t="s">
        <v>195</v>
      </c>
      <c r="M25" s="164"/>
      <c r="N25" s="297"/>
    </row>
    <row r="26" spans="1:14" ht="13" x14ac:dyDescent="0.3">
      <c r="A26" s="185" t="s">
        <v>103</v>
      </c>
      <c r="B26" s="153"/>
      <c r="C26" s="154"/>
      <c r="D26" s="175"/>
      <c r="E26" s="175"/>
      <c r="F26" s="175"/>
      <c r="G26" s="175"/>
      <c r="H26" s="175"/>
      <c r="I26" s="186" t="s">
        <v>23</v>
      </c>
      <c r="J26" s="186" t="s">
        <v>23</v>
      </c>
      <c r="K26" s="186" t="s">
        <v>23</v>
      </c>
      <c r="L26" s="186" t="s">
        <v>23</v>
      </c>
      <c r="M26" s="164"/>
      <c r="N26" s="297"/>
    </row>
    <row r="27" spans="1:14" ht="13" x14ac:dyDescent="0.3">
      <c r="A27" s="185" t="s">
        <v>121</v>
      </c>
      <c r="B27" s="153"/>
      <c r="C27" s="154"/>
      <c r="D27" s="175"/>
      <c r="E27" s="175"/>
      <c r="F27" s="175"/>
      <c r="G27" s="175"/>
      <c r="H27" s="175"/>
      <c r="I27" s="186" t="s">
        <v>25</v>
      </c>
      <c r="J27" s="186" t="s">
        <v>25</v>
      </c>
      <c r="K27" s="186" t="s">
        <v>25</v>
      </c>
      <c r="L27" s="186" t="s">
        <v>25</v>
      </c>
      <c r="M27" s="164"/>
      <c r="N27" s="297"/>
    </row>
    <row r="28" spans="1:14" ht="13" x14ac:dyDescent="0.3">
      <c r="A28" s="185" t="s">
        <v>139</v>
      </c>
      <c r="B28" s="153"/>
      <c r="C28" s="154"/>
      <c r="D28" s="175"/>
      <c r="E28" s="175"/>
      <c r="F28" s="175"/>
      <c r="G28" s="175"/>
      <c r="H28" s="175"/>
      <c r="I28" s="186" t="s">
        <v>26</v>
      </c>
      <c r="J28" s="186" t="s">
        <v>26</v>
      </c>
      <c r="K28" s="186" t="s">
        <v>26</v>
      </c>
      <c r="L28" s="186" t="s">
        <v>26</v>
      </c>
      <c r="M28" s="164"/>
      <c r="N28" s="297"/>
    </row>
    <row r="29" spans="1:14" ht="13" x14ac:dyDescent="0.3">
      <c r="A29" s="187"/>
      <c r="B29" s="169"/>
      <c r="C29" s="177"/>
      <c r="D29" s="178"/>
      <c r="E29" s="178"/>
      <c r="F29" s="178"/>
      <c r="G29" s="178"/>
      <c r="H29" s="178"/>
      <c r="I29" s="179"/>
      <c r="J29" s="179"/>
      <c r="K29" s="179"/>
      <c r="L29" s="179"/>
      <c r="M29" s="164"/>
      <c r="N29" s="297"/>
    </row>
    <row r="30" spans="1:14" ht="13" x14ac:dyDescent="0.3">
      <c r="A30" s="162" t="s">
        <v>193</v>
      </c>
      <c r="B30" s="153"/>
      <c r="C30" s="154"/>
      <c r="D30" s="154"/>
      <c r="E30" s="154"/>
      <c r="F30" s="154"/>
      <c r="G30" s="154"/>
      <c r="H30" s="154"/>
      <c r="I30" s="154"/>
      <c r="J30" s="154"/>
      <c r="K30" s="154"/>
      <c r="L30" s="189"/>
      <c r="M30" s="164"/>
      <c r="N30" s="297"/>
    </row>
    <row r="31" spans="1:14" ht="13" x14ac:dyDescent="0.3">
      <c r="A31" s="152" t="s">
        <v>171</v>
      </c>
      <c r="B31" s="153"/>
      <c r="C31" s="154"/>
      <c r="D31" s="154"/>
      <c r="E31" s="154"/>
      <c r="F31" s="154"/>
      <c r="G31" s="154"/>
      <c r="H31" s="154"/>
      <c r="I31" s="154"/>
      <c r="J31" s="154"/>
      <c r="K31" s="154"/>
      <c r="L31" s="189"/>
      <c r="M31" s="171" t="s">
        <v>24</v>
      </c>
      <c r="N31" s="297"/>
    </row>
    <row r="32" spans="1:14" ht="13" x14ac:dyDescent="0.3">
      <c r="A32" s="168"/>
      <c r="B32" s="153"/>
      <c r="C32" s="177"/>
      <c r="D32" s="177"/>
      <c r="E32" s="177"/>
      <c r="F32" s="177"/>
      <c r="G32" s="177"/>
      <c r="H32" s="177"/>
      <c r="I32" s="177"/>
      <c r="J32" s="177"/>
      <c r="K32" s="177"/>
      <c r="L32" s="190"/>
      <c r="M32" s="191"/>
      <c r="N32" s="299"/>
    </row>
    <row r="33" spans="1:14" ht="13.5" thickBot="1" x14ac:dyDescent="0.35">
      <c r="A33" s="193"/>
      <c r="B33" s="195"/>
      <c r="C33" s="194"/>
      <c r="D33" s="194"/>
      <c r="E33" s="194"/>
      <c r="F33" s="194"/>
      <c r="G33" s="194"/>
      <c r="H33" s="194"/>
      <c r="I33" s="194"/>
      <c r="J33" s="194"/>
      <c r="K33" s="194"/>
      <c r="L33" s="194"/>
      <c r="M33" s="194"/>
      <c r="N33" s="300"/>
    </row>
  </sheetData>
  <mergeCells count="1">
    <mergeCell ref="B3: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8AF5F-F164-4565-9800-B14A5F221373}">
  <sheetPr codeName="Sheet4"/>
  <dimension ref="A1:M31"/>
  <sheetViews>
    <sheetView showGridLines="0" showRowColHeaders="0" tabSelected="1" topLeftCell="A4" zoomScale="110" zoomScaleNormal="110" workbookViewId="0">
      <selection activeCell="V44" sqref="V44"/>
    </sheetView>
  </sheetViews>
  <sheetFormatPr defaultRowHeight="12.5" x14ac:dyDescent="0.25"/>
  <cols>
    <col min="1" max="1" width="46.54296875" style="2" customWidth="1"/>
    <col min="2" max="2" width="8.81640625" style="10" bestFit="1" customWidth="1"/>
    <col min="3" max="8" width="3.7265625" style="10" customWidth="1"/>
    <col min="9" max="9" width="3.7265625" style="8" customWidth="1"/>
    <col min="10" max="13" width="3.7265625" style="2" customWidth="1"/>
  </cols>
  <sheetData>
    <row r="1" spans="1:13" ht="15.5" x14ac:dyDescent="0.35">
      <c r="A1" s="227" t="str">
        <f>I4MTDbase!$B$5</f>
        <v>i4MT Multifunction Single and 3 Phase</v>
      </c>
      <c r="B1" s="227" t="s">
        <v>0</v>
      </c>
      <c r="C1" s="228"/>
      <c r="D1" s="229"/>
      <c r="E1" s="230" t="str">
        <f>B3&amp;C3&amp;D3&amp;E3&amp;F3&amp;G3&amp;H3&amp;I3&amp;J3&amp;K3&amp;L3</f>
        <v>I4MTX5U4CN N N N X</v>
      </c>
      <c r="F1" s="231"/>
      <c r="G1" s="228"/>
      <c r="H1" s="228"/>
      <c r="I1" s="232"/>
      <c r="J1" s="232"/>
      <c r="K1" s="232"/>
      <c r="L1" s="232"/>
      <c r="M1" s="1"/>
    </row>
    <row r="2" spans="1:13" ht="13" x14ac:dyDescent="0.3">
      <c r="A2" s="233"/>
      <c r="B2" s="234" t="s">
        <v>1</v>
      </c>
      <c r="C2" s="234">
        <v>5</v>
      </c>
      <c r="D2" s="235">
        <v>6</v>
      </c>
      <c r="E2" s="235">
        <v>7</v>
      </c>
      <c r="F2" s="234">
        <v>8</v>
      </c>
      <c r="G2" s="234">
        <v>9</v>
      </c>
      <c r="H2" s="235">
        <v>10</v>
      </c>
      <c r="I2" s="236">
        <v>11</v>
      </c>
      <c r="J2" s="236">
        <v>12</v>
      </c>
      <c r="K2" s="236">
        <v>13</v>
      </c>
      <c r="L2" s="236">
        <v>14</v>
      </c>
      <c r="M2" s="3"/>
    </row>
    <row r="3" spans="1:13" ht="16" thickBot="1" x14ac:dyDescent="0.3">
      <c r="A3" s="237" t="str">
        <f>I4MTDbase!B5</f>
        <v>i4MT Multifunction Single and 3 Phase</v>
      </c>
      <c r="B3" s="238" t="str">
        <f>I4MTDbase!$A$5</f>
        <v>I4MT</v>
      </c>
      <c r="C3" s="238" t="str">
        <f>B5</f>
        <v>X</v>
      </c>
      <c r="D3" s="238" t="str">
        <f>B7</f>
        <v>5</v>
      </c>
      <c r="E3" s="238" t="str">
        <f>B9</f>
        <v>U</v>
      </c>
      <c r="F3" s="239" t="str">
        <f>B11</f>
        <v>4</v>
      </c>
      <c r="G3" s="238" t="str">
        <f>B13</f>
        <v>C</v>
      </c>
      <c r="H3" s="239" t="str">
        <f>B16</f>
        <v xml:space="preserve">N </v>
      </c>
      <c r="I3" s="239" t="str">
        <f>B18</f>
        <v xml:space="preserve">N </v>
      </c>
      <c r="J3" s="239" t="str">
        <f>B20</f>
        <v xml:space="preserve">N </v>
      </c>
      <c r="K3" s="239" t="str">
        <f>B22</f>
        <v xml:space="preserve">N </v>
      </c>
      <c r="L3" s="238" t="str">
        <f>B24</f>
        <v>X</v>
      </c>
      <c r="M3" s="3"/>
    </row>
    <row r="4" spans="1:13" ht="20" x14ac:dyDescent="0.3">
      <c r="A4" s="240" t="str">
        <f>I4MTDbase!B8</f>
        <v>Electrical Network;</v>
      </c>
      <c r="B4" s="241"/>
      <c r="C4" s="242"/>
      <c r="D4" s="243"/>
      <c r="E4" s="244"/>
      <c r="F4" s="245"/>
      <c r="G4" s="242"/>
      <c r="H4" s="243"/>
      <c r="I4" s="246"/>
      <c r="J4" s="247"/>
      <c r="K4" s="248"/>
      <c r="L4" s="249"/>
      <c r="M4" s="3"/>
    </row>
    <row r="5" spans="1:13" ht="16" thickBot="1" x14ac:dyDescent="0.35">
      <c r="A5" s="250" t="str">
        <f>I4MTDbase!$E$9</f>
        <v>Menu Configurable</v>
      </c>
      <c r="B5" s="251" t="str">
        <f>I4MTDbase!$D$8</f>
        <v>X</v>
      </c>
      <c r="C5" s="252"/>
      <c r="D5" s="243"/>
      <c r="E5" s="244"/>
      <c r="F5" s="245"/>
      <c r="G5" s="242"/>
      <c r="H5" s="243"/>
      <c r="I5" s="246"/>
      <c r="J5" s="247"/>
      <c r="K5" s="248"/>
      <c r="L5" s="249"/>
      <c r="M5" s="3"/>
    </row>
    <row r="6" spans="1:13" ht="15.5" x14ac:dyDescent="0.3">
      <c r="A6" s="240" t="str">
        <f>I4MTDbase!B12</f>
        <v>Accuracy:</v>
      </c>
      <c r="B6" s="253"/>
      <c r="C6" s="254"/>
      <c r="D6" s="243"/>
      <c r="E6" s="244"/>
      <c r="F6" s="245"/>
      <c r="G6" s="242"/>
      <c r="H6" s="243"/>
      <c r="I6" s="246"/>
      <c r="J6" s="247"/>
      <c r="K6" s="248"/>
      <c r="L6" s="249"/>
      <c r="M6" s="3"/>
    </row>
    <row r="7" spans="1:13" ht="16" thickBot="1" x14ac:dyDescent="0.35">
      <c r="A7" s="250" t="str">
        <f>I4MTDbase!$E$13</f>
        <v>Class 0.5 Measured (Class 1 Active Energy)</v>
      </c>
      <c r="B7" s="251" t="str">
        <f>I4MTDbase!$D$12</f>
        <v>5</v>
      </c>
      <c r="C7" s="254"/>
      <c r="D7" s="255"/>
      <c r="E7" s="244"/>
      <c r="F7" s="245"/>
      <c r="G7" s="242"/>
      <c r="H7" s="243"/>
      <c r="I7" s="246"/>
      <c r="J7" s="247"/>
      <c r="K7" s="248"/>
      <c r="L7" s="249"/>
      <c r="M7" s="3"/>
    </row>
    <row r="8" spans="1:13" ht="15.5" x14ac:dyDescent="0.3">
      <c r="A8" s="240" t="str">
        <f>I4MTDbase!$B$16</f>
        <v>Power Supply:</v>
      </c>
      <c r="B8" s="256"/>
      <c r="C8" s="257"/>
      <c r="D8" s="258"/>
      <c r="E8" s="244"/>
      <c r="F8" s="245"/>
      <c r="G8" s="242"/>
      <c r="H8" s="243"/>
      <c r="I8" s="246"/>
      <c r="J8" s="247"/>
      <c r="K8" s="248"/>
      <c r="L8" s="249"/>
      <c r="M8" s="3"/>
    </row>
    <row r="9" spans="1:13" ht="16" thickBot="1" x14ac:dyDescent="0.35">
      <c r="A9" s="250" t="str">
        <f>I4MTDbase!$E$17</f>
        <v>Universal AC/DC</v>
      </c>
      <c r="B9" s="251" t="str">
        <f>I4MTDbase!$D$16</f>
        <v>U</v>
      </c>
      <c r="C9" s="258"/>
      <c r="D9" s="258"/>
      <c r="E9" s="259"/>
      <c r="F9" s="245"/>
      <c r="G9" s="242"/>
      <c r="H9" s="243"/>
      <c r="I9" s="246"/>
      <c r="J9" s="247"/>
      <c r="K9" s="248"/>
      <c r="L9" s="249"/>
      <c r="M9" s="3"/>
    </row>
    <row r="10" spans="1:13" ht="15.5" x14ac:dyDescent="0.3">
      <c r="A10" s="240" t="str">
        <f>I4MTDbase!B20</f>
        <v>Communications COM1:</v>
      </c>
      <c r="B10" s="260"/>
      <c r="C10" s="261"/>
      <c r="D10" s="261"/>
      <c r="E10" s="261"/>
      <c r="F10" s="245"/>
      <c r="G10" s="242"/>
      <c r="H10" s="243"/>
      <c r="I10" s="246"/>
      <c r="J10" s="247"/>
      <c r="K10" s="248"/>
      <c r="L10" s="249"/>
      <c r="M10" s="3"/>
    </row>
    <row r="11" spans="1:13" ht="17.25" customHeight="1" thickBot="1" x14ac:dyDescent="0.35">
      <c r="A11" s="262"/>
      <c r="B11" s="263" t="str">
        <f>I4MTDbase!$D$20</f>
        <v>4</v>
      </c>
      <c r="C11" s="264"/>
      <c r="D11" s="265"/>
      <c r="E11" s="265"/>
      <c r="F11" s="266"/>
      <c r="G11" s="242"/>
      <c r="H11" s="243"/>
      <c r="I11" s="246"/>
      <c r="J11" s="247"/>
      <c r="K11" s="248"/>
      <c r="L11" s="249"/>
      <c r="M11" s="3"/>
    </row>
    <row r="12" spans="1:13" ht="15.5" x14ac:dyDescent="0.3">
      <c r="A12" s="240" t="str">
        <f>I4MTDbase!B26</f>
        <v>Protocol:</v>
      </c>
      <c r="B12" s="267"/>
      <c r="C12" s="268"/>
      <c r="D12" s="268"/>
      <c r="E12" s="268"/>
      <c r="F12" s="268"/>
      <c r="G12" s="242"/>
      <c r="H12" s="243"/>
      <c r="I12" s="246"/>
      <c r="J12" s="247"/>
      <c r="K12" s="248"/>
      <c r="L12" s="249"/>
      <c r="M12" s="3"/>
    </row>
    <row r="13" spans="1:13" ht="20" x14ac:dyDescent="0.3">
      <c r="A13" s="308" t="str">
        <f>I4MTDbase!$E$27</f>
        <v>MODBUS RTU</v>
      </c>
      <c r="B13" s="305" t="str">
        <f>I4MTDbase!$D$26</f>
        <v>C</v>
      </c>
      <c r="C13" s="306"/>
      <c r="D13" s="286"/>
      <c r="E13" s="286"/>
      <c r="F13" s="286"/>
      <c r="G13" s="307"/>
      <c r="H13" s="243"/>
      <c r="I13" s="246"/>
      <c r="J13" s="247"/>
      <c r="K13" s="248"/>
      <c r="L13" s="249"/>
      <c r="M13" s="3"/>
    </row>
    <row r="14" spans="1:13" ht="13" x14ac:dyDescent="0.3">
      <c r="A14" s="309" t="str">
        <f>I4MTDbase!$B63</f>
        <v>I/O Assignment</v>
      </c>
      <c r="B14" s="304"/>
      <c r="C14" s="254"/>
      <c r="D14" s="254"/>
      <c r="E14" s="254"/>
      <c r="F14" s="254"/>
      <c r="G14" s="254"/>
      <c r="H14" s="243"/>
      <c r="I14" s="246"/>
      <c r="J14" s="247"/>
      <c r="K14" s="248"/>
      <c r="L14" s="249"/>
      <c r="M14" s="3"/>
    </row>
    <row r="15" spans="1:13" ht="13" x14ac:dyDescent="0.3">
      <c r="A15" s="270" t="str">
        <f>I4MTDbase!$B$64</f>
        <v>Input/Output I/O 1:</v>
      </c>
      <c r="B15" s="272"/>
      <c r="C15" s="254"/>
      <c r="D15" s="254"/>
      <c r="E15" s="254"/>
      <c r="F15" s="254"/>
      <c r="G15" s="254"/>
      <c r="H15" s="243"/>
      <c r="I15" s="246"/>
      <c r="J15" s="247"/>
      <c r="K15" s="248"/>
      <c r="L15" s="249"/>
      <c r="M15" s="3"/>
    </row>
    <row r="16" spans="1:13" ht="16" thickBot="1" x14ac:dyDescent="0.35">
      <c r="A16" s="302"/>
      <c r="B16" s="271" t="str">
        <f>VLOOKUP(I4MTDbase!$C$33,I4MTDbase!$C$34:$E$37,2)</f>
        <v xml:space="preserve">N </v>
      </c>
      <c r="C16" s="272"/>
      <c r="D16" s="272"/>
      <c r="E16" s="272"/>
      <c r="F16" s="272"/>
      <c r="G16" s="272"/>
      <c r="H16" s="255"/>
      <c r="I16" s="246"/>
      <c r="J16" s="247"/>
      <c r="K16" s="248"/>
      <c r="L16" s="249"/>
      <c r="M16" s="3"/>
    </row>
    <row r="17" spans="1:13" ht="13" x14ac:dyDescent="0.3">
      <c r="A17" s="240" t="str">
        <f>I4MTDbase!$B$65</f>
        <v>Input/Output I/O 2:</v>
      </c>
      <c r="B17" s="274"/>
      <c r="C17" s="258"/>
      <c r="D17" s="258"/>
      <c r="E17" s="258"/>
      <c r="F17" s="258"/>
      <c r="G17" s="258"/>
      <c r="H17" s="258"/>
      <c r="I17" s="246"/>
      <c r="J17" s="247"/>
      <c r="K17" s="248"/>
      <c r="L17" s="249"/>
      <c r="M17" s="3"/>
    </row>
    <row r="18" spans="1:13" ht="16" thickBot="1" x14ac:dyDescent="0.35">
      <c r="A18" s="250" t="str">
        <f>I4MTDbase!$E$65</f>
        <v>Not Fitted</v>
      </c>
      <c r="B18" s="263" t="str">
        <f>VLOOKUP(I4MTDbase!$C$42,I4MTDbase!$C$43:$D$46,2)</f>
        <v xml:space="preserve">N </v>
      </c>
      <c r="C18" s="275"/>
      <c r="D18" s="276"/>
      <c r="E18" s="276"/>
      <c r="F18" s="276"/>
      <c r="G18" s="276"/>
      <c r="H18" s="276"/>
      <c r="I18" s="277"/>
      <c r="J18" s="247"/>
      <c r="K18" s="248"/>
      <c r="L18" s="249"/>
      <c r="M18" s="3"/>
    </row>
    <row r="19" spans="1:13" ht="13" x14ac:dyDescent="0.3">
      <c r="A19" s="240" t="str">
        <f>I4MTDbase!$B$66</f>
        <v>Input/Output I/O 3:</v>
      </c>
      <c r="B19" s="278"/>
      <c r="C19" s="279"/>
      <c r="D19" s="279"/>
      <c r="E19" s="279"/>
      <c r="F19" s="279"/>
      <c r="G19" s="279"/>
      <c r="H19" s="279"/>
      <c r="I19" s="280"/>
      <c r="J19" s="247"/>
      <c r="K19" s="248"/>
      <c r="L19" s="249"/>
      <c r="M19" s="3"/>
    </row>
    <row r="20" spans="1:13" ht="16" thickBot="1" x14ac:dyDescent="0.35">
      <c r="A20" s="250" t="str">
        <f>I4MTDbase!$E$66</f>
        <v>Not Fitted</v>
      </c>
      <c r="B20" s="263" t="str">
        <f>VLOOKUP(I4MTDbase!$C$49,I4MTDbase!$C$50:$D$53,2)</f>
        <v xml:space="preserve">N </v>
      </c>
      <c r="C20" s="281"/>
      <c r="D20" s="265"/>
      <c r="E20" s="265"/>
      <c r="F20" s="265"/>
      <c r="G20" s="265"/>
      <c r="H20" s="265"/>
      <c r="I20" s="282"/>
      <c r="J20" s="283"/>
      <c r="K20" s="248"/>
      <c r="L20" s="249"/>
      <c r="M20" s="3"/>
    </row>
    <row r="21" spans="1:13" ht="13" x14ac:dyDescent="0.3">
      <c r="A21" s="240" t="str">
        <f>I4MTDbase!$B$67</f>
        <v>Input/Output I/O 4:</v>
      </c>
      <c r="B21" s="284"/>
      <c r="C21" s="269"/>
      <c r="D21" s="269"/>
      <c r="E21" s="269"/>
      <c r="F21" s="269"/>
      <c r="G21" s="269"/>
      <c r="H21" s="269"/>
      <c r="I21" s="269"/>
      <c r="J21" s="269"/>
      <c r="K21" s="248"/>
      <c r="L21" s="249"/>
      <c r="M21" s="3"/>
    </row>
    <row r="22" spans="1:13" ht="16" thickBot="1" x14ac:dyDescent="0.35">
      <c r="A22" s="250"/>
      <c r="B22" s="263" t="str">
        <f>VLOOKUP(I4MTDbase!$C$56,I4MTDbase!$C$57:$D$60,2)</f>
        <v xml:space="preserve">N </v>
      </c>
      <c r="C22" s="285"/>
      <c r="D22" s="286"/>
      <c r="E22" s="286"/>
      <c r="F22" s="286"/>
      <c r="G22" s="286"/>
      <c r="H22" s="286"/>
      <c r="I22" s="286"/>
      <c r="J22" s="286"/>
      <c r="K22" s="287"/>
      <c r="L22" s="249"/>
      <c r="M22" s="3"/>
    </row>
    <row r="23" spans="1:13" ht="15.5" x14ac:dyDescent="0.3">
      <c r="A23" s="240" t="str">
        <f>I4MTDbase!B69</f>
        <v>Design Suffix:</v>
      </c>
      <c r="B23" s="288"/>
      <c r="C23" s="254"/>
      <c r="D23" s="254"/>
      <c r="E23" s="254"/>
      <c r="F23" s="254"/>
      <c r="G23" s="254"/>
      <c r="H23" s="254"/>
      <c r="I23" s="289"/>
      <c r="J23" s="289"/>
      <c r="K23" s="289"/>
      <c r="L23" s="249"/>
      <c r="M23" s="3"/>
    </row>
    <row r="24" spans="1:13" ht="16" thickBot="1" x14ac:dyDescent="0.35">
      <c r="A24" s="250" t="str">
        <f>I4MTDbase!$E$69</f>
        <v>Factory Allocated</v>
      </c>
      <c r="B24" s="251" t="str">
        <f>I4MTDbase!$D$69</f>
        <v>X</v>
      </c>
      <c r="C24" s="273"/>
      <c r="D24" s="272"/>
      <c r="E24" s="272"/>
      <c r="F24" s="272"/>
      <c r="G24" s="272"/>
      <c r="H24" s="272"/>
      <c r="I24" s="290"/>
      <c r="J24" s="290"/>
      <c r="K24" s="290"/>
      <c r="L24" s="291"/>
      <c r="M24" s="3"/>
    </row>
    <row r="25" spans="1:13" ht="20.5" thickBot="1" x14ac:dyDescent="0.35">
      <c r="A25" s="292"/>
      <c r="B25" s="293"/>
      <c r="C25" s="294"/>
      <c r="D25" s="294"/>
      <c r="E25" s="294"/>
      <c r="F25" s="294"/>
      <c r="G25" s="294"/>
      <c r="H25" s="294"/>
      <c r="I25" s="295"/>
      <c r="J25" s="295"/>
      <c r="K25" s="295"/>
      <c r="L25" s="295"/>
      <c r="M25" s="4"/>
    </row>
    <row r="26" spans="1:13" ht="20" x14ac:dyDescent="0.25">
      <c r="A26" s="5"/>
      <c r="B26" s="6"/>
      <c r="C26" s="7"/>
      <c r="D26" s="7"/>
      <c r="E26" s="7"/>
      <c r="F26" s="7"/>
      <c r="G26" s="7"/>
      <c r="H26" s="7"/>
      <c r="J26" s="8"/>
    </row>
    <row r="27" spans="1:13" ht="20" x14ac:dyDescent="0.25">
      <c r="A27" s="5"/>
      <c r="B27" s="6"/>
      <c r="C27" s="7"/>
      <c r="D27" s="7"/>
      <c r="E27" s="7"/>
      <c r="F27" s="7"/>
      <c r="G27" s="7"/>
      <c r="H27" s="7"/>
      <c r="J27" s="8"/>
    </row>
    <row r="28" spans="1:13" ht="20" x14ac:dyDescent="0.25">
      <c r="A28" s="5"/>
      <c r="B28" s="6"/>
      <c r="C28" s="7"/>
      <c r="D28" s="7"/>
      <c r="E28" s="7"/>
      <c r="F28" s="7"/>
      <c r="G28" s="7"/>
      <c r="H28" s="7"/>
      <c r="J28" s="8"/>
    </row>
    <row r="29" spans="1:13" ht="20" x14ac:dyDescent="0.25">
      <c r="A29" s="5"/>
      <c r="B29" s="6"/>
      <c r="C29" s="7"/>
      <c r="D29" s="7"/>
      <c r="E29" s="7"/>
      <c r="F29" s="7"/>
      <c r="G29" s="7"/>
      <c r="H29" s="7"/>
      <c r="J29" s="8"/>
    </row>
    <row r="30" spans="1:13" x14ac:dyDescent="0.25">
      <c r="A30" s="8"/>
      <c r="B30" s="9"/>
      <c r="C30" s="9"/>
      <c r="D30" s="9"/>
      <c r="E30" s="9"/>
      <c r="F30" s="9"/>
      <c r="G30" s="9"/>
      <c r="H30" s="9"/>
      <c r="J30" s="8"/>
    </row>
    <row r="31" spans="1:13" x14ac:dyDescent="0.25">
      <c r="B31" s="9"/>
      <c r="C31" s="9"/>
      <c r="D31" s="9"/>
      <c r="E31" s="9"/>
      <c r="F31" s="9"/>
      <c r="G31" s="9"/>
      <c r="H31" s="9"/>
      <c r="J31" s="8"/>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0</xdr:col>
                    <xdr:colOff>12700</xdr:colOff>
                    <xdr:row>10</xdr:row>
                    <xdr:rowOff>31750</xdr:rowOff>
                  </from>
                  <to>
                    <xdr:col>0</xdr:col>
                    <xdr:colOff>3098800</xdr:colOff>
                    <xdr:row>10</xdr:row>
                    <xdr:rowOff>209550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0</xdr:col>
                    <xdr:colOff>12700</xdr:colOff>
                    <xdr:row>15</xdr:row>
                    <xdr:rowOff>12700</xdr:rowOff>
                  </from>
                  <to>
                    <xdr:col>0</xdr:col>
                    <xdr:colOff>3098800</xdr:colOff>
                    <xdr:row>16</xdr:row>
                    <xdr:rowOff>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0</xdr:col>
                    <xdr:colOff>12700</xdr:colOff>
                    <xdr:row>16</xdr:row>
                    <xdr:rowOff>152400</xdr:rowOff>
                  </from>
                  <to>
                    <xdr:col>0</xdr:col>
                    <xdr:colOff>3098800</xdr:colOff>
                    <xdr:row>18</xdr:row>
                    <xdr:rowOff>0</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0</xdr:col>
                    <xdr:colOff>12700</xdr:colOff>
                    <xdr:row>19</xdr:row>
                    <xdr:rowOff>12700</xdr:rowOff>
                  </from>
                  <to>
                    <xdr:col>0</xdr:col>
                    <xdr:colOff>3098800</xdr:colOff>
                    <xdr:row>20</xdr:row>
                    <xdr:rowOff>19050</xdr:rowOff>
                  </to>
                </anchor>
              </controlPr>
            </control>
          </mc:Choice>
        </mc:AlternateContent>
        <mc:AlternateContent xmlns:mc="http://schemas.openxmlformats.org/markup-compatibility/2006">
          <mc:Choice Requires="x14">
            <control shapeId="5125" r:id="rId8" name="Drop Down 5">
              <controlPr defaultSize="0" autoLine="0" autoPict="0">
                <anchor moveWithCells="1">
                  <from>
                    <xdr:col>0</xdr:col>
                    <xdr:colOff>12700</xdr:colOff>
                    <xdr:row>21</xdr:row>
                    <xdr:rowOff>12700</xdr:rowOff>
                  </from>
                  <to>
                    <xdr:col>0</xdr:col>
                    <xdr:colOff>3098800</xdr:colOff>
                    <xdr:row>22</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9"/>
  <dimension ref="A1:W132"/>
  <sheetViews>
    <sheetView topLeftCell="B16" zoomScale="80" zoomScaleNormal="80" workbookViewId="0">
      <selection activeCell="M5" sqref="M5"/>
    </sheetView>
  </sheetViews>
  <sheetFormatPr defaultRowHeight="12.5" x14ac:dyDescent="0.25"/>
  <cols>
    <col min="1" max="1" width="9.1796875" style="2"/>
    <col min="2" max="2" width="35.54296875" style="2" bestFit="1" customWidth="1"/>
    <col min="3" max="3" width="3.1796875" style="12" bestFit="1" customWidth="1"/>
    <col min="4" max="4" width="8.54296875" style="12" bestFit="1" customWidth="1"/>
    <col min="5" max="5" width="52.7265625" style="2" bestFit="1" customWidth="1"/>
    <col min="6" max="6" width="8.54296875" style="13" customWidth="1"/>
    <col min="7" max="7" width="5.1796875" style="14" customWidth="1"/>
    <col min="8" max="9" width="5" style="14" customWidth="1"/>
    <col min="10" max="10" width="13.1796875" style="2" bestFit="1" customWidth="1"/>
    <col min="11" max="11" width="9.7265625" style="14" customWidth="1"/>
    <col min="12" max="12" width="11.7265625" style="2" customWidth="1"/>
    <col min="13" max="13" width="33.81640625" style="2" customWidth="1"/>
    <col min="14" max="14" width="33.1796875" style="2" customWidth="1"/>
    <col min="15" max="15" width="11.453125" style="2" customWidth="1"/>
    <col min="16" max="17" width="8.7265625" style="2" customWidth="1"/>
    <col min="18" max="18" width="14.26953125" style="2" customWidth="1"/>
    <col min="19" max="19" width="10.54296875" style="2" customWidth="1"/>
    <col min="20" max="20" width="11.26953125" style="2" customWidth="1"/>
    <col min="21" max="21" width="10.453125" style="2" customWidth="1"/>
    <col min="22" max="22" width="14" style="2" customWidth="1"/>
    <col min="23" max="23" width="10.7265625" style="2" customWidth="1"/>
    <col min="24" max="261" width="9.1796875" style="2"/>
    <col min="262" max="262" width="35.54296875" style="2" bestFit="1" customWidth="1"/>
    <col min="263" max="263" width="3.1796875" style="2" bestFit="1" customWidth="1"/>
    <col min="264" max="264" width="52.7265625" style="2" bestFit="1" customWidth="1"/>
    <col min="265" max="265" width="8.54296875" style="2" bestFit="1" customWidth="1"/>
    <col min="266" max="266" width="5.1796875" style="2" customWidth="1"/>
    <col min="267" max="267" width="5" style="2" customWidth="1"/>
    <col min="268" max="268" width="11.7265625" style="2" customWidth="1"/>
    <col min="269" max="269" width="11.81640625" style="2" customWidth="1"/>
    <col min="270" max="274" width="8.7265625" style="2" customWidth="1"/>
    <col min="275" max="517" width="9.1796875" style="2"/>
    <col min="518" max="518" width="35.54296875" style="2" bestFit="1" customWidth="1"/>
    <col min="519" max="519" width="3.1796875" style="2" bestFit="1" customWidth="1"/>
    <col min="520" max="520" width="52.7265625" style="2" bestFit="1" customWidth="1"/>
    <col min="521" max="521" width="8.54296875" style="2" bestFit="1" customWidth="1"/>
    <col min="522" max="522" width="5.1796875" style="2" customWidth="1"/>
    <col min="523" max="523" width="5" style="2" customWidth="1"/>
    <col min="524" max="524" width="11.7265625" style="2" customWidth="1"/>
    <col min="525" max="525" width="11.81640625" style="2" customWidth="1"/>
    <col min="526" max="530" width="8.7265625" style="2" customWidth="1"/>
    <col min="531" max="773" width="9.1796875" style="2"/>
    <col min="774" max="774" width="35.54296875" style="2" bestFit="1" customWidth="1"/>
    <col min="775" max="775" width="3.1796875" style="2" bestFit="1" customWidth="1"/>
    <col min="776" max="776" width="52.7265625" style="2" bestFit="1" customWidth="1"/>
    <col min="777" max="777" width="8.54296875" style="2" bestFit="1" customWidth="1"/>
    <col min="778" max="778" width="5.1796875" style="2" customWidth="1"/>
    <col min="779" max="779" width="5" style="2" customWidth="1"/>
    <col min="780" max="780" width="11.7265625" style="2" customWidth="1"/>
    <col min="781" max="781" width="11.81640625" style="2" customWidth="1"/>
    <col min="782" max="786" width="8.7265625" style="2" customWidth="1"/>
    <col min="787" max="1029" width="9.1796875" style="2"/>
    <col min="1030" max="1030" width="35.54296875" style="2" bestFit="1" customWidth="1"/>
    <col min="1031" max="1031" width="3.1796875" style="2" bestFit="1" customWidth="1"/>
    <col min="1032" max="1032" width="52.7265625" style="2" bestFit="1" customWidth="1"/>
    <col min="1033" max="1033" width="8.54296875" style="2" bestFit="1" customWidth="1"/>
    <col min="1034" max="1034" width="5.1796875" style="2" customWidth="1"/>
    <col min="1035" max="1035" width="5" style="2" customWidth="1"/>
    <col min="1036" max="1036" width="11.7265625" style="2" customWidth="1"/>
    <col min="1037" max="1037" width="11.81640625" style="2" customWidth="1"/>
    <col min="1038" max="1042" width="8.7265625" style="2" customWidth="1"/>
    <col min="1043" max="1285" width="9.1796875" style="2"/>
    <col min="1286" max="1286" width="35.54296875" style="2" bestFit="1" customWidth="1"/>
    <col min="1287" max="1287" width="3.1796875" style="2" bestFit="1" customWidth="1"/>
    <col min="1288" max="1288" width="52.7265625" style="2" bestFit="1" customWidth="1"/>
    <col min="1289" max="1289" width="8.54296875" style="2" bestFit="1" customWidth="1"/>
    <col min="1290" max="1290" width="5.1796875" style="2" customWidth="1"/>
    <col min="1291" max="1291" width="5" style="2" customWidth="1"/>
    <col min="1292" max="1292" width="11.7265625" style="2" customWidth="1"/>
    <col min="1293" max="1293" width="11.81640625" style="2" customWidth="1"/>
    <col min="1294" max="1298" width="8.7265625" style="2" customWidth="1"/>
    <col min="1299" max="1541" width="9.1796875" style="2"/>
    <col min="1542" max="1542" width="35.54296875" style="2" bestFit="1" customWidth="1"/>
    <col min="1543" max="1543" width="3.1796875" style="2" bestFit="1" customWidth="1"/>
    <col min="1544" max="1544" width="52.7265625" style="2" bestFit="1" customWidth="1"/>
    <col min="1545" max="1545" width="8.54296875" style="2" bestFit="1" customWidth="1"/>
    <col min="1546" max="1546" width="5.1796875" style="2" customWidth="1"/>
    <col min="1547" max="1547" width="5" style="2" customWidth="1"/>
    <col min="1548" max="1548" width="11.7265625" style="2" customWidth="1"/>
    <col min="1549" max="1549" width="11.81640625" style="2" customWidth="1"/>
    <col min="1550" max="1554" width="8.7265625" style="2" customWidth="1"/>
    <col min="1555" max="1797" width="9.1796875" style="2"/>
    <col min="1798" max="1798" width="35.54296875" style="2" bestFit="1" customWidth="1"/>
    <col min="1799" max="1799" width="3.1796875" style="2" bestFit="1" customWidth="1"/>
    <col min="1800" max="1800" width="52.7265625" style="2" bestFit="1" customWidth="1"/>
    <col min="1801" max="1801" width="8.54296875" style="2" bestFit="1" customWidth="1"/>
    <col min="1802" max="1802" width="5.1796875" style="2" customWidth="1"/>
    <col min="1803" max="1803" width="5" style="2" customWidth="1"/>
    <col min="1804" max="1804" width="11.7265625" style="2" customWidth="1"/>
    <col min="1805" max="1805" width="11.81640625" style="2" customWidth="1"/>
    <col min="1806" max="1810" width="8.7265625" style="2" customWidth="1"/>
    <col min="1811" max="2053" width="9.1796875" style="2"/>
    <col min="2054" max="2054" width="35.54296875" style="2" bestFit="1" customWidth="1"/>
    <col min="2055" max="2055" width="3.1796875" style="2" bestFit="1" customWidth="1"/>
    <col min="2056" max="2056" width="52.7265625" style="2" bestFit="1" customWidth="1"/>
    <col min="2057" max="2057" width="8.54296875" style="2" bestFit="1" customWidth="1"/>
    <col min="2058" max="2058" width="5.1796875" style="2" customWidth="1"/>
    <col min="2059" max="2059" width="5" style="2" customWidth="1"/>
    <col min="2060" max="2060" width="11.7265625" style="2" customWidth="1"/>
    <col min="2061" max="2061" width="11.81640625" style="2" customWidth="1"/>
    <col min="2062" max="2066" width="8.7265625" style="2" customWidth="1"/>
    <col min="2067" max="2309" width="9.1796875" style="2"/>
    <col min="2310" max="2310" width="35.54296875" style="2" bestFit="1" customWidth="1"/>
    <col min="2311" max="2311" width="3.1796875" style="2" bestFit="1" customWidth="1"/>
    <col min="2312" max="2312" width="52.7265625" style="2" bestFit="1" customWidth="1"/>
    <col min="2313" max="2313" width="8.54296875" style="2" bestFit="1" customWidth="1"/>
    <col min="2314" max="2314" width="5.1796875" style="2" customWidth="1"/>
    <col min="2315" max="2315" width="5" style="2" customWidth="1"/>
    <col min="2316" max="2316" width="11.7265625" style="2" customWidth="1"/>
    <col min="2317" max="2317" width="11.81640625" style="2" customWidth="1"/>
    <col min="2318" max="2322" width="8.7265625" style="2" customWidth="1"/>
    <col min="2323" max="2565" width="9.1796875" style="2"/>
    <col min="2566" max="2566" width="35.54296875" style="2" bestFit="1" customWidth="1"/>
    <col min="2567" max="2567" width="3.1796875" style="2" bestFit="1" customWidth="1"/>
    <col min="2568" max="2568" width="52.7265625" style="2" bestFit="1" customWidth="1"/>
    <col min="2569" max="2569" width="8.54296875" style="2" bestFit="1" customWidth="1"/>
    <col min="2570" max="2570" width="5.1796875" style="2" customWidth="1"/>
    <col min="2571" max="2571" width="5" style="2" customWidth="1"/>
    <col min="2572" max="2572" width="11.7265625" style="2" customWidth="1"/>
    <col min="2573" max="2573" width="11.81640625" style="2" customWidth="1"/>
    <col min="2574" max="2578" width="8.7265625" style="2" customWidth="1"/>
    <col min="2579" max="2821" width="9.1796875" style="2"/>
    <col min="2822" max="2822" width="35.54296875" style="2" bestFit="1" customWidth="1"/>
    <col min="2823" max="2823" width="3.1796875" style="2" bestFit="1" customWidth="1"/>
    <col min="2824" max="2824" width="52.7265625" style="2" bestFit="1" customWidth="1"/>
    <col min="2825" max="2825" width="8.54296875" style="2" bestFit="1" customWidth="1"/>
    <col min="2826" max="2826" width="5.1796875" style="2" customWidth="1"/>
    <col min="2827" max="2827" width="5" style="2" customWidth="1"/>
    <col min="2828" max="2828" width="11.7265625" style="2" customWidth="1"/>
    <col min="2829" max="2829" width="11.81640625" style="2" customWidth="1"/>
    <col min="2830" max="2834" width="8.7265625" style="2" customWidth="1"/>
    <col min="2835" max="3077" width="9.1796875" style="2"/>
    <col min="3078" max="3078" width="35.54296875" style="2" bestFit="1" customWidth="1"/>
    <col min="3079" max="3079" width="3.1796875" style="2" bestFit="1" customWidth="1"/>
    <col min="3080" max="3080" width="52.7265625" style="2" bestFit="1" customWidth="1"/>
    <col min="3081" max="3081" width="8.54296875" style="2" bestFit="1" customWidth="1"/>
    <col min="3082" max="3082" width="5.1796875" style="2" customWidth="1"/>
    <col min="3083" max="3083" width="5" style="2" customWidth="1"/>
    <col min="3084" max="3084" width="11.7265625" style="2" customWidth="1"/>
    <col min="3085" max="3085" width="11.81640625" style="2" customWidth="1"/>
    <col min="3086" max="3090" width="8.7265625" style="2" customWidth="1"/>
    <col min="3091" max="3333" width="9.1796875" style="2"/>
    <col min="3334" max="3334" width="35.54296875" style="2" bestFit="1" customWidth="1"/>
    <col min="3335" max="3335" width="3.1796875" style="2" bestFit="1" customWidth="1"/>
    <col min="3336" max="3336" width="52.7265625" style="2" bestFit="1" customWidth="1"/>
    <col min="3337" max="3337" width="8.54296875" style="2" bestFit="1" customWidth="1"/>
    <col min="3338" max="3338" width="5.1796875" style="2" customWidth="1"/>
    <col min="3339" max="3339" width="5" style="2" customWidth="1"/>
    <col min="3340" max="3340" width="11.7265625" style="2" customWidth="1"/>
    <col min="3341" max="3341" width="11.81640625" style="2" customWidth="1"/>
    <col min="3342" max="3346" width="8.7265625" style="2" customWidth="1"/>
    <col min="3347" max="3589" width="9.1796875" style="2"/>
    <col min="3590" max="3590" width="35.54296875" style="2" bestFit="1" customWidth="1"/>
    <col min="3591" max="3591" width="3.1796875" style="2" bestFit="1" customWidth="1"/>
    <col min="3592" max="3592" width="52.7265625" style="2" bestFit="1" customWidth="1"/>
    <col min="3593" max="3593" width="8.54296875" style="2" bestFit="1" customWidth="1"/>
    <col min="3594" max="3594" width="5.1796875" style="2" customWidth="1"/>
    <col min="3595" max="3595" width="5" style="2" customWidth="1"/>
    <col min="3596" max="3596" width="11.7265625" style="2" customWidth="1"/>
    <col min="3597" max="3597" width="11.81640625" style="2" customWidth="1"/>
    <col min="3598" max="3602" width="8.7265625" style="2" customWidth="1"/>
    <col min="3603" max="3845" width="9.1796875" style="2"/>
    <col min="3846" max="3846" width="35.54296875" style="2" bestFit="1" customWidth="1"/>
    <col min="3847" max="3847" width="3.1796875" style="2" bestFit="1" customWidth="1"/>
    <col min="3848" max="3848" width="52.7265625" style="2" bestFit="1" customWidth="1"/>
    <col min="3849" max="3849" width="8.54296875" style="2" bestFit="1" customWidth="1"/>
    <col min="3850" max="3850" width="5.1796875" style="2" customWidth="1"/>
    <col min="3851" max="3851" width="5" style="2" customWidth="1"/>
    <col min="3852" max="3852" width="11.7265625" style="2" customWidth="1"/>
    <col min="3853" max="3853" width="11.81640625" style="2" customWidth="1"/>
    <col min="3854" max="3858" width="8.7265625" style="2" customWidth="1"/>
    <col min="3859" max="4101" width="9.1796875" style="2"/>
    <col min="4102" max="4102" width="35.54296875" style="2" bestFit="1" customWidth="1"/>
    <col min="4103" max="4103" width="3.1796875" style="2" bestFit="1" customWidth="1"/>
    <col min="4104" max="4104" width="52.7265625" style="2" bestFit="1" customWidth="1"/>
    <col min="4105" max="4105" width="8.54296875" style="2" bestFit="1" customWidth="1"/>
    <col min="4106" max="4106" width="5.1796875" style="2" customWidth="1"/>
    <col min="4107" max="4107" width="5" style="2" customWidth="1"/>
    <col min="4108" max="4108" width="11.7265625" style="2" customWidth="1"/>
    <col min="4109" max="4109" width="11.81640625" style="2" customWidth="1"/>
    <col min="4110" max="4114" width="8.7265625" style="2" customWidth="1"/>
    <col min="4115" max="4357" width="9.1796875" style="2"/>
    <col min="4358" max="4358" width="35.54296875" style="2" bestFit="1" customWidth="1"/>
    <col min="4359" max="4359" width="3.1796875" style="2" bestFit="1" customWidth="1"/>
    <col min="4360" max="4360" width="52.7265625" style="2" bestFit="1" customWidth="1"/>
    <col min="4361" max="4361" width="8.54296875" style="2" bestFit="1" customWidth="1"/>
    <col min="4362" max="4362" width="5.1796875" style="2" customWidth="1"/>
    <col min="4363" max="4363" width="5" style="2" customWidth="1"/>
    <col min="4364" max="4364" width="11.7265625" style="2" customWidth="1"/>
    <col min="4365" max="4365" width="11.81640625" style="2" customWidth="1"/>
    <col min="4366" max="4370" width="8.7265625" style="2" customWidth="1"/>
    <col min="4371" max="4613" width="9.1796875" style="2"/>
    <col min="4614" max="4614" width="35.54296875" style="2" bestFit="1" customWidth="1"/>
    <col min="4615" max="4615" width="3.1796875" style="2" bestFit="1" customWidth="1"/>
    <col min="4616" max="4616" width="52.7265625" style="2" bestFit="1" customWidth="1"/>
    <col min="4617" max="4617" width="8.54296875" style="2" bestFit="1" customWidth="1"/>
    <col min="4618" max="4618" width="5.1796875" style="2" customWidth="1"/>
    <col min="4619" max="4619" width="5" style="2" customWidth="1"/>
    <col min="4620" max="4620" width="11.7265625" style="2" customWidth="1"/>
    <col min="4621" max="4621" width="11.81640625" style="2" customWidth="1"/>
    <col min="4622" max="4626" width="8.7265625" style="2" customWidth="1"/>
    <col min="4627" max="4869" width="9.1796875" style="2"/>
    <col min="4870" max="4870" width="35.54296875" style="2" bestFit="1" customWidth="1"/>
    <col min="4871" max="4871" width="3.1796875" style="2" bestFit="1" customWidth="1"/>
    <col min="4872" max="4872" width="52.7265625" style="2" bestFit="1" customWidth="1"/>
    <col min="4873" max="4873" width="8.54296875" style="2" bestFit="1" customWidth="1"/>
    <col min="4874" max="4874" width="5.1796875" style="2" customWidth="1"/>
    <col min="4875" max="4875" width="5" style="2" customWidth="1"/>
    <col min="4876" max="4876" width="11.7265625" style="2" customWidth="1"/>
    <col min="4877" max="4877" width="11.81640625" style="2" customWidth="1"/>
    <col min="4878" max="4882" width="8.7265625" style="2" customWidth="1"/>
    <col min="4883" max="5125" width="9.1796875" style="2"/>
    <col min="5126" max="5126" width="35.54296875" style="2" bestFit="1" customWidth="1"/>
    <col min="5127" max="5127" width="3.1796875" style="2" bestFit="1" customWidth="1"/>
    <col min="5128" max="5128" width="52.7265625" style="2" bestFit="1" customWidth="1"/>
    <col min="5129" max="5129" width="8.54296875" style="2" bestFit="1" customWidth="1"/>
    <col min="5130" max="5130" width="5.1796875" style="2" customWidth="1"/>
    <col min="5131" max="5131" width="5" style="2" customWidth="1"/>
    <col min="5132" max="5132" width="11.7265625" style="2" customWidth="1"/>
    <col min="5133" max="5133" width="11.81640625" style="2" customWidth="1"/>
    <col min="5134" max="5138" width="8.7265625" style="2" customWidth="1"/>
    <col min="5139" max="5381" width="9.1796875" style="2"/>
    <col min="5382" max="5382" width="35.54296875" style="2" bestFit="1" customWidth="1"/>
    <col min="5383" max="5383" width="3.1796875" style="2" bestFit="1" customWidth="1"/>
    <col min="5384" max="5384" width="52.7265625" style="2" bestFit="1" customWidth="1"/>
    <col min="5385" max="5385" width="8.54296875" style="2" bestFit="1" customWidth="1"/>
    <col min="5386" max="5386" width="5.1796875" style="2" customWidth="1"/>
    <col min="5387" max="5387" width="5" style="2" customWidth="1"/>
    <col min="5388" max="5388" width="11.7265625" style="2" customWidth="1"/>
    <col min="5389" max="5389" width="11.81640625" style="2" customWidth="1"/>
    <col min="5390" max="5394" width="8.7265625" style="2" customWidth="1"/>
    <col min="5395" max="5637" width="9.1796875" style="2"/>
    <col min="5638" max="5638" width="35.54296875" style="2" bestFit="1" customWidth="1"/>
    <col min="5639" max="5639" width="3.1796875" style="2" bestFit="1" customWidth="1"/>
    <col min="5640" max="5640" width="52.7265625" style="2" bestFit="1" customWidth="1"/>
    <col min="5641" max="5641" width="8.54296875" style="2" bestFit="1" customWidth="1"/>
    <col min="5642" max="5642" width="5.1796875" style="2" customWidth="1"/>
    <col min="5643" max="5643" width="5" style="2" customWidth="1"/>
    <col min="5644" max="5644" width="11.7265625" style="2" customWidth="1"/>
    <col min="5645" max="5645" width="11.81640625" style="2" customWidth="1"/>
    <col min="5646" max="5650" width="8.7265625" style="2" customWidth="1"/>
    <col min="5651" max="5893" width="9.1796875" style="2"/>
    <col min="5894" max="5894" width="35.54296875" style="2" bestFit="1" customWidth="1"/>
    <col min="5895" max="5895" width="3.1796875" style="2" bestFit="1" customWidth="1"/>
    <col min="5896" max="5896" width="52.7265625" style="2" bestFit="1" customWidth="1"/>
    <col min="5897" max="5897" width="8.54296875" style="2" bestFit="1" customWidth="1"/>
    <col min="5898" max="5898" width="5.1796875" style="2" customWidth="1"/>
    <col min="5899" max="5899" width="5" style="2" customWidth="1"/>
    <col min="5900" max="5900" width="11.7265625" style="2" customWidth="1"/>
    <col min="5901" max="5901" width="11.81640625" style="2" customWidth="1"/>
    <col min="5902" max="5906" width="8.7265625" style="2" customWidth="1"/>
    <col min="5907" max="6149" width="9.1796875" style="2"/>
    <col min="6150" max="6150" width="35.54296875" style="2" bestFit="1" customWidth="1"/>
    <col min="6151" max="6151" width="3.1796875" style="2" bestFit="1" customWidth="1"/>
    <col min="6152" max="6152" width="52.7265625" style="2" bestFit="1" customWidth="1"/>
    <col min="6153" max="6153" width="8.54296875" style="2" bestFit="1" customWidth="1"/>
    <col min="6154" max="6154" width="5.1796875" style="2" customWidth="1"/>
    <col min="6155" max="6155" width="5" style="2" customWidth="1"/>
    <col min="6156" max="6156" width="11.7265625" style="2" customWidth="1"/>
    <col min="6157" max="6157" width="11.81640625" style="2" customWidth="1"/>
    <col min="6158" max="6162" width="8.7265625" style="2" customWidth="1"/>
    <col min="6163" max="6405" width="9.1796875" style="2"/>
    <col min="6406" max="6406" width="35.54296875" style="2" bestFit="1" customWidth="1"/>
    <col min="6407" max="6407" width="3.1796875" style="2" bestFit="1" customWidth="1"/>
    <col min="6408" max="6408" width="52.7265625" style="2" bestFit="1" customWidth="1"/>
    <col min="6409" max="6409" width="8.54296875" style="2" bestFit="1" customWidth="1"/>
    <col min="6410" max="6410" width="5.1796875" style="2" customWidth="1"/>
    <col min="6411" max="6411" width="5" style="2" customWidth="1"/>
    <col min="6412" max="6412" width="11.7265625" style="2" customWidth="1"/>
    <col min="6413" max="6413" width="11.81640625" style="2" customWidth="1"/>
    <col min="6414" max="6418" width="8.7265625" style="2" customWidth="1"/>
    <col min="6419" max="6661" width="9.1796875" style="2"/>
    <col min="6662" max="6662" width="35.54296875" style="2" bestFit="1" customWidth="1"/>
    <col min="6663" max="6663" width="3.1796875" style="2" bestFit="1" customWidth="1"/>
    <col min="6664" max="6664" width="52.7265625" style="2" bestFit="1" customWidth="1"/>
    <col min="6665" max="6665" width="8.54296875" style="2" bestFit="1" customWidth="1"/>
    <col min="6666" max="6666" width="5.1796875" style="2" customWidth="1"/>
    <col min="6667" max="6667" width="5" style="2" customWidth="1"/>
    <col min="6668" max="6668" width="11.7265625" style="2" customWidth="1"/>
    <col min="6669" max="6669" width="11.81640625" style="2" customWidth="1"/>
    <col min="6670" max="6674" width="8.7265625" style="2" customWidth="1"/>
    <col min="6675" max="6917" width="9.1796875" style="2"/>
    <col min="6918" max="6918" width="35.54296875" style="2" bestFit="1" customWidth="1"/>
    <col min="6919" max="6919" width="3.1796875" style="2" bestFit="1" customWidth="1"/>
    <col min="6920" max="6920" width="52.7265625" style="2" bestFit="1" customWidth="1"/>
    <col min="6921" max="6921" width="8.54296875" style="2" bestFit="1" customWidth="1"/>
    <col min="6922" max="6922" width="5.1796875" style="2" customWidth="1"/>
    <col min="6923" max="6923" width="5" style="2" customWidth="1"/>
    <col min="6924" max="6924" width="11.7265625" style="2" customWidth="1"/>
    <col min="6925" max="6925" width="11.81640625" style="2" customWidth="1"/>
    <col min="6926" max="6930" width="8.7265625" style="2" customWidth="1"/>
    <col min="6931" max="7173" width="9.1796875" style="2"/>
    <col min="7174" max="7174" width="35.54296875" style="2" bestFit="1" customWidth="1"/>
    <col min="7175" max="7175" width="3.1796875" style="2" bestFit="1" customWidth="1"/>
    <col min="7176" max="7176" width="52.7265625" style="2" bestFit="1" customWidth="1"/>
    <col min="7177" max="7177" width="8.54296875" style="2" bestFit="1" customWidth="1"/>
    <col min="7178" max="7178" width="5.1796875" style="2" customWidth="1"/>
    <col min="7179" max="7179" width="5" style="2" customWidth="1"/>
    <col min="7180" max="7180" width="11.7265625" style="2" customWidth="1"/>
    <col min="7181" max="7181" width="11.81640625" style="2" customWidth="1"/>
    <col min="7182" max="7186" width="8.7265625" style="2" customWidth="1"/>
    <col min="7187" max="7429" width="9.1796875" style="2"/>
    <col min="7430" max="7430" width="35.54296875" style="2" bestFit="1" customWidth="1"/>
    <col min="7431" max="7431" width="3.1796875" style="2" bestFit="1" customWidth="1"/>
    <col min="7432" max="7432" width="52.7265625" style="2" bestFit="1" customWidth="1"/>
    <col min="7433" max="7433" width="8.54296875" style="2" bestFit="1" customWidth="1"/>
    <col min="7434" max="7434" width="5.1796875" style="2" customWidth="1"/>
    <col min="7435" max="7435" width="5" style="2" customWidth="1"/>
    <col min="7436" max="7436" width="11.7265625" style="2" customWidth="1"/>
    <col min="7437" max="7437" width="11.81640625" style="2" customWidth="1"/>
    <col min="7438" max="7442" width="8.7265625" style="2" customWidth="1"/>
    <col min="7443" max="7685" width="9.1796875" style="2"/>
    <col min="7686" max="7686" width="35.54296875" style="2" bestFit="1" customWidth="1"/>
    <col min="7687" max="7687" width="3.1796875" style="2" bestFit="1" customWidth="1"/>
    <col min="7688" max="7688" width="52.7265625" style="2" bestFit="1" customWidth="1"/>
    <col min="7689" max="7689" width="8.54296875" style="2" bestFit="1" customWidth="1"/>
    <col min="7690" max="7690" width="5.1796875" style="2" customWidth="1"/>
    <col min="7691" max="7691" width="5" style="2" customWidth="1"/>
    <col min="7692" max="7692" width="11.7265625" style="2" customWidth="1"/>
    <col min="7693" max="7693" width="11.81640625" style="2" customWidth="1"/>
    <col min="7694" max="7698" width="8.7265625" style="2" customWidth="1"/>
    <col min="7699" max="7941" width="9.1796875" style="2"/>
    <col min="7942" max="7942" width="35.54296875" style="2" bestFit="1" customWidth="1"/>
    <col min="7943" max="7943" width="3.1796875" style="2" bestFit="1" customWidth="1"/>
    <col min="7944" max="7944" width="52.7265625" style="2" bestFit="1" customWidth="1"/>
    <col min="7945" max="7945" width="8.54296875" style="2" bestFit="1" customWidth="1"/>
    <col min="7946" max="7946" width="5.1796875" style="2" customWidth="1"/>
    <col min="7947" max="7947" width="5" style="2" customWidth="1"/>
    <col min="7948" max="7948" width="11.7265625" style="2" customWidth="1"/>
    <col min="7949" max="7949" width="11.81640625" style="2" customWidth="1"/>
    <col min="7950" max="7954" width="8.7265625" style="2" customWidth="1"/>
    <col min="7955" max="8197" width="9.1796875" style="2"/>
    <col min="8198" max="8198" width="35.54296875" style="2" bestFit="1" customWidth="1"/>
    <col min="8199" max="8199" width="3.1796875" style="2" bestFit="1" customWidth="1"/>
    <col min="8200" max="8200" width="52.7265625" style="2" bestFit="1" customWidth="1"/>
    <col min="8201" max="8201" width="8.54296875" style="2" bestFit="1" customWidth="1"/>
    <col min="8202" max="8202" width="5.1796875" style="2" customWidth="1"/>
    <col min="8203" max="8203" width="5" style="2" customWidth="1"/>
    <col min="8204" max="8204" width="11.7265625" style="2" customWidth="1"/>
    <col min="8205" max="8205" width="11.81640625" style="2" customWidth="1"/>
    <col min="8206" max="8210" width="8.7265625" style="2" customWidth="1"/>
    <col min="8211" max="8453" width="9.1796875" style="2"/>
    <col min="8454" max="8454" width="35.54296875" style="2" bestFit="1" customWidth="1"/>
    <col min="8455" max="8455" width="3.1796875" style="2" bestFit="1" customWidth="1"/>
    <col min="8456" max="8456" width="52.7265625" style="2" bestFit="1" customWidth="1"/>
    <col min="8457" max="8457" width="8.54296875" style="2" bestFit="1" customWidth="1"/>
    <col min="8458" max="8458" width="5.1796875" style="2" customWidth="1"/>
    <col min="8459" max="8459" width="5" style="2" customWidth="1"/>
    <col min="8460" max="8460" width="11.7265625" style="2" customWidth="1"/>
    <col min="8461" max="8461" width="11.81640625" style="2" customWidth="1"/>
    <col min="8462" max="8466" width="8.7265625" style="2" customWidth="1"/>
    <col min="8467" max="8709" width="9.1796875" style="2"/>
    <col min="8710" max="8710" width="35.54296875" style="2" bestFit="1" customWidth="1"/>
    <col min="8711" max="8711" width="3.1796875" style="2" bestFit="1" customWidth="1"/>
    <col min="8712" max="8712" width="52.7265625" style="2" bestFit="1" customWidth="1"/>
    <col min="8713" max="8713" width="8.54296875" style="2" bestFit="1" customWidth="1"/>
    <col min="8714" max="8714" width="5.1796875" style="2" customWidth="1"/>
    <col min="8715" max="8715" width="5" style="2" customWidth="1"/>
    <col min="8716" max="8716" width="11.7265625" style="2" customWidth="1"/>
    <col min="8717" max="8717" width="11.81640625" style="2" customWidth="1"/>
    <col min="8718" max="8722" width="8.7265625" style="2" customWidth="1"/>
    <col min="8723" max="8965" width="9.1796875" style="2"/>
    <col min="8966" max="8966" width="35.54296875" style="2" bestFit="1" customWidth="1"/>
    <col min="8967" max="8967" width="3.1796875" style="2" bestFit="1" customWidth="1"/>
    <col min="8968" max="8968" width="52.7265625" style="2" bestFit="1" customWidth="1"/>
    <col min="8969" max="8969" width="8.54296875" style="2" bestFit="1" customWidth="1"/>
    <col min="8970" max="8970" width="5.1796875" style="2" customWidth="1"/>
    <col min="8971" max="8971" width="5" style="2" customWidth="1"/>
    <col min="8972" max="8972" width="11.7265625" style="2" customWidth="1"/>
    <col min="8973" max="8973" width="11.81640625" style="2" customWidth="1"/>
    <col min="8974" max="8978" width="8.7265625" style="2" customWidth="1"/>
    <col min="8979" max="9221" width="9.1796875" style="2"/>
    <col min="9222" max="9222" width="35.54296875" style="2" bestFit="1" customWidth="1"/>
    <col min="9223" max="9223" width="3.1796875" style="2" bestFit="1" customWidth="1"/>
    <col min="9224" max="9224" width="52.7265625" style="2" bestFit="1" customWidth="1"/>
    <col min="9225" max="9225" width="8.54296875" style="2" bestFit="1" customWidth="1"/>
    <col min="9226" max="9226" width="5.1796875" style="2" customWidth="1"/>
    <col min="9227" max="9227" width="5" style="2" customWidth="1"/>
    <col min="9228" max="9228" width="11.7265625" style="2" customWidth="1"/>
    <col min="9229" max="9229" width="11.81640625" style="2" customWidth="1"/>
    <col min="9230" max="9234" width="8.7265625" style="2" customWidth="1"/>
    <col min="9235" max="9477" width="9.1796875" style="2"/>
    <col min="9478" max="9478" width="35.54296875" style="2" bestFit="1" customWidth="1"/>
    <col min="9479" max="9479" width="3.1796875" style="2" bestFit="1" customWidth="1"/>
    <col min="9480" max="9480" width="52.7265625" style="2" bestFit="1" customWidth="1"/>
    <col min="9481" max="9481" width="8.54296875" style="2" bestFit="1" customWidth="1"/>
    <col min="9482" max="9482" width="5.1796875" style="2" customWidth="1"/>
    <col min="9483" max="9483" width="5" style="2" customWidth="1"/>
    <col min="9484" max="9484" width="11.7265625" style="2" customWidth="1"/>
    <col min="9485" max="9485" width="11.81640625" style="2" customWidth="1"/>
    <col min="9486" max="9490" width="8.7265625" style="2" customWidth="1"/>
    <col min="9491" max="9733" width="9.1796875" style="2"/>
    <col min="9734" max="9734" width="35.54296875" style="2" bestFit="1" customWidth="1"/>
    <col min="9735" max="9735" width="3.1796875" style="2" bestFit="1" customWidth="1"/>
    <col min="9736" max="9736" width="52.7265625" style="2" bestFit="1" customWidth="1"/>
    <col min="9737" max="9737" width="8.54296875" style="2" bestFit="1" customWidth="1"/>
    <col min="9738" max="9738" width="5.1796875" style="2" customWidth="1"/>
    <col min="9739" max="9739" width="5" style="2" customWidth="1"/>
    <col min="9740" max="9740" width="11.7265625" style="2" customWidth="1"/>
    <col min="9741" max="9741" width="11.81640625" style="2" customWidth="1"/>
    <col min="9742" max="9746" width="8.7265625" style="2" customWidth="1"/>
    <col min="9747" max="9989" width="9.1796875" style="2"/>
    <col min="9990" max="9990" width="35.54296875" style="2" bestFit="1" customWidth="1"/>
    <col min="9991" max="9991" width="3.1796875" style="2" bestFit="1" customWidth="1"/>
    <col min="9992" max="9992" width="52.7265625" style="2" bestFit="1" customWidth="1"/>
    <col min="9993" max="9993" width="8.54296875" style="2" bestFit="1" customWidth="1"/>
    <col min="9994" max="9994" width="5.1796875" style="2" customWidth="1"/>
    <col min="9995" max="9995" width="5" style="2" customWidth="1"/>
    <col min="9996" max="9996" width="11.7265625" style="2" customWidth="1"/>
    <col min="9997" max="9997" width="11.81640625" style="2" customWidth="1"/>
    <col min="9998" max="10002" width="8.7265625" style="2" customWidth="1"/>
    <col min="10003" max="10245" width="9.1796875" style="2"/>
    <col min="10246" max="10246" width="35.54296875" style="2" bestFit="1" customWidth="1"/>
    <col min="10247" max="10247" width="3.1796875" style="2" bestFit="1" customWidth="1"/>
    <col min="10248" max="10248" width="52.7265625" style="2" bestFit="1" customWidth="1"/>
    <col min="10249" max="10249" width="8.54296875" style="2" bestFit="1" customWidth="1"/>
    <col min="10250" max="10250" width="5.1796875" style="2" customWidth="1"/>
    <col min="10251" max="10251" width="5" style="2" customWidth="1"/>
    <col min="10252" max="10252" width="11.7265625" style="2" customWidth="1"/>
    <col min="10253" max="10253" width="11.81640625" style="2" customWidth="1"/>
    <col min="10254" max="10258" width="8.7265625" style="2" customWidth="1"/>
    <col min="10259" max="10501" width="9.1796875" style="2"/>
    <col min="10502" max="10502" width="35.54296875" style="2" bestFit="1" customWidth="1"/>
    <col min="10503" max="10503" width="3.1796875" style="2" bestFit="1" customWidth="1"/>
    <col min="10504" max="10504" width="52.7265625" style="2" bestFit="1" customWidth="1"/>
    <col min="10505" max="10505" width="8.54296875" style="2" bestFit="1" customWidth="1"/>
    <col min="10506" max="10506" width="5.1796875" style="2" customWidth="1"/>
    <col min="10507" max="10507" width="5" style="2" customWidth="1"/>
    <col min="10508" max="10508" width="11.7265625" style="2" customWidth="1"/>
    <col min="10509" max="10509" width="11.81640625" style="2" customWidth="1"/>
    <col min="10510" max="10514" width="8.7265625" style="2" customWidth="1"/>
    <col min="10515" max="10757" width="9.1796875" style="2"/>
    <col min="10758" max="10758" width="35.54296875" style="2" bestFit="1" customWidth="1"/>
    <col min="10759" max="10759" width="3.1796875" style="2" bestFit="1" customWidth="1"/>
    <col min="10760" max="10760" width="52.7265625" style="2" bestFit="1" customWidth="1"/>
    <col min="10761" max="10761" width="8.54296875" style="2" bestFit="1" customWidth="1"/>
    <col min="10762" max="10762" width="5.1796875" style="2" customWidth="1"/>
    <col min="10763" max="10763" width="5" style="2" customWidth="1"/>
    <col min="10764" max="10764" width="11.7265625" style="2" customWidth="1"/>
    <col min="10765" max="10765" width="11.81640625" style="2" customWidth="1"/>
    <col min="10766" max="10770" width="8.7265625" style="2" customWidth="1"/>
    <col min="10771" max="11013" width="9.1796875" style="2"/>
    <col min="11014" max="11014" width="35.54296875" style="2" bestFit="1" customWidth="1"/>
    <col min="11015" max="11015" width="3.1796875" style="2" bestFit="1" customWidth="1"/>
    <col min="11016" max="11016" width="52.7265625" style="2" bestFit="1" customWidth="1"/>
    <col min="11017" max="11017" width="8.54296875" style="2" bestFit="1" customWidth="1"/>
    <col min="11018" max="11018" width="5.1796875" style="2" customWidth="1"/>
    <col min="11019" max="11019" width="5" style="2" customWidth="1"/>
    <col min="11020" max="11020" width="11.7265625" style="2" customWidth="1"/>
    <col min="11021" max="11021" width="11.81640625" style="2" customWidth="1"/>
    <col min="11022" max="11026" width="8.7265625" style="2" customWidth="1"/>
    <col min="11027" max="11269" width="9.1796875" style="2"/>
    <col min="11270" max="11270" width="35.54296875" style="2" bestFit="1" customWidth="1"/>
    <col min="11271" max="11271" width="3.1796875" style="2" bestFit="1" customWidth="1"/>
    <col min="11272" max="11272" width="52.7265625" style="2" bestFit="1" customWidth="1"/>
    <col min="11273" max="11273" width="8.54296875" style="2" bestFit="1" customWidth="1"/>
    <col min="11274" max="11274" width="5.1796875" style="2" customWidth="1"/>
    <col min="11275" max="11275" width="5" style="2" customWidth="1"/>
    <col min="11276" max="11276" width="11.7265625" style="2" customWidth="1"/>
    <col min="11277" max="11277" width="11.81640625" style="2" customWidth="1"/>
    <col min="11278" max="11282" width="8.7265625" style="2" customWidth="1"/>
    <col min="11283" max="11525" width="9.1796875" style="2"/>
    <col min="11526" max="11526" width="35.54296875" style="2" bestFit="1" customWidth="1"/>
    <col min="11527" max="11527" width="3.1796875" style="2" bestFit="1" customWidth="1"/>
    <col min="11528" max="11528" width="52.7265625" style="2" bestFit="1" customWidth="1"/>
    <col min="11529" max="11529" width="8.54296875" style="2" bestFit="1" customWidth="1"/>
    <col min="11530" max="11530" width="5.1796875" style="2" customWidth="1"/>
    <col min="11531" max="11531" width="5" style="2" customWidth="1"/>
    <col min="11532" max="11532" width="11.7265625" style="2" customWidth="1"/>
    <col min="11533" max="11533" width="11.81640625" style="2" customWidth="1"/>
    <col min="11534" max="11538" width="8.7265625" style="2" customWidth="1"/>
    <col min="11539" max="11781" width="9.1796875" style="2"/>
    <col min="11782" max="11782" width="35.54296875" style="2" bestFit="1" customWidth="1"/>
    <col min="11783" max="11783" width="3.1796875" style="2" bestFit="1" customWidth="1"/>
    <col min="11784" max="11784" width="52.7265625" style="2" bestFit="1" customWidth="1"/>
    <col min="11785" max="11785" width="8.54296875" style="2" bestFit="1" customWidth="1"/>
    <col min="11786" max="11786" width="5.1796875" style="2" customWidth="1"/>
    <col min="11787" max="11787" width="5" style="2" customWidth="1"/>
    <col min="11788" max="11788" width="11.7265625" style="2" customWidth="1"/>
    <col min="11789" max="11789" width="11.81640625" style="2" customWidth="1"/>
    <col min="11790" max="11794" width="8.7265625" style="2" customWidth="1"/>
    <col min="11795" max="12037" width="9.1796875" style="2"/>
    <col min="12038" max="12038" width="35.54296875" style="2" bestFit="1" customWidth="1"/>
    <col min="12039" max="12039" width="3.1796875" style="2" bestFit="1" customWidth="1"/>
    <col min="12040" max="12040" width="52.7265625" style="2" bestFit="1" customWidth="1"/>
    <col min="12041" max="12041" width="8.54296875" style="2" bestFit="1" customWidth="1"/>
    <col min="12042" max="12042" width="5.1796875" style="2" customWidth="1"/>
    <col min="12043" max="12043" width="5" style="2" customWidth="1"/>
    <col min="12044" max="12044" width="11.7265625" style="2" customWidth="1"/>
    <col min="12045" max="12045" width="11.81640625" style="2" customWidth="1"/>
    <col min="12046" max="12050" width="8.7265625" style="2" customWidth="1"/>
    <col min="12051" max="12293" width="9.1796875" style="2"/>
    <col min="12294" max="12294" width="35.54296875" style="2" bestFit="1" customWidth="1"/>
    <col min="12295" max="12295" width="3.1796875" style="2" bestFit="1" customWidth="1"/>
    <col min="12296" max="12296" width="52.7265625" style="2" bestFit="1" customWidth="1"/>
    <col min="12297" max="12297" width="8.54296875" style="2" bestFit="1" customWidth="1"/>
    <col min="12298" max="12298" width="5.1796875" style="2" customWidth="1"/>
    <col min="12299" max="12299" width="5" style="2" customWidth="1"/>
    <col min="12300" max="12300" width="11.7265625" style="2" customWidth="1"/>
    <col min="12301" max="12301" width="11.81640625" style="2" customWidth="1"/>
    <col min="12302" max="12306" width="8.7265625" style="2" customWidth="1"/>
    <col min="12307" max="12549" width="9.1796875" style="2"/>
    <col min="12550" max="12550" width="35.54296875" style="2" bestFit="1" customWidth="1"/>
    <col min="12551" max="12551" width="3.1796875" style="2" bestFit="1" customWidth="1"/>
    <col min="12552" max="12552" width="52.7265625" style="2" bestFit="1" customWidth="1"/>
    <col min="12553" max="12553" width="8.54296875" style="2" bestFit="1" customWidth="1"/>
    <col min="12554" max="12554" width="5.1796875" style="2" customWidth="1"/>
    <col min="12555" max="12555" width="5" style="2" customWidth="1"/>
    <col min="12556" max="12556" width="11.7265625" style="2" customWidth="1"/>
    <col min="12557" max="12557" width="11.81640625" style="2" customWidth="1"/>
    <col min="12558" max="12562" width="8.7265625" style="2" customWidth="1"/>
    <col min="12563" max="12805" width="9.1796875" style="2"/>
    <col min="12806" max="12806" width="35.54296875" style="2" bestFit="1" customWidth="1"/>
    <col min="12807" max="12807" width="3.1796875" style="2" bestFit="1" customWidth="1"/>
    <col min="12808" max="12808" width="52.7265625" style="2" bestFit="1" customWidth="1"/>
    <col min="12809" max="12809" width="8.54296875" style="2" bestFit="1" customWidth="1"/>
    <col min="12810" max="12810" width="5.1796875" style="2" customWidth="1"/>
    <col min="12811" max="12811" width="5" style="2" customWidth="1"/>
    <col min="12812" max="12812" width="11.7265625" style="2" customWidth="1"/>
    <col min="12813" max="12813" width="11.81640625" style="2" customWidth="1"/>
    <col min="12814" max="12818" width="8.7265625" style="2" customWidth="1"/>
    <col min="12819" max="13061" width="9.1796875" style="2"/>
    <col min="13062" max="13062" width="35.54296875" style="2" bestFit="1" customWidth="1"/>
    <col min="13063" max="13063" width="3.1796875" style="2" bestFit="1" customWidth="1"/>
    <col min="13064" max="13064" width="52.7265625" style="2" bestFit="1" customWidth="1"/>
    <col min="13065" max="13065" width="8.54296875" style="2" bestFit="1" customWidth="1"/>
    <col min="13066" max="13066" width="5.1796875" style="2" customWidth="1"/>
    <col min="13067" max="13067" width="5" style="2" customWidth="1"/>
    <col min="13068" max="13068" width="11.7265625" style="2" customWidth="1"/>
    <col min="13069" max="13069" width="11.81640625" style="2" customWidth="1"/>
    <col min="13070" max="13074" width="8.7265625" style="2" customWidth="1"/>
    <col min="13075" max="13317" width="9.1796875" style="2"/>
    <col min="13318" max="13318" width="35.54296875" style="2" bestFit="1" customWidth="1"/>
    <col min="13319" max="13319" width="3.1796875" style="2" bestFit="1" customWidth="1"/>
    <col min="13320" max="13320" width="52.7265625" style="2" bestFit="1" customWidth="1"/>
    <col min="13321" max="13321" width="8.54296875" style="2" bestFit="1" customWidth="1"/>
    <col min="13322" max="13322" width="5.1796875" style="2" customWidth="1"/>
    <col min="13323" max="13323" width="5" style="2" customWidth="1"/>
    <col min="13324" max="13324" width="11.7265625" style="2" customWidth="1"/>
    <col min="13325" max="13325" width="11.81640625" style="2" customWidth="1"/>
    <col min="13326" max="13330" width="8.7265625" style="2" customWidth="1"/>
    <col min="13331" max="13573" width="9.1796875" style="2"/>
    <col min="13574" max="13574" width="35.54296875" style="2" bestFit="1" customWidth="1"/>
    <col min="13575" max="13575" width="3.1796875" style="2" bestFit="1" customWidth="1"/>
    <col min="13576" max="13576" width="52.7265625" style="2" bestFit="1" customWidth="1"/>
    <col min="13577" max="13577" width="8.54296875" style="2" bestFit="1" customWidth="1"/>
    <col min="13578" max="13578" width="5.1796875" style="2" customWidth="1"/>
    <col min="13579" max="13579" width="5" style="2" customWidth="1"/>
    <col min="13580" max="13580" width="11.7265625" style="2" customWidth="1"/>
    <col min="13581" max="13581" width="11.81640625" style="2" customWidth="1"/>
    <col min="13582" max="13586" width="8.7265625" style="2" customWidth="1"/>
    <col min="13587" max="13829" width="9.1796875" style="2"/>
    <col min="13830" max="13830" width="35.54296875" style="2" bestFit="1" customWidth="1"/>
    <col min="13831" max="13831" width="3.1796875" style="2" bestFit="1" customWidth="1"/>
    <col min="13832" max="13832" width="52.7265625" style="2" bestFit="1" customWidth="1"/>
    <col min="13833" max="13833" width="8.54296875" style="2" bestFit="1" customWidth="1"/>
    <col min="13834" max="13834" width="5.1796875" style="2" customWidth="1"/>
    <col min="13835" max="13835" width="5" style="2" customWidth="1"/>
    <col min="13836" max="13836" width="11.7265625" style="2" customWidth="1"/>
    <col min="13837" max="13837" width="11.81640625" style="2" customWidth="1"/>
    <col min="13838" max="13842" width="8.7265625" style="2" customWidth="1"/>
    <col min="13843" max="14085" width="9.1796875" style="2"/>
    <col min="14086" max="14086" width="35.54296875" style="2" bestFit="1" customWidth="1"/>
    <col min="14087" max="14087" width="3.1796875" style="2" bestFit="1" customWidth="1"/>
    <col min="14088" max="14088" width="52.7265625" style="2" bestFit="1" customWidth="1"/>
    <col min="14089" max="14089" width="8.54296875" style="2" bestFit="1" customWidth="1"/>
    <col min="14090" max="14090" width="5.1796875" style="2" customWidth="1"/>
    <col min="14091" max="14091" width="5" style="2" customWidth="1"/>
    <col min="14092" max="14092" width="11.7265625" style="2" customWidth="1"/>
    <col min="14093" max="14093" width="11.81640625" style="2" customWidth="1"/>
    <col min="14094" max="14098" width="8.7265625" style="2" customWidth="1"/>
    <col min="14099" max="14341" width="9.1796875" style="2"/>
    <col min="14342" max="14342" width="35.54296875" style="2" bestFit="1" customWidth="1"/>
    <col min="14343" max="14343" width="3.1796875" style="2" bestFit="1" customWidth="1"/>
    <col min="14344" max="14344" width="52.7265625" style="2" bestFit="1" customWidth="1"/>
    <col min="14345" max="14345" width="8.54296875" style="2" bestFit="1" customWidth="1"/>
    <col min="14346" max="14346" width="5.1796875" style="2" customWidth="1"/>
    <col min="14347" max="14347" width="5" style="2" customWidth="1"/>
    <col min="14348" max="14348" width="11.7265625" style="2" customWidth="1"/>
    <col min="14349" max="14349" width="11.81640625" style="2" customWidth="1"/>
    <col min="14350" max="14354" width="8.7265625" style="2" customWidth="1"/>
    <col min="14355" max="14597" width="9.1796875" style="2"/>
    <col min="14598" max="14598" width="35.54296875" style="2" bestFit="1" customWidth="1"/>
    <col min="14599" max="14599" width="3.1796875" style="2" bestFit="1" customWidth="1"/>
    <col min="14600" max="14600" width="52.7265625" style="2" bestFit="1" customWidth="1"/>
    <col min="14601" max="14601" width="8.54296875" style="2" bestFit="1" customWidth="1"/>
    <col min="14602" max="14602" width="5.1796875" style="2" customWidth="1"/>
    <col min="14603" max="14603" width="5" style="2" customWidth="1"/>
    <col min="14604" max="14604" width="11.7265625" style="2" customWidth="1"/>
    <col min="14605" max="14605" width="11.81640625" style="2" customWidth="1"/>
    <col min="14606" max="14610" width="8.7265625" style="2" customWidth="1"/>
    <col min="14611" max="14853" width="9.1796875" style="2"/>
    <col min="14854" max="14854" width="35.54296875" style="2" bestFit="1" customWidth="1"/>
    <col min="14855" max="14855" width="3.1796875" style="2" bestFit="1" customWidth="1"/>
    <col min="14856" max="14856" width="52.7265625" style="2" bestFit="1" customWidth="1"/>
    <col min="14857" max="14857" width="8.54296875" style="2" bestFit="1" customWidth="1"/>
    <col min="14858" max="14858" width="5.1796875" style="2" customWidth="1"/>
    <col min="14859" max="14859" width="5" style="2" customWidth="1"/>
    <col min="14860" max="14860" width="11.7265625" style="2" customWidth="1"/>
    <col min="14861" max="14861" width="11.81640625" style="2" customWidth="1"/>
    <col min="14862" max="14866" width="8.7265625" style="2" customWidth="1"/>
    <col min="14867" max="15109" width="9.1796875" style="2"/>
    <col min="15110" max="15110" width="35.54296875" style="2" bestFit="1" customWidth="1"/>
    <col min="15111" max="15111" width="3.1796875" style="2" bestFit="1" customWidth="1"/>
    <col min="15112" max="15112" width="52.7265625" style="2" bestFit="1" customWidth="1"/>
    <col min="15113" max="15113" width="8.54296875" style="2" bestFit="1" customWidth="1"/>
    <col min="15114" max="15114" width="5.1796875" style="2" customWidth="1"/>
    <col min="15115" max="15115" width="5" style="2" customWidth="1"/>
    <col min="15116" max="15116" width="11.7265625" style="2" customWidth="1"/>
    <col min="15117" max="15117" width="11.81640625" style="2" customWidth="1"/>
    <col min="15118" max="15122" width="8.7265625" style="2" customWidth="1"/>
    <col min="15123" max="15365" width="9.1796875" style="2"/>
    <col min="15366" max="15366" width="35.54296875" style="2" bestFit="1" customWidth="1"/>
    <col min="15367" max="15367" width="3.1796875" style="2" bestFit="1" customWidth="1"/>
    <col min="15368" max="15368" width="52.7265625" style="2" bestFit="1" customWidth="1"/>
    <col min="15369" max="15369" width="8.54296875" style="2" bestFit="1" customWidth="1"/>
    <col min="15370" max="15370" width="5.1796875" style="2" customWidth="1"/>
    <col min="15371" max="15371" width="5" style="2" customWidth="1"/>
    <col min="15372" max="15372" width="11.7265625" style="2" customWidth="1"/>
    <col min="15373" max="15373" width="11.81640625" style="2" customWidth="1"/>
    <col min="15374" max="15378" width="8.7265625" style="2" customWidth="1"/>
    <col min="15379" max="15621" width="9.1796875" style="2"/>
    <col min="15622" max="15622" width="35.54296875" style="2" bestFit="1" customWidth="1"/>
    <col min="15623" max="15623" width="3.1796875" style="2" bestFit="1" customWidth="1"/>
    <col min="15624" max="15624" width="52.7265625" style="2" bestFit="1" customWidth="1"/>
    <col min="15625" max="15625" width="8.54296875" style="2" bestFit="1" customWidth="1"/>
    <col min="15626" max="15626" width="5.1796875" style="2" customWidth="1"/>
    <col min="15627" max="15627" width="5" style="2" customWidth="1"/>
    <col min="15628" max="15628" width="11.7265625" style="2" customWidth="1"/>
    <col min="15629" max="15629" width="11.81640625" style="2" customWidth="1"/>
    <col min="15630" max="15634" width="8.7265625" style="2" customWidth="1"/>
    <col min="15635" max="15877" width="9.1796875" style="2"/>
    <col min="15878" max="15878" width="35.54296875" style="2" bestFit="1" customWidth="1"/>
    <col min="15879" max="15879" width="3.1796875" style="2" bestFit="1" customWidth="1"/>
    <col min="15880" max="15880" width="52.7265625" style="2" bestFit="1" customWidth="1"/>
    <col min="15881" max="15881" width="8.54296875" style="2" bestFit="1" customWidth="1"/>
    <col min="15882" max="15882" width="5.1796875" style="2" customWidth="1"/>
    <col min="15883" max="15883" width="5" style="2" customWidth="1"/>
    <col min="15884" max="15884" width="11.7265625" style="2" customWidth="1"/>
    <col min="15885" max="15885" width="11.81640625" style="2" customWidth="1"/>
    <col min="15886" max="15890" width="8.7265625" style="2" customWidth="1"/>
    <col min="15891" max="16133" width="9.1796875" style="2"/>
    <col min="16134" max="16134" width="35.54296875" style="2" bestFit="1" customWidth="1"/>
    <col min="16135" max="16135" width="3.1796875" style="2" bestFit="1" customWidth="1"/>
    <col min="16136" max="16136" width="52.7265625" style="2" bestFit="1" customWidth="1"/>
    <col min="16137" max="16137" width="8.54296875" style="2" bestFit="1" customWidth="1"/>
    <col min="16138" max="16138" width="5.1796875" style="2" customWidth="1"/>
    <col min="16139" max="16139" width="5" style="2" customWidth="1"/>
    <col min="16140" max="16140" width="11.7265625" style="2" customWidth="1"/>
    <col min="16141" max="16141" width="11.81640625" style="2" customWidth="1"/>
    <col min="16142" max="16146" width="8.7265625" style="2" customWidth="1"/>
    <col min="16147" max="16384" width="9.1796875" style="2"/>
  </cols>
  <sheetData>
    <row r="1" spans="1:15" ht="13" x14ac:dyDescent="0.3">
      <c r="A1" s="2">
        <v>23</v>
      </c>
      <c r="C1" s="11">
        <v>14</v>
      </c>
      <c r="J1" s="14"/>
    </row>
    <row r="2" spans="1:15" x14ac:dyDescent="0.25">
      <c r="B2" s="2" t="s">
        <v>2</v>
      </c>
      <c r="E2" s="2" t="str">
        <f>IFERROR(S49,S50)</f>
        <v>I4MTX5U4C   NX</v>
      </c>
      <c r="J2" s="2" t="s">
        <v>2</v>
      </c>
      <c r="K2" s="2" t="str">
        <f>'Decode Model'!$C$2</f>
        <v>I4MTX5U2CLLHNX</v>
      </c>
      <c r="M2" s="15" t="str">
        <f>IF(LEN(K2)&lt;8,K3,K2)</f>
        <v>I4MTX5U2CLLHNX</v>
      </c>
      <c r="O2" s="12"/>
    </row>
    <row r="3" spans="1:15" x14ac:dyDescent="0.25">
      <c r="G3" s="328" t="s">
        <v>3</v>
      </c>
      <c r="H3" s="328"/>
      <c r="K3" s="16" t="str">
        <f>IF(LEN(K2)&lt;8,LEFT(K2,4)&amp;"X5U"&amp;MID(K2,7,1)&amp;"C"&amp;$L$5&amp;"X",K2)</f>
        <v>I4MTX5U2CLLHNX</v>
      </c>
      <c r="M3" s="15"/>
      <c r="O3" s="12"/>
    </row>
    <row r="4" spans="1:15" ht="13" x14ac:dyDescent="0.3">
      <c r="G4" s="328" t="s">
        <v>4</v>
      </c>
      <c r="H4" s="328"/>
      <c r="J4" s="17" t="s">
        <v>5</v>
      </c>
      <c r="K4" s="14" t="e">
        <f>MID($K$2,5,1)+43</f>
        <v>#VALUE!</v>
      </c>
      <c r="L4" s="2" t="s">
        <v>6</v>
      </c>
      <c r="M4" s="329" t="s">
        <v>7</v>
      </c>
      <c r="N4" s="329"/>
      <c r="O4" s="329"/>
    </row>
    <row r="5" spans="1:15" ht="13" x14ac:dyDescent="0.3">
      <c r="A5" s="2" t="s">
        <v>8</v>
      </c>
      <c r="B5" s="2" t="str">
        <f>I4MTData!$A$1</f>
        <v>i4MT Multifunction Single and 3 Phase</v>
      </c>
      <c r="D5" s="12" t="s">
        <v>8</v>
      </c>
      <c r="E5" s="2" t="str">
        <f>I4MTData!$A$1</f>
        <v>i4MT Multifunction Single and 3 Phase</v>
      </c>
      <c r="G5" s="328" t="s">
        <v>9</v>
      </c>
      <c r="H5" s="328"/>
      <c r="J5" s="18" t="s">
        <v>10</v>
      </c>
      <c r="L5" s="2" t="e">
        <f>LEFT(HLOOKUP($J$6,I4MTData!$D$4:$D$52,$K$4,FALSE)&amp;"NNNN",4)</f>
        <v>#REF!</v>
      </c>
      <c r="M5" s="19" t="str">
        <f>M2</f>
        <v>I4MTX5U2CLLHNX</v>
      </c>
      <c r="N5" s="20"/>
      <c r="O5" s="21"/>
    </row>
    <row r="6" spans="1:15" ht="13" x14ac:dyDescent="0.3">
      <c r="J6" s="17" t="str">
        <f>MID($K$2,1,4)</f>
        <v>I4MT</v>
      </c>
      <c r="M6" s="22" t="str">
        <f>VLOOKUP($J$6,$D$5:$E$5,2,FALSE)</f>
        <v>i4MT Multifunction Single and 3 Phase</v>
      </c>
      <c r="N6" s="8"/>
      <c r="O6" s="23"/>
    </row>
    <row r="7" spans="1:15" ht="13" x14ac:dyDescent="0.3">
      <c r="C7" s="24" t="s">
        <v>11</v>
      </c>
      <c r="D7" s="24" t="s">
        <v>12</v>
      </c>
      <c r="E7" s="25" t="s">
        <v>13</v>
      </c>
      <c r="J7" s="18"/>
      <c r="M7" s="26" t="str">
        <f>$B$8</f>
        <v>Electrical Network;</v>
      </c>
      <c r="N7" s="8" t="str">
        <f>VLOOKUP(J8,D9:E10,2,FALSE)</f>
        <v>Menu Configurable</v>
      </c>
      <c r="O7" s="27" t="str">
        <f>$J$8</f>
        <v>X</v>
      </c>
    </row>
    <row r="8" spans="1:15" ht="13" x14ac:dyDescent="0.3">
      <c r="B8" s="2" t="str">
        <f>I4MTData!$C$5</f>
        <v>Electrical Network;</v>
      </c>
      <c r="C8" s="28">
        <v>1</v>
      </c>
      <c r="D8" s="28" t="str">
        <f>VLOOKUP($C$8,$C$9:$E$10,2,FALSE)</f>
        <v>X</v>
      </c>
      <c r="E8" s="29" t="str">
        <f>VLOOKUP($C$8,$C$9:$E$10,3,FALSE)</f>
        <v>Menu Configurable</v>
      </c>
      <c r="J8" s="18" t="str">
        <f>MID($M$2,5,1)</f>
        <v>X</v>
      </c>
      <c r="M8" s="26" t="str">
        <f>$B$12</f>
        <v>Accuracy:</v>
      </c>
      <c r="N8" s="8" t="str">
        <f>VLOOKUP($J$12,$D$13:$E$14,2,FALSE)</f>
        <v>Class 0.5 Measured (Class 1 Active Energy)</v>
      </c>
      <c r="O8" s="27" t="str">
        <f>$J$12</f>
        <v>5</v>
      </c>
    </row>
    <row r="9" spans="1:15" ht="13" x14ac:dyDescent="0.3">
      <c r="C9" s="30">
        <v>1</v>
      </c>
      <c r="D9" s="31" t="str">
        <f>HLOOKUP($A$5,I4MTData!$D$4:$D$93,H9,FALSE)</f>
        <v>X</v>
      </c>
      <c r="E9" s="32" t="str">
        <f>HLOOKUP($A$5,I4MTData!$D$4:$D$93,G9,FALSE)</f>
        <v>Menu Configurable</v>
      </c>
      <c r="G9" s="14">
        <v>2</v>
      </c>
      <c r="H9" s="14">
        <v>4</v>
      </c>
      <c r="J9" s="18"/>
      <c r="M9" s="26" t="str">
        <f>$B$16</f>
        <v>Power Supply:</v>
      </c>
      <c r="N9" s="8" t="str">
        <f>VLOOKUP($J$16,$D$17:$E$18,2,FALSE)</f>
        <v>Universal AC/DC</v>
      </c>
      <c r="O9" s="27" t="str">
        <f>$J$16</f>
        <v>U</v>
      </c>
    </row>
    <row r="10" spans="1:15" ht="13" x14ac:dyDescent="0.3">
      <c r="C10" s="33">
        <v>2</v>
      </c>
      <c r="D10" s="34"/>
      <c r="E10" s="35"/>
      <c r="J10" s="18"/>
      <c r="M10" s="26" t="str">
        <f>$B$20</f>
        <v>Communications COM1:</v>
      </c>
      <c r="N10" s="8" t="str">
        <f>VLOOKUP($J$20,$D$21:$E$24,2,FALSE)</f>
        <v>Serial RS232</v>
      </c>
      <c r="O10" s="27" t="str">
        <f>$J$20</f>
        <v>2</v>
      </c>
    </row>
    <row r="11" spans="1:15" ht="13" x14ac:dyDescent="0.3">
      <c r="J11" s="18"/>
      <c r="M11" s="26" t="str">
        <f>$B$26</f>
        <v>Protocol:</v>
      </c>
      <c r="N11" s="8" t="str">
        <f>VLOOKUP($J$26,$D$27:$E$28,2,FALSE)</f>
        <v>MODBUS RTU</v>
      </c>
      <c r="O11" s="27" t="str">
        <f>$J$26</f>
        <v>C</v>
      </c>
    </row>
    <row r="12" spans="1:15" ht="13" x14ac:dyDescent="0.3">
      <c r="B12" s="2" t="str">
        <f>I4MTData!$C$11</f>
        <v>Accuracy:</v>
      </c>
      <c r="C12" s="36">
        <v>1</v>
      </c>
      <c r="D12" s="37" t="str">
        <f>VLOOKUP($C$12,$C$13:$E$14,2,FALSE)</f>
        <v>5</v>
      </c>
      <c r="E12" s="29" t="str">
        <f>VLOOKUP($C$12,$C$13:$E$14,3,FALSE)</f>
        <v>Class 0.5 Measured (Class 1 Active Energy)</v>
      </c>
      <c r="J12" s="18" t="str">
        <f>MID($M$2,6,1)</f>
        <v>5</v>
      </c>
      <c r="M12" s="26" t="str">
        <f>$B$64</f>
        <v>Input/Output I/O 1:</v>
      </c>
      <c r="N12" s="8" t="str">
        <f>$O$64</f>
        <v>Analogue Output (response &lt;100ms)</v>
      </c>
      <c r="O12" s="27" t="str">
        <f>$N$64</f>
        <v>L</v>
      </c>
    </row>
    <row r="13" spans="1:15" x14ac:dyDescent="0.25">
      <c r="C13" s="30">
        <v>1</v>
      </c>
      <c r="D13" s="31" t="str">
        <f>HLOOKUP($A$5,I4MTData!$D$4:$D$93,H13,FALSE)</f>
        <v>5</v>
      </c>
      <c r="E13" s="38" t="str">
        <f>HLOOKUP($A$5,I4MTData!$D$4:$D$93,G13,FALSE)</f>
        <v>Class 0.5 Measured (Class 1 Active Energy)</v>
      </c>
      <c r="G13" s="14">
        <v>8</v>
      </c>
      <c r="H13" s="14">
        <v>10</v>
      </c>
      <c r="J13" s="39"/>
      <c r="M13" s="26" t="str">
        <f>$B$65</f>
        <v>Input/Output I/O 2:</v>
      </c>
      <c r="N13" s="8" t="str">
        <f>$O$65</f>
        <v>Analogue Output (response &lt;100ms)</v>
      </c>
      <c r="O13" s="27" t="str">
        <f>$N$65</f>
        <v>L</v>
      </c>
    </row>
    <row r="14" spans="1:15" x14ac:dyDescent="0.25">
      <c r="C14" s="33">
        <v>2</v>
      </c>
      <c r="D14" s="34"/>
      <c r="E14" s="35"/>
      <c r="J14" s="39"/>
      <c r="M14" s="26" t="str">
        <f>$B$66</f>
        <v>Input/Output I/O 3:</v>
      </c>
      <c r="N14" s="8" t="str">
        <f>$O$66</f>
        <v>Fast Analogue Output (response &lt;50ms)</v>
      </c>
      <c r="O14" s="27" t="str">
        <f>$N$66</f>
        <v>H</v>
      </c>
    </row>
    <row r="15" spans="1:15" x14ac:dyDescent="0.25">
      <c r="J15" s="39"/>
      <c r="M15" s="26" t="str">
        <f>$B$67</f>
        <v>Input/Output I/O 4:</v>
      </c>
      <c r="N15" s="8" t="str">
        <f>$O$67</f>
        <v>Not Fitted</v>
      </c>
      <c r="O15" s="27" t="str">
        <f>$N$67</f>
        <v>N</v>
      </c>
    </row>
    <row r="16" spans="1:15" ht="13" x14ac:dyDescent="0.3">
      <c r="B16" s="2" t="str">
        <f>I4MTData!C17</f>
        <v>Power Supply:</v>
      </c>
      <c r="C16" s="28">
        <v>1</v>
      </c>
      <c r="D16" s="28" t="str">
        <f>VLOOKUP($C$16,$C$17:$E$18,2,FALSE)</f>
        <v>U</v>
      </c>
      <c r="E16" s="29" t="str">
        <f>VLOOKUP($C$16,$C$17:$E$18,3,FALSE)</f>
        <v>Universal AC/DC</v>
      </c>
      <c r="J16" s="18" t="str">
        <f>MID($M$2,7,1)</f>
        <v>U</v>
      </c>
      <c r="M16" s="26" t="str">
        <f>$B$69</f>
        <v>Design Suffix:</v>
      </c>
      <c r="N16" s="8" t="str">
        <f>VLOOKUP($J$69,$D$70:$E$71,2,FALSE)</f>
        <v>Factory Allocated</v>
      </c>
      <c r="O16" s="27" t="str">
        <f>$J$69</f>
        <v>X</v>
      </c>
    </row>
    <row r="17" spans="2:23" ht="13" x14ac:dyDescent="0.3">
      <c r="C17" s="40">
        <v>1</v>
      </c>
      <c r="D17" s="31" t="str">
        <f>HLOOKUP($A$5,I4MTData!$D$4:$D$93,H17,FALSE)</f>
        <v>U</v>
      </c>
      <c r="E17" s="38" t="str">
        <f>HLOOKUP($A$5,I4MTData!$D$4:$D$93,G17,FALSE)</f>
        <v>Universal AC/DC</v>
      </c>
      <c r="G17" s="14">
        <v>14</v>
      </c>
      <c r="H17" s="14">
        <v>16</v>
      </c>
      <c r="J17" s="18"/>
      <c r="M17" s="26"/>
      <c r="N17" s="41"/>
      <c r="O17" s="27" t="str">
        <f>$J$129</f>
        <v/>
      </c>
    </row>
    <row r="18" spans="2:23" x14ac:dyDescent="0.25">
      <c r="C18" s="33">
        <v>2</v>
      </c>
      <c r="D18" s="34"/>
      <c r="E18" s="35"/>
      <c r="J18" s="39"/>
      <c r="M18" s="26"/>
      <c r="N18" s="41"/>
      <c r="O18" s="27"/>
    </row>
    <row r="19" spans="2:23" x14ac:dyDescent="0.25">
      <c r="J19" s="39"/>
      <c r="M19" s="26"/>
      <c r="N19" s="8"/>
      <c r="O19" s="23"/>
    </row>
    <row r="20" spans="2:23" ht="13" x14ac:dyDescent="0.3">
      <c r="B20" s="2" t="str">
        <f>I4MTData!C23</f>
        <v>Communications COM1:</v>
      </c>
      <c r="C20" s="28">
        <v>2</v>
      </c>
      <c r="D20" s="28" t="str">
        <f>VLOOKUP($C$20,$C$21:$E$24,2,FALSE)</f>
        <v>4</v>
      </c>
      <c r="E20" s="29" t="str">
        <f>VLOOKUP($C$20,$C$21:$E$24,3,FALSE)</f>
        <v>Serial RS485</v>
      </c>
      <c r="J20" s="18" t="str">
        <f>MID($M$2,8,1)</f>
        <v>2</v>
      </c>
      <c r="M20" s="26"/>
      <c r="N20" s="8"/>
      <c r="O20" s="23"/>
    </row>
    <row r="21" spans="2:23" x14ac:dyDescent="0.25">
      <c r="C21" s="40">
        <v>1</v>
      </c>
      <c r="D21" s="31" t="str">
        <f>HLOOKUP($A$5,I4MTData!$D$4:$D$93,H21,FALSE)</f>
        <v>2</v>
      </c>
      <c r="E21" s="38" t="str">
        <f>HLOOKUP($A$5,I4MTData!$D$4:$D$93,G21,FALSE)</f>
        <v>Serial RS232</v>
      </c>
      <c r="G21" s="14">
        <v>20</v>
      </c>
      <c r="H21" s="14">
        <v>23</v>
      </c>
      <c r="J21" s="39"/>
      <c r="M21" s="26" t="str">
        <f>IF(M31=1,M27&amp;W49&amp;" )","")</f>
        <v/>
      </c>
      <c r="N21" s="8"/>
      <c r="O21" s="23"/>
    </row>
    <row r="22" spans="2:23" x14ac:dyDescent="0.25">
      <c r="C22" s="30">
        <v>2</v>
      </c>
      <c r="D22" s="42" t="str">
        <f>HLOOKUP($A$5,I4MTData!$D$4:$D$93,H22,FALSE)</f>
        <v>4</v>
      </c>
      <c r="E22" s="38" t="str">
        <f>HLOOKUP($A$5,I4MTData!$D$4:$D$93,G22,FALSE)</f>
        <v>Serial RS485</v>
      </c>
      <c r="G22" s="14">
        <v>21</v>
      </c>
      <c r="H22" s="14">
        <v>24</v>
      </c>
      <c r="J22" s="39"/>
      <c r="M22" s="43"/>
      <c r="N22" s="44"/>
      <c r="O22" s="45"/>
    </row>
    <row r="23" spans="2:23" ht="13" x14ac:dyDescent="0.3">
      <c r="C23" s="30">
        <v>3</v>
      </c>
      <c r="D23" s="42"/>
      <c r="E23" s="38"/>
      <c r="J23" s="39"/>
      <c r="L23" s="46">
        <f>IF(J40=V66,0,2)</f>
        <v>2</v>
      </c>
    </row>
    <row r="24" spans="2:23" ht="13" x14ac:dyDescent="0.3">
      <c r="C24" s="33">
        <v>4</v>
      </c>
      <c r="D24" s="34"/>
      <c r="E24" s="35"/>
      <c r="J24" s="18"/>
      <c r="M24" s="2" t="str">
        <f>LEFT($K$3,9)&amp;$V$66&amp;RIGHT($K$3,1)</f>
        <v>I4MTX5U2CLLHNX</v>
      </c>
    </row>
    <row r="25" spans="2:23" ht="13" x14ac:dyDescent="0.3">
      <c r="J25" s="18"/>
    </row>
    <row r="26" spans="2:23" ht="13" x14ac:dyDescent="0.3">
      <c r="B26" s="2" t="str">
        <f>I4MTData!$C$31</f>
        <v>Protocol:</v>
      </c>
      <c r="C26" s="28">
        <v>1</v>
      </c>
      <c r="D26" s="28" t="str">
        <f>VLOOKUP($C$26,$C$27:$E$28,2,FALSE)</f>
        <v>C</v>
      </c>
      <c r="E26" s="29" t="str">
        <f>VLOOKUP($C$26,$C$27:$E$28,3,FALSE)</f>
        <v>MODBUS RTU</v>
      </c>
      <c r="J26" s="18" t="str">
        <f>MID($M$2,9,1)</f>
        <v>C</v>
      </c>
    </row>
    <row r="27" spans="2:23" ht="13" x14ac:dyDescent="0.3">
      <c r="C27" s="30">
        <v>1</v>
      </c>
      <c r="D27" s="31" t="str">
        <f>HLOOKUP($A$5,I4MTData!$D$4:$D$93,H27,FALSE)</f>
        <v>C</v>
      </c>
      <c r="E27" s="38" t="str">
        <f>HLOOKUP($A$5,I4MTData!$D$4:$D$93,G27,FALSE)</f>
        <v>MODBUS RTU</v>
      </c>
      <c r="G27" s="14">
        <v>28</v>
      </c>
      <c r="H27" s="14">
        <v>30</v>
      </c>
      <c r="J27" s="18"/>
      <c r="M27" s="2" t="s">
        <v>182</v>
      </c>
    </row>
    <row r="28" spans="2:23" ht="13" x14ac:dyDescent="0.3">
      <c r="C28" s="33">
        <v>2</v>
      </c>
      <c r="D28" s="34"/>
      <c r="E28" s="35"/>
      <c r="J28" s="18"/>
    </row>
    <row r="29" spans="2:23" ht="13" x14ac:dyDescent="0.3">
      <c r="C29" s="47"/>
      <c r="D29" s="47"/>
      <c r="E29" s="8"/>
      <c r="J29" s="18"/>
      <c r="M29" s="48">
        <f>IF(ISERROR(K4),1,0)</f>
        <v>1</v>
      </c>
      <c r="N29" s="49" t="s">
        <v>14</v>
      </c>
    </row>
    <row r="30" spans="2:23" x14ac:dyDescent="0.25">
      <c r="C30" s="47"/>
      <c r="D30" s="47"/>
      <c r="E30" s="8"/>
      <c r="J30" s="39"/>
      <c r="M30" s="50">
        <f>IF(ISERROR(W49),1,0)</f>
        <v>1</v>
      </c>
      <c r="N30" s="51" t="s">
        <v>15</v>
      </c>
    </row>
    <row r="31" spans="2:23" ht="13" x14ac:dyDescent="0.3">
      <c r="C31" s="47"/>
      <c r="D31" s="47"/>
      <c r="E31" s="8"/>
      <c r="F31" s="52"/>
      <c r="J31" s="39"/>
      <c r="M31" s="53">
        <f>SUM(M29:M30)</f>
        <v>2</v>
      </c>
      <c r="N31" s="54"/>
      <c r="Q31" s="2" t="s">
        <v>16</v>
      </c>
    </row>
    <row r="32" spans="2:23" ht="13" x14ac:dyDescent="0.3">
      <c r="F32" s="52"/>
      <c r="J32" s="18"/>
      <c r="L32" s="55"/>
      <c r="M32" s="56" t="s">
        <v>17</v>
      </c>
      <c r="N32" s="57"/>
      <c r="Q32" s="330" t="s">
        <v>18</v>
      </c>
      <c r="R32" s="325" t="s">
        <v>19</v>
      </c>
      <c r="S32" s="326"/>
      <c r="T32" s="326"/>
      <c r="U32" s="326"/>
      <c r="V32" s="326"/>
      <c r="W32" s="327"/>
    </row>
    <row r="33" spans="2:23" ht="13" x14ac:dyDescent="0.3">
      <c r="B33" s="2" t="str">
        <f>I4MTData!$C$37</f>
        <v>Input/Output I/O (4 max)</v>
      </c>
      <c r="C33" s="58">
        <v>1</v>
      </c>
      <c r="D33" s="310" t="str">
        <f>VLOOKUP(C33,C34:E38,2,FALSE)</f>
        <v xml:space="preserve">N </v>
      </c>
      <c r="E33" s="29" t="str">
        <f>VLOOKUP(C33,$C$34:$E$37,3)</f>
        <v>Not Fitted</v>
      </c>
      <c r="J33" s="18" t="str">
        <f>D33</f>
        <v xml:space="preserve">N </v>
      </c>
      <c r="L33" s="55"/>
      <c r="Q33" s="331"/>
      <c r="R33" s="325" t="s">
        <v>20</v>
      </c>
      <c r="S33" s="327"/>
      <c r="T33" s="325" t="s">
        <v>21</v>
      </c>
      <c r="U33" s="327"/>
      <c r="V33" s="325" t="s">
        <v>22</v>
      </c>
      <c r="W33" s="327"/>
    </row>
    <row r="34" spans="2:23" ht="13" x14ac:dyDescent="0.3">
      <c r="C34" s="30">
        <v>1</v>
      </c>
      <c r="D34" s="31" t="s">
        <v>195</v>
      </c>
      <c r="E34" s="303" t="s">
        <v>27</v>
      </c>
      <c r="G34" s="301">
        <v>34</v>
      </c>
      <c r="H34" s="301">
        <v>27</v>
      </c>
      <c r="J34" s="39"/>
      <c r="L34" s="55"/>
      <c r="Q34" s="30">
        <v>0</v>
      </c>
      <c r="R34" s="40">
        <v>0</v>
      </c>
      <c r="S34" s="21" t="s">
        <v>24</v>
      </c>
      <c r="T34" s="40">
        <v>0</v>
      </c>
      <c r="U34" s="21" t="s">
        <v>24</v>
      </c>
      <c r="V34" s="27">
        <v>0</v>
      </c>
      <c r="W34" s="27" t="s">
        <v>24</v>
      </c>
    </row>
    <row r="35" spans="2:23" ht="13" x14ac:dyDescent="0.3">
      <c r="C35" s="30">
        <v>2</v>
      </c>
      <c r="D35" s="42" t="s">
        <v>23</v>
      </c>
      <c r="E35" s="303" t="s">
        <v>103</v>
      </c>
      <c r="G35" s="301">
        <v>35</v>
      </c>
      <c r="H35" s="301">
        <v>28</v>
      </c>
      <c r="J35" s="39"/>
      <c r="L35" s="55"/>
      <c r="Q35" s="30">
        <v>1</v>
      </c>
      <c r="R35" s="30">
        <f>IF($Q$35+$Q$36&lt;=3,1,0)</f>
        <v>1</v>
      </c>
      <c r="S35" s="27" t="str">
        <f>IF($Q$35+$Q$36&lt;=3,"L","N")</f>
        <v>L</v>
      </c>
      <c r="T35" s="30">
        <f>IF($Q$34+$Q$36&lt;=3,1,0)</f>
        <v>1</v>
      </c>
      <c r="U35" s="27" t="str">
        <f>IF($Q$34+$Q$36&lt;=3,"H","N")</f>
        <v>H</v>
      </c>
      <c r="V35" s="27">
        <f>IF($Q$34+$Q$35&lt;=3,1,0)</f>
        <v>1</v>
      </c>
      <c r="W35" s="27" t="str">
        <f>IF($Q$34+$Q$35&lt;=3,"A","N")</f>
        <v>A</v>
      </c>
    </row>
    <row r="36" spans="2:23" ht="13" x14ac:dyDescent="0.3">
      <c r="C36" s="30">
        <v>3</v>
      </c>
      <c r="D36" s="42" t="s">
        <v>25</v>
      </c>
      <c r="E36" s="303" t="s">
        <v>121</v>
      </c>
      <c r="G36" s="301">
        <v>36</v>
      </c>
      <c r="H36" s="301">
        <v>29</v>
      </c>
      <c r="J36" s="39"/>
      <c r="L36" s="55"/>
      <c r="Q36" s="30">
        <v>2</v>
      </c>
      <c r="R36" s="30">
        <f>IF($Q$35+$Q$36&lt;=2,2,0)</f>
        <v>0</v>
      </c>
      <c r="S36" s="27" t="str">
        <f>IF($Q$35+$Q$36&lt;=2,"LL","N")</f>
        <v>N</v>
      </c>
      <c r="T36" s="30">
        <f>IF($Q$34+$Q$36&lt;=2,2,0)</f>
        <v>2</v>
      </c>
      <c r="U36" s="27" t="str">
        <f>IF($Q$34+$Q$36&lt;=2,"HH","N")</f>
        <v>HH</v>
      </c>
      <c r="V36" s="27">
        <f>IF($Q$34+$Q$35&lt;=2,2,0)</f>
        <v>2</v>
      </c>
      <c r="W36" s="27" t="str">
        <f>IF($Q$34+$Q$35&lt;=2,"AA","N")</f>
        <v>AA</v>
      </c>
    </row>
    <row r="37" spans="2:23" ht="13" x14ac:dyDescent="0.3">
      <c r="C37" s="33">
        <v>4</v>
      </c>
      <c r="D37" s="34" t="s">
        <v>26</v>
      </c>
      <c r="E37" s="303" t="s">
        <v>139</v>
      </c>
      <c r="G37" s="301">
        <v>37</v>
      </c>
      <c r="H37" s="301">
        <v>30</v>
      </c>
      <c r="J37" s="18"/>
      <c r="L37" s="55"/>
      <c r="Q37" s="30">
        <v>3</v>
      </c>
      <c r="R37" s="30">
        <f>IF($Q$35+$Q$36&lt;=1,3,0)</f>
        <v>0</v>
      </c>
      <c r="S37" s="27" t="str">
        <f>IF($Q$35+$Q$36&lt;=1,"LLL","N")</f>
        <v>N</v>
      </c>
      <c r="T37" s="30">
        <f>IF($Q$34+$Q$36&lt;=1,3,0)</f>
        <v>0</v>
      </c>
      <c r="U37" s="27" t="str">
        <f>IF($Q$34+$Q$36&lt;=1,"HHH","N")</f>
        <v>N</v>
      </c>
      <c r="V37" s="27">
        <f>IF($Q$34+$Q$35&lt;=1,3,0)</f>
        <v>3</v>
      </c>
      <c r="W37" s="27" t="str">
        <f>IF($Q$34+$Q$35&lt;=1,"AAA","N")</f>
        <v>AAA</v>
      </c>
    </row>
    <row r="38" spans="2:23" x14ac:dyDescent="0.25">
      <c r="C38" s="33"/>
      <c r="D38" s="34"/>
      <c r="E38" s="35"/>
      <c r="G38" s="301"/>
      <c r="H38" s="301"/>
      <c r="J38" s="39"/>
      <c r="L38" s="55"/>
      <c r="Q38" s="33">
        <v>4</v>
      </c>
      <c r="R38" s="33">
        <f>IF($Q$35+$Q$36&lt;1,4,0)</f>
        <v>0</v>
      </c>
      <c r="S38" s="59" t="str">
        <f>IF($Q$35+$Q$36&lt;1,"LLLL","N")</f>
        <v>N</v>
      </c>
      <c r="T38" s="33">
        <f>IF($Q$34+$Q$36&lt;1,4,0)</f>
        <v>0</v>
      </c>
      <c r="U38" s="59" t="str">
        <f>IF($Q$34+$Q$36&lt;1,"HHHH","N")</f>
        <v>N</v>
      </c>
      <c r="V38" s="59">
        <f>IF($Q$34+$Q$35&lt;1,4,0)</f>
        <v>0</v>
      </c>
      <c r="W38" s="59" t="str">
        <f>IF($Q$34+$Q$35&lt;1,"AAAA","N")</f>
        <v>N</v>
      </c>
    </row>
    <row r="39" spans="2:23" ht="13" x14ac:dyDescent="0.3">
      <c r="C39" s="47"/>
      <c r="D39" s="47"/>
      <c r="E39" s="8"/>
      <c r="G39" s="301"/>
      <c r="H39" s="301"/>
      <c r="J39" s="18"/>
      <c r="L39" s="55"/>
      <c r="Q39" s="60" t="s">
        <v>28</v>
      </c>
      <c r="R39" s="61"/>
      <c r="S39" s="61"/>
      <c r="U39" s="62" t="s">
        <v>29</v>
      </c>
      <c r="V39" s="63"/>
      <c r="W39" s="63"/>
    </row>
    <row r="40" spans="2:23" ht="13" x14ac:dyDescent="0.3">
      <c r="C40" s="47"/>
      <c r="D40" s="47"/>
      <c r="E40" s="8"/>
      <c r="G40" s="301"/>
      <c r="H40" s="301"/>
      <c r="J40" s="18"/>
      <c r="L40" s="55"/>
      <c r="Q40" s="2" t="s">
        <v>30</v>
      </c>
      <c r="S40" s="46" t="str">
        <f>D42&amp;D49&amp;D56</f>
        <v xml:space="preserve">N N N </v>
      </c>
      <c r="T40" s="46"/>
      <c r="U40" s="2" t="s">
        <v>31</v>
      </c>
      <c r="W40" s="46">
        <f>$J$40</f>
        <v>0</v>
      </c>
    </row>
    <row r="41" spans="2:23" ht="13" x14ac:dyDescent="0.3">
      <c r="G41" s="301"/>
      <c r="H41" s="301"/>
      <c r="J41" s="18"/>
      <c r="L41" s="55"/>
      <c r="Q41" s="2" t="s">
        <v>32</v>
      </c>
      <c r="S41" s="64" t="str">
        <f>SUBSTITUTE(S40,"N","")</f>
        <v xml:space="preserve">   </v>
      </c>
      <c r="U41" s="2" t="s">
        <v>32</v>
      </c>
      <c r="W41" s="64" t="str">
        <f>SUBSTITUTE(W40,"N","")</f>
        <v>0</v>
      </c>
    </row>
    <row r="42" spans="2:23" ht="13" x14ac:dyDescent="0.3">
      <c r="B42" s="2" t="str">
        <f>I4MTData!$C$37</f>
        <v>Input/Output I/O (4 max)</v>
      </c>
      <c r="C42" s="28">
        <v>1</v>
      </c>
      <c r="D42" s="310" t="str">
        <f>VLOOKUP(C42,C43:E47,2,FALSE)</f>
        <v xml:space="preserve">N </v>
      </c>
      <c r="E42" s="65" t="str">
        <f>VLOOKUP($C$42,$C$43:$E$47,3,FALSE)</f>
        <v>Not Fitted</v>
      </c>
      <c r="G42" s="301"/>
      <c r="H42" s="301"/>
      <c r="J42" s="18" t="str">
        <f>D42</f>
        <v xml:space="preserve">N </v>
      </c>
      <c r="L42" s="55"/>
      <c r="Q42" s="2" t="s">
        <v>33</v>
      </c>
      <c r="S42" s="64" t="str">
        <f>LEFT(S41&amp;"NNNN",4)</f>
        <v xml:space="preserve">   N</v>
      </c>
      <c r="U42" s="2" t="s">
        <v>33</v>
      </c>
      <c r="W42" s="64" t="str">
        <f>LEFT(W41&amp;"NNNN",4)</f>
        <v>0NNN</v>
      </c>
    </row>
    <row r="43" spans="2:23" ht="13" x14ac:dyDescent="0.3">
      <c r="C43" s="30">
        <v>1</v>
      </c>
      <c r="D43" s="31" t="s">
        <v>195</v>
      </c>
      <c r="E43" s="303" t="s">
        <v>27</v>
      </c>
      <c r="G43" s="14">
        <v>43</v>
      </c>
      <c r="H43" s="14">
        <v>36</v>
      </c>
      <c r="J43" s="18"/>
      <c r="Q43" s="41" t="s">
        <v>34</v>
      </c>
      <c r="R43" s="47"/>
      <c r="S43" s="47"/>
      <c r="T43" s="47"/>
      <c r="U43" s="41" t="s">
        <v>34</v>
      </c>
      <c r="V43" s="47"/>
      <c r="W43" s="47"/>
    </row>
    <row r="44" spans="2:23" ht="13" x14ac:dyDescent="0.3">
      <c r="C44" s="30">
        <v>2</v>
      </c>
      <c r="D44" s="42" t="s">
        <v>23</v>
      </c>
      <c r="E44" s="303" t="s">
        <v>103</v>
      </c>
      <c r="G44" s="14">
        <v>44</v>
      </c>
      <c r="H44" s="14">
        <v>37</v>
      </c>
      <c r="J44" s="18"/>
      <c r="Q44" s="66" t="s">
        <v>35</v>
      </c>
      <c r="R44" s="67">
        <v>0</v>
      </c>
      <c r="S44" s="21" t="str">
        <f>"I4MT"&amp;R44&amp;$D$16&amp;$D$20</f>
        <v>I4MT0U4</v>
      </c>
      <c r="T44" s="47"/>
      <c r="U44" s="66" t="s">
        <v>35</v>
      </c>
      <c r="V44" s="67">
        <v>0</v>
      </c>
      <c r="W44" s="21" t="str">
        <f>"I4MT"&amp;V44&amp;$D$16&amp;$J$20</f>
        <v>I4MT0U2</v>
      </c>
    </row>
    <row r="45" spans="2:23" ht="13" x14ac:dyDescent="0.3">
      <c r="C45" s="30">
        <v>3</v>
      </c>
      <c r="D45" s="42" t="s">
        <v>25</v>
      </c>
      <c r="E45" s="303" t="s">
        <v>121</v>
      </c>
      <c r="G45" s="14">
        <v>45</v>
      </c>
      <c r="H45" s="14">
        <v>38</v>
      </c>
      <c r="J45" s="18"/>
      <c r="Q45" s="68" t="s">
        <v>36</v>
      </c>
      <c r="R45" s="47">
        <v>1</v>
      </c>
      <c r="S45" s="27" t="str">
        <f>"I4MT"&amp;R45&amp;$D$16&amp;$D$20</f>
        <v>I4MT1U4</v>
      </c>
      <c r="T45" s="47"/>
      <c r="U45" s="68" t="s">
        <v>36</v>
      </c>
      <c r="V45" s="47">
        <v>1</v>
      </c>
      <c r="W45" s="27" t="str">
        <f>"I4MT"&amp;V45&amp;$D$16&amp;$J$20</f>
        <v>I4MT1U2</v>
      </c>
    </row>
    <row r="46" spans="2:23" ht="13" x14ac:dyDescent="0.3">
      <c r="C46" s="33">
        <v>4</v>
      </c>
      <c r="D46" s="34" t="s">
        <v>26</v>
      </c>
      <c r="E46" s="303" t="s">
        <v>139</v>
      </c>
      <c r="G46" s="14">
        <v>46</v>
      </c>
      <c r="H46" s="14">
        <v>39</v>
      </c>
      <c r="J46" s="39"/>
      <c r="Q46" s="68" t="s">
        <v>37</v>
      </c>
      <c r="R46" s="47">
        <v>2</v>
      </c>
      <c r="S46" s="27" t="str">
        <f>"I4MT"&amp;R46&amp;$D$16&amp;$D$20</f>
        <v>I4MT2U4</v>
      </c>
      <c r="T46" s="47"/>
      <c r="U46" s="68" t="s">
        <v>37</v>
      </c>
      <c r="V46" s="47">
        <v>2</v>
      </c>
      <c r="W46" s="27" t="str">
        <f>"I4MT"&amp;V46&amp;$D$16&amp;$J$20</f>
        <v>I4MT2U2</v>
      </c>
    </row>
    <row r="47" spans="2:23" ht="13" x14ac:dyDescent="0.3">
      <c r="C47" s="33"/>
      <c r="D47" s="34"/>
      <c r="E47" s="69"/>
      <c r="J47" s="18"/>
      <c r="Q47" s="68" t="s">
        <v>38</v>
      </c>
      <c r="R47" s="47">
        <v>3</v>
      </c>
      <c r="S47" s="27" t="str">
        <f>"I4MT"&amp;R47&amp;$D$16&amp;$D$20</f>
        <v>I4MT3U4</v>
      </c>
      <c r="T47" s="47"/>
      <c r="U47" s="68" t="s">
        <v>38</v>
      </c>
      <c r="V47" s="47">
        <v>3</v>
      </c>
      <c r="W47" s="27" t="str">
        <f>"I4MT"&amp;V47&amp;$D$16&amp;$J$20</f>
        <v>I4MT3U2</v>
      </c>
    </row>
    <row r="48" spans="2:23" ht="13" x14ac:dyDescent="0.3">
      <c r="J48" s="18"/>
      <c r="L48" s="55"/>
      <c r="Q48" s="70" t="s">
        <v>39</v>
      </c>
      <c r="R48" s="71">
        <v>4</v>
      </c>
      <c r="S48" s="59" t="str">
        <f>"I4MT"&amp;R48&amp;$D$16&amp;$D$20</f>
        <v>I4MT4U4</v>
      </c>
      <c r="U48" s="70" t="s">
        <v>39</v>
      </c>
      <c r="V48" s="71">
        <v>4</v>
      </c>
      <c r="W48" s="59" t="str">
        <f>"I4MT"&amp;V48&amp;$D$16&amp;$J$20</f>
        <v>I4MT4U2</v>
      </c>
    </row>
    <row r="49" spans="2:23" ht="13" x14ac:dyDescent="0.3">
      <c r="B49" s="2" t="str">
        <f>I4MTData!$C$37</f>
        <v>Input/Output I/O (4 max)</v>
      </c>
      <c r="C49" s="28">
        <v>1</v>
      </c>
      <c r="D49" s="310" t="str">
        <f>VLOOKUP($C$49,$C$50:$E$54,2,FALSE)</f>
        <v xml:space="preserve">N </v>
      </c>
      <c r="E49" s="72" t="str">
        <f>VLOOKUP($C$49,$C$50:$E$54,3,FALSE)</f>
        <v>Not Fitted</v>
      </c>
      <c r="J49" s="18" t="str">
        <f>D49</f>
        <v xml:space="preserve">N </v>
      </c>
      <c r="L49" s="55"/>
      <c r="Q49" s="41" t="s">
        <v>40</v>
      </c>
      <c r="S49" s="12" t="e">
        <f>VLOOKUP(S42,Q44:S48,3,FALSE)</f>
        <v>#N/A</v>
      </c>
      <c r="U49" s="41" t="s">
        <v>40</v>
      </c>
      <c r="W49" s="12" t="e">
        <f>VLOOKUP(W42,U44:W48,3,FALSE)</f>
        <v>#N/A</v>
      </c>
    </row>
    <row r="50" spans="2:23" ht="13" x14ac:dyDescent="0.3">
      <c r="C50" s="30">
        <v>1</v>
      </c>
      <c r="D50" s="31" t="s">
        <v>195</v>
      </c>
      <c r="E50" s="303" t="s">
        <v>27</v>
      </c>
      <c r="G50" s="14">
        <v>57</v>
      </c>
      <c r="H50" s="14">
        <v>50</v>
      </c>
      <c r="J50" s="39"/>
      <c r="L50" s="55"/>
      <c r="Q50" s="41" t="s">
        <v>41</v>
      </c>
      <c r="S50" s="73" t="str">
        <f>$A$5&amp;$D$8&amp;$D$12&amp;$D$16&amp;$D$20&amp;$D$26&amp;S42&amp;$D$69</f>
        <v>I4MTX5U4C   NX</v>
      </c>
      <c r="U50" s="41" t="s">
        <v>41</v>
      </c>
      <c r="W50" s="73" t="str">
        <f>$J$6&amp;$O$7&amp;$O$8&amp;$O$9&amp;$O$10&amp;$O$11&amp;$O$12&amp;$O$13&amp;$O$14&amp;$O$15&amp;$O$16</f>
        <v>I4MTX5U2CLLHNX</v>
      </c>
    </row>
    <row r="51" spans="2:23" ht="13" x14ac:dyDescent="0.3">
      <c r="C51" s="30">
        <v>2</v>
      </c>
      <c r="D51" s="42" t="s">
        <v>23</v>
      </c>
      <c r="E51" s="303" t="s">
        <v>103</v>
      </c>
      <c r="G51" s="14">
        <v>58</v>
      </c>
      <c r="H51" s="14">
        <v>51</v>
      </c>
      <c r="J51" s="39"/>
      <c r="L51" s="55"/>
    </row>
    <row r="52" spans="2:23" ht="13" x14ac:dyDescent="0.3">
      <c r="C52" s="30">
        <v>3</v>
      </c>
      <c r="D52" s="42" t="s">
        <v>25</v>
      </c>
      <c r="E52" s="303" t="s">
        <v>121</v>
      </c>
      <c r="G52" s="14">
        <v>59</v>
      </c>
      <c r="H52" s="14">
        <v>52</v>
      </c>
      <c r="J52" s="18"/>
      <c r="L52" s="55"/>
      <c r="Q52" s="74" t="s">
        <v>42</v>
      </c>
    </row>
    <row r="53" spans="2:23" ht="13" x14ac:dyDescent="0.3">
      <c r="C53" s="33">
        <v>4</v>
      </c>
      <c r="D53" s="34" t="s">
        <v>26</v>
      </c>
      <c r="E53" s="303" t="s">
        <v>139</v>
      </c>
      <c r="G53" s="14">
        <v>60</v>
      </c>
      <c r="H53" s="14">
        <v>53</v>
      </c>
      <c r="J53" s="39"/>
      <c r="L53" s="55"/>
      <c r="Q53" s="41" t="s">
        <v>43</v>
      </c>
    </row>
    <row r="54" spans="2:23" x14ac:dyDescent="0.25">
      <c r="C54" s="33"/>
      <c r="D54" s="34"/>
      <c r="E54" s="69"/>
      <c r="J54" s="39"/>
      <c r="L54" s="55"/>
      <c r="Q54" s="41" t="s">
        <v>44</v>
      </c>
    </row>
    <row r="55" spans="2:23" ht="13" x14ac:dyDescent="0.3">
      <c r="J55" s="18"/>
      <c r="L55" s="55"/>
      <c r="M55" s="312" t="s">
        <v>26</v>
      </c>
      <c r="N55" s="41">
        <v>4</v>
      </c>
      <c r="Q55" s="41" t="s">
        <v>45</v>
      </c>
    </row>
    <row r="56" spans="2:23" ht="13" x14ac:dyDescent="0.3">
      <c r="B56" s="2" t="str">
        <f>I4MTData!$C$37</f>
        <v>Input/Output I/O (4 max)</v>
      </c>
      <c r="C56" s="28">
        <v>1</v>
      </c>
      <c r="D56" s="310" t="str">
        <f>VLOOKUP($C$56,$C$57:$E$61,2,FALSE)</f>
        <v xml:space="preserve">N </v>
      </c>
      <c r="E56" s="72" t="str">
        <f>VLOOKUP($C$56,$C$57:$E$61,3,FALSE)</f>
        <v>Not Fitted</v>
      </c>
      <c r="J56" s="18" t="str">
        <f>D56</f>
        <v xml:space="preserve">N </v>
      </c>
      <c r="M56" s="312" t="s">
        <v>25</v>
      </c>
      <c r="N56" s="2">
        <v>3</v>
      </c>
      <c r="Q56" s="41" t="s">
        <v>46</v>
      </c>
    </row>
    <row r="57" spans="2:23" ht="13" x14ac:dyDescent="0.3">
      <c r="C57" s="30">
        <v>1</v>
      </c>
      <c r="D57" s="31" t="s">
        <v>195</v>
      </c>
      <c r="E57" s="303" t="s">
        <v>27</v>
      </c>
      <c r="G57" s="14">
        <v>71</v>
      </c>
      <c r="H57" s="14">
        <v>64</v>
      </c>
      <c r="J57" s="18"/>
      <c r="M57" s="312" t="s">
        <v>23</v>
      </c>
      <c r="N57" s="2">
        <v>2</v>
      </c>
    </row>
    <row r="58" spans="2:23" ht="13" x14ac:dyDescent="0.3">
      <c r="C58" s="30">
        <v>2</v>
      </c>
      <c r="D58" s="42" t="s">
        <v>23</v>
      </c>
      <c r="E58" s="303" t="s">
        <v>103</v>
      </c>
      <c r="G58" s="14">
        <v>72</v>
      </c>
      <c r="H58" s="14">
        <v>65</v>
      </c>
      <c r="J58" s="18"/>
      <c r="M58" s="312" t="s">
        <v>195</v>
      </c>
      <c r="N58" s="2">
        <v>1</v>
      </c>
    </row>
    <row r="59" spans="2:23" ht="13" x14ac:dyDescent="0.3">
      <c r="C59" s="30">
        <v>3</v>
      </c>
      <c r="D59" s="42" t="s">
        <v>25</v>
      </c>
      <c r="E59" s="303" t="s">
        <v>121</v>
      </c>
      <c r="G59" s="14">
        <v>73</v>
      </c>
      <c r="H59" s="14">
        <v>66</v>
      </c>
      <c r="J59" s="18"/>
    </row>
    <row r="60" spans="2:23" ht="13" x14ac:dyDescent="0.3">
      <c r="C60" s="33">
        <v>4</v>
      </c>
      <c r="D60" s="34" t="s">
        <v>26</v>
      </c>
      <c r="E60" s="303" t="s">
        <v>139</v>
      </c>
      <c r="G60" s="14">
        <v>74</v>
      </c>
      <c r="H60" s="14">
        <v>67</v>
      </c>
      <c r="J60" s="39"/>
    </row>
    <row r="61" spans="2:23" ht="13" x14ac:dyDescent="0.3">
      <c r="C61" s="33"/>
      <c r="D61" s="34"/>
      <c r="E61" s="69"/>
      <c r="J61" s="39"/>
      <c r="T61" s="46" t="s">
        <v>47</v>
      </c>
      <c r="U61" s="46"/>
    </row>
    <row r="62" spans="2:23" x14ac:dyDescent="0.25">
      <c r="J62" s="39"/>
      <c r="M62" s="19"/>
      <c r="N62" s="20"/>
      <c r="O62" s="20"/>
      <c r="P62" s="20"/>
      <c r="Q62" s="20"/>
      <c r="R62" s="75"/>
      <c r="T62" s="76" t="s">
        <v>23</v>
      </c>
      <c r="U62" s="77">
        <f>COUNTIF($J$64:$J$67,T62)</f>
        <v>2</v>
      </c>
      <c r="V62" s="78" t="str">
        <f>REPT(T62,U62)</f>
        <v>LL</v>
      </c>
    </row>
    <row r="63" spans="2:23" ht="13" x14ac:dyDescent="0.3">
      <c r="B63" s="2" t="str">
        <f>I4MTData!C83</f>
        <v>I/O Assignment</v>
      </c>
      <c r="J63" s="18"/>
      <c r="M63" s="26" t="s">
        <v>48</v>
      </c>
      <c r="N63" s="79" t="s">
        <v>49</v>
      </c>
      <c r="O63" s="47"/>
      <c r="P63" s="8"/>
      <c r="Q63" s="8"/>
      <c r="R63" s="23"/>
      <c r="T63" s="80" t="s">
        <v>25</v>
      </c>
      <c r="U63" s="79">
        <f t="shared" ref="U63:U65" si="0">COUNTIF($J$64:$J$67,T63)</f>
        <v>1</v>
      </c>
      <c r="V63" s="81" t="str">
        <f t="shared" ref="V63:V65" si="1">REPT(T63,U63)</f>
        <v>H</v>
      </c>
    </row>
    <row r="64" spans="2:23" ht="13" x14ac:dyDescent="0.3">
      <c r="B64" s="2" t="str">
        <f>I4MTData!$C$84</f>
        <v>Input/Output I/O 1:</v>
      </c>
      <c r="C64" s="12" t="str">
        <f>D33</f>
        <v xml:space="preserve">N </v>
      </c>
      <c r="E64" s="2" t="str">
        <f>E33</f>
        <v>Not Fitted</v>
      </c>
      <c r="J64" s="18" t="str">
        <f>MID($K$3,10,1)</f>
        <v>L</v>
      </c>
      <c r="M64" s="26" t="str">
        <f>I4MTData!$C$84</f>
        <v>Input/Output I/O 1:</v>
      </c>
      <c r="N64" s="79" t="str">
        <f>J64</f>
        <v>L</v>
      </c>
      <c r="O64" s="311" t="str">
        <f>VLOOKUP(P64,$C$57:$E$60,3)</f>
        <v>Analogue Output (response &lt;100ms)</v>
      </c>
      <c r="P64" s="311">
        <f>VLOOKUP(N64,$J$77:$K$102,2)</f>
        <v>2</v>
      </c>
      <c r="Q64" s="8" t="str">
        <f>M5</f>
        <v>I4MTX5U2CLLHNX</v>
      </c>
      <c r="R64" s="23"/>
      <c r="T64" s="80" t="s">
        <v>26</v>
      </c>
      <c r="U64" s="79">
        <f t="shared" si="0"/>
        <v>0</v>
      </c>
      <c r="V64" s="81" t="str">
        <f t="shared" si="1"/>
        <v/>
      </c>
    </row>
    <row r="65" spans="2:22" ht="13" x14ac:dyDescent="0.3">
      <c r="B65" s="2" t="str">
        <f>I4MTData!$C$85</f>
        <v>Input/Output I/O 2:</v>
      </c>
      <c r="C65" s="12" t="str">
        <f>D42</f>
        <v xml:space="preserve">N </v>
      </c>
      <c r="E65" s="2" t="str">
        <f>E42</f>
        <v>Not Fitted</v>
      </c>
      <c r="J65" s="18" t="str">
        <f>MID($K$3,11,1)</f>
        <v>L</v>
      </c>
      <c r="M65" s="26" t="str">
        <f>I4MTData!$C$85</f>
        <v>Input/Output I/O 2:</v>
      </c>
      <c r="N65" s="79" t="str">
        <f t="shared" ref="N65:N67" si="2">J65</f>
        <v>L</v>
      </c>
      <c r="O65" s="311" t="str">
        <f t="shared" ref="O65:O67" si="3">VLOOKUP(P65,$C$57:$E$60,3)</f>
        <v>Analogue Output (response &lt;100ms)</v>
      </c>
      <c r="P65" s="311">
        <f t="shared" ref="P65:P67" si="4">VLOOKUP(N65,$J$77:$K$102,2)</f>
        <v>2</v>
      </c>
      <c r="Q65" s="8"/>
      <c r="R65" s="23"/>
      <c r="T65" s="80" t="s">
        <v>24</v>
      </c>
      <c r="U65" s="79">
        <f t="shared" si="0"/>
        <v>1</v>
      </c>
      <c r="V65" s="81" t="str">
        <f t="shared" si="1"/>
        <v>N</v>
      </c>
    </row>
    <row r="66" spans="2:22" ht="13" x14ac:dyDescent="0.3">
      <c r="B66" s="2" t="str">
        <f>I4MTData!$C$86</f>
        <v>Input/Output I/O 3:</v>
      </c>
      <c r="C66" s="12" t="str">
        <f>D56</f>
        <v xml:space="preserve">N </v>
      </c>
      <c r="E66" s="2" t="str">
        <f>E49</f>
        <v>Not Fitted</v>
      </c>
      <c r="J66" s="18" t="str">
        <f>MID($K$3,12,1)</f>
        <v>H</v>
      </c>
      <c r="M66" s="26" t="str">
        <f>I4MTData!$C$86</f>
        <v>Input/Output I/O 3:</v>
      </c>
      <c r="N66" s="79" t="str">
        <f t="shared" si="2"/>
        <v>H</v>
      </c>
      <c r="O66" s="311" t="str">
        <f t="shared" si="3"/>
        <v>Fast Analogue Output (response &lt;50ms)</v>
      </c>
      <c r="P66" s="311">
        <f t="shared" si="4"/>
        <v>3</v>
      </c>
      <c r="Q66" s="8"/>
      <c r="R66" s="23"/>
      <c r="T66" s="80"/>
      <c r="U66" s="79"/>
      <c r="V66" s="81" t="str">
        <f>V62&amp;V63&amp;V64&amp;V65</f>
        <v>LLHN</v>
      </c>
    </row>
    <row r="67" spans="2:22" ht="13" x14ac:dyDescent="0.3">
      <c r="B67" s="2" t="str">
        <f>I4MTData!$C$87</f>
        <v>Input/Output I/O 4:</v>
      </c>
      <c r="C67" s="12" t="str">
        <f>MID($S$42,4,1)</f>
        <v>N</v>
      </c>
      <c r="E67" s="2" t="str">
        <f>E56</f>
        <v>Not Fitted</v>
      </c>
      <c r="J67" s="18" t="str">
        <f>MID($K$3,13,1)</f>
        <v>N</v>
      </c>
      <c r="M67" s="43" t="str">
        <f>I4MTData!$C$87</f>
        <v>Input/Output I/O 4:</v>
      </c>
      <c r="N67" s="79" t="str">
        <f t="shared" si="2"/>
        <v>N</v>
      </c>
      <c r="O67" s="311" t="str">
        <f t="shared" si="3"/>
        <v>Not Fitted</v>
      </c>
      <c r="P67" s="311">
        <f t="shared" si="4"/>
        <v>1</v>
      </c>
      <c r="Q67" s="44"/>
      <c r="R67" s="45"/>
      <c r="T67" s="43"/>
      <c r="U67" s="44"/>
      <c r="V67" s="45"/>
    </row>
    <row r="68" spans="2:22" ht="13" x14ac:dyDescent="0.3">
      <c r="J68" s="18"/>
    </row>
    <row r="69" spans="2:22" ht="13" x14ac:dyDescent="0.3">
      <c r="B69" s="2" t="str">
        <f>I4MTData!$C$90</f>
        <v>Design Suffix:</v>
      </c>
      <c r="C69" s="28">
        <v>1</v>
      </c>
      <c r="D69" s="28" t="str">
        <f>VLOOKUP($C$69,$C$70:$E$71,2,FALSE)</f>
        <v>X</v>
      </c>
      <c r="E69" s="29" t="str">
        <f>VLOOKUP($C$69,$C$70:$E$71,3,FALSE)</f>
        <v>Factory Allocated</v>
      </c>
      <c r="J69" s="18" t="str">
        <f>MID($M$2,14,1)</f>
        <v>X</v>
      </c>
    </row>
    <row r="70" spans="2:22" x14ac:dyDescent="0.25">
      <c r="C70" s="30">
        <v>1</v>
      </c>
      <c r="D70" s="31" t="str">
        <f>HLOOKUP($A$5,I4MTData!$D$4:$D$93,H70,FALSE)</f>
        <v>X</v>
      </c>
      <c r="E70" s="32" t="str">
        <f>HLOOKUP($A$5,I4MTData!$D$4:$D$93,G70,FALSE)</f>
        <v>Factory Allocated</v>
      </c>
      <c r="G70" s="14">
        <v>87</v>
      </c>
      <c r="H70" s="14">
        <v>89</v>
      </c>
      <c r="J70" s="39"/>
    </row>
    <row r="71" spans="2:22" x14ac:dyDescent="0.25">
      <c r="C71" s="33">
        <v>2</v>
      </c>
      <c r="D71" s="34"/>
      <c r="E71" s="35"/>
      <c r="J71" s="82"/>
    </row>
    <row r="72" spans="2:22" ht="13" x14ac:dyDescent="0.3">
      <c r="J72" s="83"/>
    </row>
    <row r="73" spans="2:22" x14ac:dyDescent="0.25">
      <c r="J73" s="8"/>
    </row>
    <row r="74" spans="2:22" x14ac:dyDescent="0.25">
      <c r="J74" s="8"/>
    </row>
    <row r="75" spans="2:22" x14ac:dyDescent="0.25">
      <c r="J75" s="8" t="s">
        <v>199</v>
      </c>
      <c r="K75" s="14">
        <f>VLOOKUP(N64,$J$77:$K$79,2)</f>
        <v>4</v>
      </c>
    </row>
    <row r="76" spans="2:22" x14ac:dyDescent="0.25">
      <c r="J76" s="8"/>
    </row>
    <row r="77" spans="2:22" x14ac:dyDescent="0.25">
      <c r="J77" s="47" t="s">
        <v>26</v>
      </c>
      <c r="K77" s="14">
        <v>4</v>
      </c>
    </row>
    <row r="78" spans="2:22" x14ac:dyDescent="0.25">
      <c r="J78" s="47" t="s">
        <v>198</v>
      </c>
      <c r="K78" s="301">
        <v>4</v>
      </c>
    </row>
    <row r="79" spans="2:22" x14ac:dyDescent="0.25">
      <c r="J79" s="47" t="s">
        <v>95</v>
      </c>
      <c r="K79" s="301">
        <v>4</v>
      </c>
    </row>
    <row r="80" spans="2:22" x14ac:dyDescent="0.25">
      <c r="J80" s="47" t="s">
        <v>200</v>
      </c>
      <c r="K80" s="301">
        <v>4</v>
      </c>
    </row>
    <row r="81" spans="10:11" x14ac:dyDescent="0.25">
      <c r="J81" s="47" t="s">
        <v>201</v>
      </c>
      <c r="K81" s="301">
        <v>4</v>
      </c>
    </row>
    <row r="82" spans="10:11" x14ac:dyDescent="0.25">
      <c r="J82" s="47" t="s">
        <v>202</v>
      </c>
      <c r="K82" s="301">
        <v>4</v>
      </c>
    </row>
    <row r="83" spans="10:11" x14ac:dyDescent="0.25">
      <c r="J83" s="47" t="s">
        <v>203</v>
      </c>
      <c r="K83" s="301">
        <v>4</v>
      </c>
    </row>
    <row r="84" spans="10:11" x14ac:dyDescent="0.25">
      <c r="J84" s="47" t="s">
        <v>204</v>
      </c>
      <c r="K84" s="14">
        <v>3</v>
      </c>
    </row>
    <row r="85" spans="10:11" x14ac:dyDescent="0.25">
      <c r="J85" s="47" t="s">
        <v>205</v>
      </c>
      <c r="K85" s="301">
        <v>3</v>
      </c>
    </row>
    <row r="86" spans="10:11" x14ac:dyDescent="0.25">
      <c r="J86" s="47" t="s">
        <v>206</v>
      </c>
      <c r="K86" s="301">
        <v>3</v>
      </c>
    </row>
    <row r="87" spans="10:11" x14ac:dyDescent="0.25">
      <c r="J87" s="47" t="s">
        <v>207</v>
      </c>
      <c r="K87" s="301">
        <v>3</v>
      </c>
    </row>
    <row r="88" spans="10:11" x14ac:dyDescent="0.25">
      <c r="J88" s="47" t="s">
        <v>208</v>
      </c>
      <c r="K88" s="14">
        <v>2</v>
      </c>
    </row>
    <row r="89" spans="10:11" x14ac:dyDescent="0.25">
      <c r="J89" s="47" t="s">
        <v>209</v>
      </c>
      <c r="K89" s="14">
        <v>2</v>
      </c>
    </row>
    <row r="90" spans="10:11" x14ac:dyDescent="0.25">
      <c r="J90" s="47" t="s">
        <v>210</v>
      </c>
      <c r="K90" s="14">
        <v>1</v>
      </c>
    </row>
    <row r="91" spans="10:11" x14ac:dyDescent="0.25">
      <c r="J91" s="47" t="s">
        <v>211</v>
      </c>
      <c r="K91" s="301">
        <v>1</v>
      </c>
    </row>
    <row r="92" spans="10:11" x14ac:dyDescent="0.25">
      <c r="J92" s="47" t="s">
        <v>212</v>
      </c>
      <c r="K92" s="301">
        <v>1</v>
      </c>
    </row>
    <row r="93" spans="10:11" x14ac:dyDescent="0.25">
      <c r="J93" s="47" t="s">
        <v>213</v>
      </c>
      <c r="K93" s="301">
        <v>1</v>
      </c>
    </row>
    <row r="94" spans="10:11" x14ac:dyDescent="0.25">
      <c r="J94" s="47" t="s">
        <v>214</v>
      </c>
      <c r="K94" s="301">
        <v>1</v>
      </c>
    </row>
    <row r="95" spans="10:11" x14ac:dyDescent="0.25">
      <c r="J95" s="47" t="s">
        <v>215</v>
      </c>
      <c r="K95" s="301">
        <v>1</v>
      </c>
    </row>
    <row r="96" spans="10:11" x14ac:dyDescent="0.25">
      <c r="J96" s="47" t="s">
        <v>216</v>
      </c>
      <c r="K96" s="301">
        <v>1</v>
      </c>
    </row>
    <row r="97" spans="10:11" x14ac:dyDescent="0.25">
      <c r="J97" s="47" t="s">
        <v>217</v>
      </c>
      <c r="K97" s="301">
        <v>1</v>
      </c>
    </row>
    <row r="98" spans="10:11" x14ac:dyDescent="0.25">
      <c r="J98" s="47" t="s">
        <v>218</v>
      </c>
      <c r="K98" s="301">
        <v>1</v>
      </c>
    </row>
    <row r="99" spans="10:11" x14ac:dyDescent="0.25">
      <c r="J99" s="47" t="s">
        <v>219</v>
      </c>
      <c r="K99" s="301">
        <v>1</v>
      </c>
    </row>
    <row r="100" spans="10:11" x14ac:dyDescent="0.25">
      <c r="J100" s="47" t="s">
        <v>220</v>
      </c>
      <c r="K100" s="301">
        <v>1</v>
      </c>
    </row>
    <row r="101" spans="10:11" x14ac:dyDescent="0.25">
      <c r="J101" s="47" t="s">
        <v>221</v>
      </c>
      <c r="K101" s="301">
        <v>1</v>
      </c>
    </row>
    <row r="102" spans="10:11" x14ac:dyDescent="0.25">
      <c r="J102" s="47" t="s">
        <v>222</v>
      </c>
      <c r="K102" s="301">
        <v>1</v>
      </c>
    </row>
    <row r="103" spans="10:11" x14ac:dyDescent="0.25">
      <c r="J103" s="8"/>
    </row>
    <row r="104" spans="10:11" x14ac:dyDescent="0.25">
      <c r="J104" s="8"/>
    </row>
    <row r="105" spans="10:11" x14ac:dyDescent="0.25">
      <c r="J105" s="8"/>
    </row>
    <row r="106" spans="10:11" x14ac:dyDescent="0.25">
      <c r="J106" s="8"/>
    </row>
    <row r="107" spans="10:11" x14ac:dyDescent="0.25">
      <c r="J107" s="8"/>
    </row>
    <row r="108" spans="10:11" x14ac:dyDescent="0.25">
      <c r="J108" s="8"/>
    </row>
    <row r="109" spans="10:11" x14ac:dyDescent="0.25">
      <c r="J109" s="8"/>
    </row>
    <row r="110" spans="10:11" x14ac:dyDescent="0.25">
      <c r="J110" s="8"/>
    </row>
    <row r="111" spans="10:11" x14ac:dyDescent="0.25">
      <c r="J111" s="8"/>
    </row>
    <row r="112" spans="10:11" x14ac:dyDescent="0.25">
      <c r="J112" s="8"/>
    </row>
    <row r="113" spans="10:10" ht="13" x14ac:dyDescent="0.3">
      <c r="J113" s="83" t="str">
        <f>MID($K$2,14,1)</f>
        <v>X</v>
      </c>
    </row>
    <row r="114" spans="10:10" x14ac:dyDescent="0.25">
      <c r="J114" s="8"/>
    </row>
    <row r="115" spans="10:10" x14ac:dyDescent="0.25">
      <c r="J115" s="8"/>
    </row>
    <row r="116" spans="10:10" x14ac:dyDescent="0.25">
      <c r="J116" s="8"/>
    </row>
    <row r="117" spans="10:10" x14ac:dyDescent="0.25">
      <c r="J117" s="8"/>
    </row>
    <row r="118" spans="10:10" x14ac:dyDescent="0.25">
      <c r="J118" s="8"/>
    </row>
    <row r="119" spans="10:10" x14ac:dyDescent="0.25">
      <c r="J119" s="8"/>
    </row>
    <row r="120" spans="10:10" x14ac:dyDescent="0.25">
      <c r="J120" s="8"/>
    </row>
    <row r="121" spans="10:10" x14ac:dyDescent="0.25">
      <c r="J121" s="8"/>
    </row>
    <row r="122" spans="10:10" x14ac:dyDescent="0.25">
      <c r="J122" s="8"/>
    </row>
    <row r="123" spans="10:10" x14ac:dyDescent="0.25">
      <c r="J123" s="8"/>
    </row>
    <row r="124" spans="10:10" x14ac:dyDescent="0.25">
      <c r="J124" s="8"/>
    </row>
    <row r="125" spans="10:10" x14ac:dyDescent="0.25">
      <c r="J125" s="8"/>
    </row>
    <row r="126" spans="10:10" x14ac:dyDescent="0.25">
      <c r="J126" s="8"/>
    </row>
    <row r="127" spans="10:10" x14ac:dyDescent="0.25">
      <c r="J127" s="8"/>
    </row>
    <row r="128" spans="10:10" x14ac:dyDescent="0.25">
      <c r="J128" s="8"/>
    </row>
    <row r="129" spans="10:10" ht="13" x14ac:dyDescent="0.3">
      <c r="J129" s="83" t="str">
        <f>MID($K$2,15,1)</f>
        <v/>
      </c>
    </row>
    <row r="130" spans="10:10" x14ac:dyDescent="0.25">
      <c r="J130" s="8"/>
    </row>
    <row r="131" spans="10:10" x14ac:dyDescent="0.25">
      <c r="J131" s="8"/>
    </row>
    <row r="132" spans="10:10" x14ac:dyDescent="0.25">
      <c r="J132" s="8"/>
    </row>
  </sheetData>
  <sortState xmlns:xlrd2="http://schemas.microsoft.com/office/spreadsheetml/2017/richdata2" ref="M55:N58">
    <sortCondition ref="M55"/>
  </sortState>
  <mergeCells count="9">
    <mergeCell ref="R32:W32"/>
    <mergeCell ref="R33:S33"/>
    <mergeCell ref="T33:U33"/>
    <mergeCell ref="V33:W33"/>
    <mergeCell ref="G3:H3"/>
    <mergeCell ref="G4:H4"/>
    <mergeCell ref="M4:O4"/>
    <mergeCell ref="G5:H5"/>
    <mergeCell ref="Q32:Q33"/>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8942-2465-4953-AB6E-B1F74478C4F6}">
  <sheetPr codeName="Sheet3"/>
  <dimension ref="A1:C28"/>
  <sheetViews>
    <sheetView showGridLines="0" showRowColHeaders="0" workbookViewId="0">
      <selection activeCell="J38" sqref="J38"/>
    </sheetView>
  </sheetViews>
  <sheetFormatPr defaultRowHeight="12.5" x14ac:dyDescent="0.25"/>
  <cols>
    <col min="1" max="1" width="10.54296875" customWidth="1"/>
    <col min="2" max="2" width="43.453125" customWidth="1"/>
  </cols>
  <sheetData>
    <row r="1" spans="1:3" ht="15.5" x14ac:dyDescent="0.35">
      <c r="A1" s="209" t="str">
        <f>CONCATENATE(I4MTDbase!J8,I4MTDbase!J12,I4MTDbase!J16,I4MTDbase!J20,I4MTDbase!J26,I4MTDbase!J33,I4MTDbase!J42,I4MTDbase!J49,I4MTDbase!J56,I4MTDbase!J56,I4MTDbase!J69)</f>
        <v>X5U2CN N N N N X</v>
      </c>
      <c r="B1" s="200"/>
      <c r="C1" s="201"/>
    </row>
    <row r="2" spans="1:3" ht="14" x14ac:dyDescent="0.3">
      <c r="A2" s="207" t="str">
        <f>I4MTDbase!$B$5</f>
        <v>i4MT Multifunction Single and 3 Phase</v>
      </c>
      <c r="B2" s="202"/>
      <c r="C2" s="203"/>
    </row>
    <row r="3" spans="1:3" ht="14" x14ac:dyDescent="0.3">
      <c r="A3" s="207" t="str">
        <f>I4MTDbase!$B$8</f>
        <v>Electrical Network;</v>
      </c>
      <c r="B3" s="202"/>
      <c r="C3" s="203"/>
    </row>
    <row r="4" spans="1:3" ht="14" x14ac:dyDescent="0.3">
      <c r="A4" s="208" t="str">
        <f>I4MTDbase!$E$8</f>
        <v>Menu Configurable</v>
      </c>
      <c r="B4" s="202"/>
      <c r="C4" s="203"/>
    </row>
    <row r="5" spans="1:3" ht="14" x14ac:dyDescent="0.3">
      <c r="A5" s="207" t="str">
        <f>I4MTDbase!$B$12</f>
        <v>Accuracy:</v>
      </c>
      <c r="B5" s="202"/>
      <c r="C5" s="203"/>
    </row>
    <row r="6" spans="1:3" ht="14" x14ac:dyDescent="0.3">
      <c r="A6" s="208" t="str">
        <f>I4MTDbase!$E$12</f>
        <v>Class 0.5 Measured (Class 1 Active Energy)</v>
      </c>
      <c r="B6" s="202"/>
      <c r="C6" s="203"/>
    </row>
    <row r="7" spans="1:3" ht="14" x14ac:dyDescent="0.3">
      <c r="A7" s="207" t="str">
        <f>I4MTDbase!$B$16</f>
        <v>Power Supply:</v>
      </c>
      <c r="B7" s="202"/>
      <c r="C7" s="203"/>
    </row>
    <row r="8" spans="1:3" ht="14" x14ac:dyDescent="0.3">
      <c r="A8" s="208" t="str">
        <f>I4MTDbase!$E$16</f>
        <v>Universal AC/DC</v>
      </c>
      <c r="B8" s="202"/>
      <c r="C8" s="203"/>
    </row>
    <row r="9" spans="1:3" ht="14" x14ac:dyDescent="0.3">
      <c r="A9" s="207" t="str">
        <f>I4MTDbase!$B$20</f>
        <v>Communications COM1:</v>
      </c>
      <c r="B9" s="202"/>
      <c r="C9" s="203"/>
    </row>
    <row r="10" spans="1:3" ht="14" x14ac:dyDescent="0.3">
      <c r="A10" s="208" t="str">
        <f>I4MTDbase!$E$20</f>
        <v>Serial RS485</v>
      </c>
      <c r="B10" s="202"/>
      <c r="C10" s="203"/>
    </row>
    <row r="11" spans="1:3" ht="14" x14ac:dyDescent="0.3">
      <c r="A11" s="207" t="str">
        <f>I4MTDbase!$B$26</f>
        <v>Protocol:</v>
      </c>
      <c r="B11" s="202"/>
      <c r="C11" s="203"/>
    </row>
    <row r="12" spans="1:3" ht="14" x14ac:dyDescent="0.3">
      <c r="A12" s="208" t="str">
        <f>I4MTDbase!$E$26</f>
        <v>MODBUS RTU</v>
      </c>
      <c r="B12" s="202"/>
      <c r="C12" s="203"/>
    </row>
    <row r="13" spans="1:3" ht="14" x14ac:dyDescent="0.3">
      <c r="A13" s="207" t="str">
        <f>I4MTDbase!$B$64</f>
        <v>Input/Output I/O 1:</v>
      </c>
      <c r="B13" s="202"/>
      <c r="C13" s="203"/>
    </row>
    <row r="14" spans="1:3" ht="14" x14ac:dyDescent="0.3">
      <c r="A14" s="208" t="str">
        <f>I4MTDbase!$E$64</f>
        <v>Not Fitted</v>
      </c>
      <c r="B14" s="202"/>
      <c r="C14" s="203"/>
    </row>
    <row r="15" spans="1:3" ht="14" x14ac:dyDescent="0.3">
      <c r="A15" s="207" t="str">
        <f>I4MTDbase!$B$65</f>
        <v>Input/Output I/O 2:</v>
      </c>
      <c r="B15" s="202"/>
      <c r="C15" s="203"/>
    </row>
    <row r="16" spans="1:3" ht="14" x14ac:dyDescent="0.3">
      <c r="A16" s="208" t="str">
        <f>I4MTDbase!$E$65</f>
        <v>Not Fitted</v>
      </c>
      <c r="B16" s="202"/>
      <c r="C16" s="203"/>
    </row>
    <row r="17" spans="1:3" ht="14" x14ac:dyDescent="0.3">
      <c r="A17" s="207" t="str">
        <f>I4MTDbase!$B$66</f>
        <v>Input/Output I/O 3:</v>
      </c>
      <c r="B17" s="202"/>
      <c r="C17" s="203"/>
    </row>
    <row r="18" spans="1:3" ht="14" x14ac:dyDescent="0.3">
      <c r="A18" s="208" t="str">
        <f>I4MTDbase!$E$66</f>
        <v>Not Fitted</v>
      </c>
      <c r="B18" s="202"/>
      <c r="C18" s="203"/>
    </row>
    <row r="19" spans="1:3" ht="14" x14ac:dyDescent="0.3">
      <c r="A19" s="207" t="str">
        <f>I4MTDbase!$B$67</f>
        <v>Input/Output I/O 4:</v>
      </c>
      <c r="B19" s="202"/>
      <c r="C19" s="203"/>
    </row>
    <row r="20" spans="1:3" ht="14" x14ac:dyDescent="0.3">
      <c r="A20" s="208" t="str">
        <f>I4MTDbase!$E$67</f>
        <v>Not Fitted</v>
      </c>
      <c r="B20" s="202"/>
      <c r="C20" s="203"/>
    </row>
    <row r="21" spans="1:3" ht="14" x14ac:dyDescent="0.3">
      <c r="A21" s="207" t="str">
        <f>I4MTDbase!$B$69</f>
        <v>Design Suffix:</v>
      </c>
      <c r="B21" s="202"/>
      <c r="C21" s="203"/>
    </row>
    <row r="22" spans="1:3" ht="14" x14ac:dyDescent="0.3">
      <c r="A22" s="208" t="str">
        <f>I4MTDbase!$E$69</f>
        <v>Factory Allocated</v>
      </c>
      <c r="B22" s="202"/>
      <c r="C22" s="203"/>
    </row>
    <row r="23" spans="1:3" ht="14.5" thickBot="1" x14ac:dyDescent="0.35">
      <c r="A23" s="206"/>
      <c r="B23" s="204"/>
      <c r="C23" s="205"/>
    </row>
    <row r="24" spans="1:3" ht="13" x14ac:dyDescent="0.3">
      <c r="A24" s="210"/>
      <c r="B24" s="211"/>
      <c r="C24" s="196"/>
    </row>
    <row r="25" spans="1:3" ht="13" x14ac:dyDescent="0.3">
      <c r="A25" s="152" t="s">
        <v>196</v>
      </c>
      <c r="B25" s="153"/>
      <c r="C25" s="212"/>
    </row>
    <row r="26" spans="1:3" ht="13" x14ac:dyDescent="0.3">
      <c r="A26" s="213" t="s">
        <v>26</v>
      </c>
      <c r="B26" s="214" t="s">
        <v>197</v>
      </c>
      <c r="C26" s="215"/>
    </row>
    <row r="27" spans="1:3" ht="13" x14ac:dyDescent="0.3">
      <c r="A27" s="216"/>
      <c r="B27" s="192"/>
      <c r="C27" s="197"/>
    </row>
    <row r="28" spans="1:3" ht="13" thickBot="1" x14ac:dyDescent="0.3">
      <c r="A28" s="217"/>
      <c r="B28" s="198"/>
      <c r="C28"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dimension ref="A1:D98"/>
  <sheetViews>
    <sheetView topLeftCell="A36" workbookViewId="0"/>
  </sheetViews>
  <sheetFormatPr defaultRowHeight="12.5" x14ac:dyDescent="0.25"/>
  <cols>
    <col min="1" max="1" width="27.1796875" style="2" bestFit="1" customWidth="1"/>
    <col min="2" max="2" width="5.26953125" style="14" customWidth="1"/>
    <col min="3" max="3" width="35.54296875" style="2" bestFit="1" customWidth="1"/>
    <col min="4" max="4" width="38.54296875" style="2" bestFit="1" customWidth="1"/>
    <col min="5" max="244" width="9.1796875" style="2"/>
    <col min="245" max="245" width="27.1796875" style="2" bestFit="1" customWidth="1"/>
    <col min="246" max="246" width="5.26953125" style="2" customWidth="1"/>
    <col min="247" max="247" width="35.54296875" style="2" bestFit="1" customWidth="1"/>
    <col min="248" max="248" width="38.54296875" style="2" bestFit="1" customWidth="1"/>
    <col min="249" max="500" width="9.1796875" style="2"/>
    <col min="501" max="501" width="27.1796875" style="2" bestFit="1" customWidth="1"/>
    <col min="502" max="502" width="5.26953125" style="2" customWidth="1"/>
    <col min="503" max="503" width="35.54296875" style="2" bestFit="1" customWidth="1"/>
    <col min="504" max="504" width="38.54296875" style="2" bestFit="1" customWidth="1"/>
    <col min="505" max="756" width="9.1796875" style="2"/>
    <col min="757" max="757" width="27.1796875" style="2" bestFit="1" customWidth="1"/>
    <col min="758" max="758" width="5.26953125" style="2" customWidth="1"/>
    <col min="759" max="759" width="35.54296875" style="2" bestFit="1" customWidth="1"/>
    <col min="760" max="760" width="38.54296875" style="2" bestFit="1" customWidth="1"/>
    <col min="761" max="1012" width="9.1796875" style="2"/>
    <col min="1013" max="1013" width="27.1796875" style="2" bestFit="1" customWidth="1"/>
    <col min="1014" max="1014" width="5.26953125" style="2" customWidth="1"/>
    <col min="1015" max="1015" width="35.54296875" style="2" bestFit="1" customWidth="1"/>
    <col min="1016" max="1016" width="38.54296875" style="2" bestFit="1" customWidth="1"/>
    <col min="1017" max="1268" width="9.1796875" style="2"/>
    <col min="1269" max="1269" width="27.1796875" style="2" bestFit="1" customWidth="1"/>
    <col min="1270" max="1270" width="5.26953125" style="2" customWidth="1"/>
    <col min="1271" max="1271" width="35.54296875" style="2" bestFit="1" customWidth="1"/>
    <col min="1272" max="1272" width="38.54296875" style="2" bestFit="1" customWidth="1"/>
    <col min="1273" max="1524" width="9.1796875" style="2"/>
    <col min="1525" max="1525" width="27.1796875" style="2" bestFit="1" customWidth="1"/>
    <col min="1526" max="1526" width="5.26953125" style="2" customWidth="1"/>
    <col min="1527" max="1527" width="35.54296875" style="2" bestFit="1" customWidth="1"/>
    <col min="1528" max="1528" width="38.54296875" style="2" bestFit="1" customWidth="1"/>
    <col min="1529" max="1780" width="9.1796875" style="2"/>
    <col min="1781" max="1781" width="27.1796875" style="2" bestFit="1" customWidth="1"/>
    <col min="1782" max="1782" width="5.26953125" style="2" customWidth="1"/>
    <col min="1783" max="1783" width="35.54296875" style="2" bestFit="1" customWidth="1"/>
    <col min="1784" max="1784" width="38.54296875" style="2" bestFit="1" customWidth="1"/>
    <col min="1785" max="2036" width="9.1796875" style="2"/>
    <col min="2037" max="2037" width="27.1796875" style="2" bestFit="1" customWidth="1"/>
    <col min="2038" max="2038" width="5.26953125" style="2" customWidth="1"/>
    <col min="2039" max="2039" width="35.54296875" style="2" bestFit="1" customWidth="1"/>
    <col min="2040" max="2040" width="38.54296875" style="2" bestFit="1" customWidth="1"/>
    <col min="2041" max="2292" width="9.1796875" style="2"/>
    <col min="2293" max="2293" width="27.1796875" style="2" bestFit="1" customWidth="1"/>
    <col min="2294" max="2294" width="5.26953125" style="2" customWidth="1"/>
    <col min="2295" max="2295" width="35.54296875" style="2" bestFit="1" customWidth="1"/>
    <col min="2296" max="2296" width="38.54296875" style="2" bestFit="1" customWidth="1"/>
    <col min="2297" max="2548" width="9.1796875" style="2"/>
    <col min="2549" max="2549" width="27.1796875" style="2" bestFit="1" customWidth="1"/>
    <col min="2550" max="2550" width="5.26953125" style="2" customWidth="1"/>
    <col min="2551" max="2551" width="35.54296875" style="2" bestFit="1" customWidth="1"/>
    <col min="2552" max="2552" width="38.54296875" style="2" bestFit="1" customWidth="1"/>
    <col min="2553" max="2804" width="9.1796875" style="2"/>
    <col min="2805" max="2805" width="27.1796875" style="2" bestFit="1" customWidth="1"/>
    <col min="2806" max="2806" width="5.26953125" style="2" customWidth="1"/>
    <col min="2807" max="2807" width="35.54296875" style="2" bestFit="1" customWidth="1"/>
    <col min="2808" max="2808" width="38.54296875" style="2" bestFit="1" customWidth="1"/>
    <col min="2809" max="3060" width="9.1796875" style="2"/>
    <col min="3061" max="3061" width="27.1796875" style="2" bestFit="1" customWidth="1"/>
    <col min="3062" max="3062" width="5.26953125" style="2" customWidth="1"/>
    <col min="3063" max="3063" width="35.54296875" style="2" bestFit="1" customWidth="1"/>
    <col min="3064" max="3064" width="38.54296875" style="2" bestFit="1" customWidth="1"/>
    <col min="3065" max="3316" width="9.1796875" style="2"/>
    <col min="3317" max="3317" width="27.1796875" style="2" bestFit="1" customWidth="1"/>
    <col min="3318" max="3318" width="5.26953125" style="2" customWidth="1"/>
    <col min="3319" max="3319" width="35.54296875" style="2" bestFit="1" customWidth="1"/>
    <col min="3320" max="3320" width="38.54296875" style="2" bestFit="1" customWidth="1"/>
    <col min="3321" max="3572" width="9.1796875" style="2"/>
    <col min="3573" max="3573" width="27.1796875" style="2" bestFit="1" customWidth="1"/>
    <col min="3574" max="3574" width="5.26953125" style="2" customWidth="1"/>
    <col min="3575" max="3575" width="35.54296875" style="2" bestFit="1" customWidth="1"/>
    <col min="3576" max="3576" width="38.54296875" style="2" bestFit="1" customWidth="1"/>
    <col min="3577" max="3828" width="9.1796875" style="2"/>
    <col min="3829" max="3829" width="27.1796875" style="2" bestFit="1" customWidth="1"/>
    <col min="3830" max="3830" width="5.26953125" style="2" customWidth="1"/>
    <col min="3831" max="3831" width="35.54296875" style="2" bestFit="1" customWidth="1"/>
    <col min="3832" max="3832" width="38.54296875" style="2" bestFit="1" customWidth="1"/>
    <col min="3833" max="4084" width="9.1796875" style="2"/>
    <col min="4085" max="4085" width="27.1796875" style="2" bestFit="1" customWidth="1"/>
    <col min="4086" max="4086" width="5.26953125" style="2" customWidth="1"/>
    <col min="4087" max="4087" width="35.54296875" style="2" bestFit="1" customWidth="1"/>
    <col min="4088" max="4088" width="38.54296875" style="2" bestFit="1" customWidth="1"/>
    <col min="4089" max="4340" width="9.1796875" style="2"/>
    <col min="4341" max="4341" width="27.1796875" style="2" bestFit="1" customWidth="1"/>
    <col min="4342" max="4342" width="5.26953125" style="2" customWidth="1"/>
    <col min="4343" max="4343" width="35.54296875" style="2" bestFit="1" customWidth="1"/>
    <col min="4344" max="4344" width="38.54296875" style="2" bestFit="1" customWidth="1"/>
    <col min="4345" max="4596" width="9.1796875" style="2"/>
    <col min="4597" max="4597" width="27.1796875" style="2" bestFit="1" customWidth="1"/>
    <col min="4598" max="4598" width="5.26953125" style="2" customWidth="1"/>
    <col min="4599" max="4599" width="35.54296875" style="2" bestFit="1" customWidth="1"/>
    <col min="4600" max="4600" width="38.54296875" style="2" bestFit="1" customWidth="1"/>
    <col min="4601" max="4852" width="9.1796875" style="2"/>
    <col min="4853" max="4853" width="27.1796875" style="2" bestFit="1" customWidth="1"/>
    <col min="4854" max="4854" width="5.26953125" style="2" customWidth="1"/>
    <col min="4855" max="4855" width="35.54296875" style="2" bestFit="1" customWidth="1"/>
    <col min="4856" max="4856" width="38.54296875" style="2" bestFit="1" customWidth="1"/>
    <col min="4857" max="5108" width="9.1796875" style="2"/>
    <col min="5109" max="5109" width="27.1796875" style="2" bestFit="1" customWidth="1"/>
    <col min="5110" max="5110" width="5.26953125" style="2" customWidth="1"/>
    <col min="5111" max="5111" width="35.54296875" style="2" bestFit="1" customWidth="1"/>
    <col min="5112" max="5112" width="38.54296875" style="2" bestFit="1" customWidth="1"/>
    <col min="5113" max="5364" width="9.1796875" style="2"/>
    <col min="5365" max="5365" width="27.1796875" style="2" bestFit="1" customWidth="1"/>
    <col min="5366" max="5366" width="5.26953125" style="2" customWidth="1"/>
    <col min="5367" max="5367" width="35.54296875" style="2" bestFit="1" customWidth="1"/>
    <col min="5368" max="5368" width="38.54296875" style="2" bestFit="1" customWidth="1"/>
    <col min="5369" max="5620" width="9.1796875" style="2"/>
    <col min="5621" max="5621" width="27.1796875" style="2" bestFit="1" customWidth="1"/>
    <col min="5622" max="5622" width="5.26953125" style="2" customWidth="1"/>
    <col min="5623" max="5623" width="35.54296875" style="2" bestFit="1" customWidth="1"/>
    <col min="5624" max="5624" width="38.54296875" style="2" bestFit="1" customWidth="1"/>
    <col min="5625" max="5876" width="9.1796875" style="2"/>
    <col min="5877" max="5877" width="27.1796875" style="2" bestFit="1" customWidth="1"/>
    <col min="5878" max="5878" width="5.26953125" style="2" customWidth="1"/>
    <col min="5879" max="5879" width="35.54296875" style="2" bestFit="1" customWidth="1"/>
    <col min="5880" max="5880" width="38.54296875" style="2" bestFit="1" customWidth="1"/>
    <col min="5881" max="6132" width="9.1796875" style="2"/>
    <col min="6133" max="6133" width="27.1796875" style="2" bestFit="1" customWidth="1"/>
    <col min="6134" max="6134" width="5.26953125" style="2" customWidth="1"/>
    <col min="6135" max="6135" width="35.54296875" style="2" bestFit="1" customWidth="1"/>
    <col min="6136" max="6136" width="38.54296875" style="2" bestFit="1" customWidth="1"/>
    <col min="6137" max="6388" width="9.1796875" style="2"/>
    <col min="6389" max="6389" width="27.1796875" style="2" bestFit="1" customWidth="1"/>
    <col min="6390" max="6390" width="5.26953125" style="2" customWidth="1"/>
    <col min="6391" max="6391" width="35.54296875" style="2" bestFit="1" customWidth="1"/>
    <col min="6392" max="6392" width="38.54296875" style="2" bestFit="1" customWidth="1"/>
    <col min="6393" max="6644" width="9.1796875" style="2"/>
    <col min="6645" max="6645" width="27.1796875" style="2" bestFit="1" customWidth="1"/>
    <col min="6646" max="6646" width="5.26953125" style="2" customWidth="1"/>
    <col min="6647" max="6647" width="35.54296875" style="2" bestFit="1" customWidth="1"/>
    <col min="6648" max="6648" width="38.54296875" style="2" bestFit="1" customWidth="1"/>
    <col min="6649" max="6900" width="9.1796875" style="2"/>
    <col min="6901" max="6901" width="27.1796875" style="2" bestFit="1" customWidth="1"/>
    <col min="6902" max="6902" width="5.26953125" style="2" customWidth="1"/>
    <col min="6903" max="6903" width="35.54296875" style="2" bestFit="1" customWidth="1"/>
    <col min="6904" max="6904" width="38.54296875" style="2" bestFit="1" customWidth="1"/>
    <col min="6905" max="7156" width="9.1796875" style="2"/>
    <col min="7157" max="7157" width="27.1796875" style="2" bestFit="1" customWidth="1"/>
    <col min="7158" max="7158" width="5.26953125" style="2" customWidth="1"/>
    <col min="7159" max="7159" width="35.54296875" style="2" bestFit="1" customWidth="1"/>
    <col min="7160" max="7160" width="38.54296875" style="2" bestFit="1" customWidth="1"/>
    <col min="7161" max="7412" width="9.1796875" style="2"/>
    <col min="7413" max="7413" width="27.1796875" style="2" bestFit="1" customWidth="1"/>
    <col min="7414" max="7414" width="5.26953125" style="2" customWidth="1"/>
    <col min="7415" max="7415" width="35.54296875" style="2" bestFit="1" customWidth="1"/>
    <col min="7416" max="7416" width="38.54296875" style="2" bestFit="1" customWidth="1"/>
    <col min="7417" max="7668" width="9.1796875" style="2"/>
    <col min="7669" max="7669" width="27.1796875" style="2" bestFit="1" customWidth="1"/>
    <col min="7670" max="7670" width="5.26953125" style="2" customWidth="1"/>
    <col min="7671" max="7671" width="35.54296875" style="2" bestFit="1" customWidth="1"/>
    <col min="7672" max="7672" width="38.54296875" style="2" bestFit="1" customWidth="1"/>
    <col min="7673" max="7924" width="9.1796875" style="2"/>
    <col min="7925" max="7925" width="27.1796875" style="2" bestFit="1" customWidth="1"/>
    <col min="7926" max="7926" width="5.26953125" style="2" customWidth="1"/>
    <col min="7927" max="7927" width="35.54296875" style="2" bestFit="1" customWidth="1"/>
    <col min="7928" max="7928" width="38.54296875" style="2" bestFit="1" customWidth="1"/>
    <col min="7929" max="8180" width="9.1796875" style="2"/>
    <col min="8181" max="8181" width="27.1796875" style="2" bestFit="1" customWidth="1"/>
    <col min="8182" max="8182" width="5.26953125" style="2" customWidth="1"/>
    <col min="8183" max="8183" width="35.54296875" style="2" bestFit="1" customWidth="1"/>
    <col min="8184" max="8184" width="38.54296875" style="2" bestFit="1" customWidth="1"/>
    <col min="8185" max="8436" width="9.1796875" style="2"/>
    <col min="8437" max="8437" width="27.1796875" style="2" bestFit="1" customWidth="1"/>
    <col min="8438" max="8438" width="5.26953125" style="2" customWidth="1"/>
    <col min="8439" max="8439" width="35.54296875" style="2" bestFit="1" customWidth="1"/>
    <col min="8440" max="8440" width="38.54296875" style="2" bestFit="1" customWidth="1"/>
    <col min="8441" max="8692" width="9.1796875" style="2"/>
    <col min="8693" max="8693" width="27.1796875" style="2" bestFit="1" customWidth="1"/>
    <col min="8694" max="8694" width="5.26953125" style="2" customWidth="1"/>
    <col min="8695" max="8695" width="35.54296875" style="2" bestFit="1" customWidth="1"/>
    <col min="8696" max="8696" width="38.54296875" style="2" bestFit="1" customWidth="1"/>
    <col min="8697" max="8948" width="9.1796875" style="2"/>
    <col min="8949" max="8949" width="27.1796875" style="2" bestFit="1" customWidth="1"/>
    <col min="8950" max="8950" width="5.26953125" style="2" customWidth="1"/>
    <col min="8951" max="8951" width="35.54296875" style="2" bestFit="1" customWidth="1"/>
    <col min="8952" max="8952" width="38.54296875" style="2" bestFit="1" customWidth="1"/>
    <col min="8953" max="9204" width="9.1796875" style="2"/>
    <col min="9205" max="9205" width="27.1796875" style="2" bestFit="1" customWidth="1"/>
    <col min="9206" max="9206" width="5.26953125" style="2" customWidth="1"/>
    <col min="9207" max="9207" width="35.54296875" style="2" bestFit="1" customWidth="1"/>
    <col min="9208" max="9208" width="38.54296875" style="2" bestFit="1" customWidth="1"/>
    <col min="9209" max="9460" width="9.1796875" style="2"/>
    <col min="9461" max="9461" width="27.1796875" style="2" bestFit="1" customWidth="1"/>
    <col min="9462" max="9462" width="5.26953125" style="2" customWidth="1"/>
    <col min="9463" max="9463" width="35.54296875" style="2" bestFit="1" customWidth="1"/>
    <col min="9464" max="9464" width="38.54296875" style="2" bestFit="1" customWidth="1"/>
    <col min="9465" max="9716" width="9.1796875" style="2"/>
    <col min="9717" max="9717" width="27.1796875" style="2" bestFit="1" customWidth="1"/>
    <col min="9718" max="9718" width="5.26953125" style="2" customWidth="1"/>
    <col min="9719" max="9719" width="35.54296875" style="2" bestFit="1" customWidth="1"/>
    <col min="9720" max="9720" width="38.54296875" style="2" bestFit="1" customWidth="1"/>
    <col min="9721" max="9972" width="9.1796875" style="2"/>
    <col min="9973" max="9973" width="27.1796875" style="2" bestFit="1" customWidth="1"/>
    <col min="9974" max="9974" width="5.26953125" style="2" customWidth="1"/>
    <col min="9975" max="9975" width="35.54296875" style="2" bestFit="1" customWidth="1"/>
    <col min="9976" max="9976" width="38.54296875" style="2" bestFit="1" customWidth="1"/>
    <col min="9977" max="10228" width="9.1796875" style="2"/>
    <col min="10229" max="10229" width="27.1796875" style="2" bestFit="1" customWidth="1"/>
    <col min="10230" max="10230" width="5.26953125" style="2" customWidth="1"/>
    <col min="10231" max="10231" width="35.54296875" style="2" bestFit="1" customWidth="1"/>
    <col min="10232" max="10232" width="38.54296875" style="2" bestFit="1" customWidth="1"/>
    <col min="10233" max="10484" width="9.1796875" style="2"/>
    <col min="10485" max="10485" width="27.1796875" style="2" bestFit="1" customWidth="1"/>
    <col min="10486" max="10486" width="5.26953125" style="2" customWidth="1"/>
    <col min="10487" max="10487" width="35.54296875" style="2" bestFit="1" customWidth="1"/>
    <col min="10488" max="10488" width="38.54296875" style="2" bestFit="1" customWidth="1"/>
    <col min="10489" max="10740" width="9.1796875" style="2"/>
    <col min="10741" max="10741" width="27.1796875" style="2" bestFit="1" customWidth="1"/>
    <col min="10742" max="10742" width="5.26953125" style="2" customWidth="1"/>
    <col min="10743" max="10743" width="35.54296875" style="2" bestFit="1" customWidth="1"/>
    <col min="10744" max="10744" width="38.54296875" style="2" bestFit="1" customWidth="1"/>
    <col min="10745" max="10996" width="9.1796875" style="2"/>
    <col min="10997" max="10997" width="27.1796875" style="2" bestFit="1" customWidth="1"/>
    <col min="10998" max="10998" width="5.26953125" style="2" customWidth="1"/>
    <col min="10999" max="10999" width="35.54296875" style="2" bestFit="1" customWidth="1"/>
    <col min="11000" max="11000" width="38.54296875" style="2" bestFit="1" customWidth="1"/>
    <col min="11001" max="11252" width="9.1796875" style="2"/>
    <col min="11253" max="11253" width="27.1796875" style="2" bestFit="1" customWidth="1"/>
    <col min="11254" max="11254" width="5.26953125" style="2" customWidth="1"/>
    <col min="11255" max="11255" width="35.54296875" style="2" bestFit="1" customWidth="1"/>
    <col min="11256" max="11256" width="38.54296875" style="2" bestFit="1" customWidth="1"/>
    <col min="11257" max="11508" width="9.1796875" style="2"/>
    <col min="11509" max="11509" width="27.1796875" style="2" bestFit="1" customWidth="1"/>
    <col min="11510" max="11510" width="5.26953125" style="2" customWidth="1"/>
    <col min="11511" max="11511" width="35.54296875" style="2" bestFit="1" customWidth="1"/>
    <col min="11512" max="11512" width="38.54296875" style="2" bestFit="1" customWidth="1"/>
    <col min="11513" max="11764" width="9.1796875" style="2"/>
    <col min="11765" max="11765" width="27.1796875" style="2" bestFit="1" customWidth="1"/>
    <col min="11766" max="11766" width="5.26953125" style="2" customWidth="1"/>
    <col min="11767" max="11767" width="35.54296875" style="2" bestFit="1" customWidth="1"/>
    <col min="11768" max="11768" width="38.54296875" style="2" bestFit="1" customWidth="1"/>
    <col min="11769" max="12020" width="9.1796875" style="2"/>
    <col min="12021" max="12021" width="27.1796875" style="2" bestFit="1" customWidth="1"/>
    <col min="12022" max="12022" width="5.26953125" style="2" customWidth="1"/>
    <col min="12023" max="12023" width="35.54296875" style="2" bestFit="1" customWidth="1"/>
    <col min="12024" max="12024" width="38.54296875" style="2" bestFit="1" customWidth="1"/>
    <col min="12025" max="12276" width="9.1796875" style="2"/>
    <col min="12277" max="12277" width="27.1796875" style="2" bestFit="1" customWidth="1"/>
    <col min="12278" max="12278" width="5.26953125" style="2" customWidth="1"/>
    <col min="12279" max="12279" width="35.54296875" style="2" bestFit="1" customWidth="1"/>
    <col min="12280" max="12280" width="38.54296875" style="2" bestFit="1" customWidth="1"/>
    <col min="12281" max="12532" width="9.1796875" style="2"/>
    <col min="12533" max="12533" width="27.1796875" style="2" bestFit="1" customWidth="1"/>
    <col min="12534" max="12534" width="5.26953125" style="2" customWidth="1"/>
    <col min="12535" max="12535" width="35.54296875" style="2" bestFit="1" customWidth="1"/>
    <col min="12536" max="12536" width="38.54296875" style="2" bestFit="1" customWidth="1"/>
    <col min="12537" max="12788" width="9.1796875" style="2"/>
    <col min="12789" max="12789" width="27.1796875" style="2" bestFit="1" customWidth="1"/>
    <col min="12790" max="12790" width="5.26953125" style="2" customWidth="1"/>
    <col min="12791" max="12791" width="35.54296875" style="2" bestFit="1" customWidth="1"/>
    <col min="12792" max="12792" width="38.54296875" style="2" bestFit="1" customWidth="1"/>
    <col min="12793" max="13044" width="9.1796875" style="2"/>
    <col min="13045" max="13045" width="27.1796875" style="2" bestFit="1" customWidth="1"/>
    <col min="13046" max="13046" width="5.26953125" style="2" customWidth="1"/>
    <col min="13047" max="13047" width="35.54296875" style="2" bestFit="1" customWidth="1"/>
    <col min="13048" max="13048" width="38.54296875" style="2" bestFit="1" customWidth="1"/>
    <col min="13049" max="13300" width="9.1796875" style="2"/>
    <col min="13301" max="13301" width="27.1796875" style="2" bestFit="1" customWidth="1"/>
    <col min="13302" max="13302" width="5.26953125" style="2" customWidth="1"/>
    <col min="13303" max="13303" width="35.54296875" style="2" bestFit="1" customWidth="1"/>
    <col min="13304" max="13304" width="38.54296875" style="2" bestFit="1" customWidth="1"/>
    <col min="13305" max="13556" width="9.1796875" style="2"/>
    <col min="13557" max="13557" width="27.1796875" style="2" bestFit="1" customWidth="1"/>
    <col min="13558" max="13558" width="5.26953125" style="2" customWidth="1"/>
    <col min="13559" max="13559" width="35.54296875" style="2" bestFit="1" customWidth="1"/>
    <col min="13560" max="13560" width="38.54296875" style="2" bestFit="1" customWidth="1"/>
    <col min="13561" max="13812" width="9.1796875" style="2"/>
    <col min="13813" max="13813" width="27.1796875" style="2" bestFit="1" customWidth="1"/>
    <col min="13814" max="13814" width="5.26953125" style="2" customWidth="1"/>
    <col min="13815" max="13815" width="35.54296875" style="2" bestFit="1" customWidth="1"/>
    <col min="13816" max="13816" width="38.54296875" style="2" bestFit="1" customWidth="1"/>
    <col min="13817" max="14068" width="9.1796875" style="2"/>
    <col min="14069" max="14069" width="27.1796875" style="2" bestFit="1" customWidth="1"/>
    <col min="14070" max="14070" width="5.26953125" style="2" customWidth="1"/>
    <col min="14071" max="14071" width="35.54296875" style="2" bestFit="1" customWidth="1"/>
    <col min="14072" max="14072" width="38.54296875" style="2" bestFit="1" customWidth="1"/>
    <col min="14073" max="14324" width="9.1796875" style="2"/>
    <col min="14325" max="14325" width="27.1796875" style="2" bestFit="1" customWidth="1"/>
    <col min="14326" max="14326" width="5.26953125" style="2" customWidth="1"/>
    <col min="14327" max="14327" width="35.54296875" style="2" bestFit="1" customWidth="1"/>
    <col min="14328" max="14328" width="38.54296875" style="2" bestFit="1" customWidth="1"/>
    <col min="14329" max="14580" width="9.1796875" style="2"/>
    <col min="14581" max="14581" width="27.1796875" style="2" bestFit="1" customWidth="1"/>
    <col min="14582" max="14582" width="5.26953125" style="2" customWidth="1"/>
    <col min="14583" max="14583" width="35.54296875" style="2" bestFit="1" customWidth="1"/>
    <col min="14584" max="14584" width="38.54296875" style="2" bestFit="1" customWidth="1"/>
    <col min="14585" max="14836" width="9.1796875" style="2"/>
    <col min="14837" max="14837" width="27.1796875" style="2" bestFit="1" customWidth="1"/>
    <col min="14838" max="14838" width="5.26953125" style="2" customWidth="1"/>
    <col min="14839" max="14839" width="35.54296875" style="2" bestFit="1" customWidth="1"/>
    <col min="14840" max="14840" width="38.54296875" style="2" bestFit="1" customWidth="1"/>
    <col min="14841" max="15092" width="9.1796875" style="2"/>
    <col min="15093" max="15093" width="27.1796875" style="2" bestFit="1" customWidth="1"/>
    <col min="15094" max="15094" width="5.26953125" style="2" customWidth="1"/>
    <col min="15095" max="15095" width="35.54296875" style="2" bestFit="1" customWidth="1"/>
    <col min="15096" max="15096" width="38.54296875" style="2" bestFit="1" customWidth="1"/>
    <col min="15097" max="15348" width="9.1796875" style="2"/>
    <col min="15349" max="15349" width="27.1796875" style="2" bestFit="1" customWidth="1"/>
    <col min="15350" max="15350" width="5.26953125" style="2" customWidth="1"/>
    <col min="15351" max="15351" width="35.54296875" style="2" bestFit="1" customWidth="1"/>
    <col min="15352" max="15352" width="38.54296875" style="2" bestFit="1" customWidth="1"/>
    <col min="15353" max="15604" width="9.1796875" style="2"/>
    <col min="15605" max="15605" width="27.1796875" style="2" bestFit="1" customWidth="1"/>
    <col min="15606" max="15606" width="5.26953125" style="2" customWidth="1"/>
    <col min="15607" max="15607" width="35.54296875" style="2" bestFit="1" customWidth="1"/>
    <col min="15608" max="15608" width="38.54296875" style="2" bestFit="1" customWidth="1"/>
    <col min="15609" max="15860" width="9.1796875" style="2"/>
    <col min="15861" max="15861" width="27.1796875" style="2" bestFit="1" customWidth="1"/>
    <col min="15862" max="15862" width="5.26953125" style="2" customWidth="1"/>
    <col min="15863" max="15863" width="35.54296875" style="2" bestFit="1" customWidth="1"/>
    <col min="15864" max="15864" width="38.54296875" style="2" bestFit="1" customWidth="1"/>
    <col min="15865" max="16116" width="9.1796875" style="2"/>
    <col min="16117" max="16117" width="27.1796875" style="2" bestFit="1" customWidth="1"/>
    <col min="16118" max="16118" width="5.26953125" style="2" customWidth="1"/>
    <col min="16119" max="16119" width="35.54296875" style="2" bestFit="1" customWidth="1"/>
    <col min="16120" max="16120" width="38.54296875" style="2" bestFit="1" customWidth="1"/>
    <col min="16121" max="16384" width="9.1796875" style="2"/>
  </cols>
  <sheetData>
    <row r="1" spans="1:4" x14ac:dyDescent="0.25">
      <c r="A1" s="2" t="s">
        <v>50</v>
      </c>
      <c r="B1" s="84"/>
    </row>
    <row r="2" spans="1:4" ht="13" x14ac:dyDescent="0.3">
      <c r="A2" s="85"/>
      <c r="B2" s="84" t="s">
        <v>9</v>
      </c>
      <c r="D2" s="2" t="s">
        <v>51</v>
      </c>
    </row>
    <row r="3" spans="1:4" ht="13" x14ac:dyDescent="0.3">
      <c r="A3" s="85"/>
      <c r="B3" s="84"/>
    </row>
    <row r="4" spans="1:4" ht="13" x14ac:dyDescent="0.3">
      <c r="A4" s="85"/>
      <c r="B4" s="84" t="s">
        <v>52</v>
      </c>
      <c r="C4" s="85"/>
      <c r="D4" s="86" t="s">
        <v>8</v>
      </c>
    </row>
    <row r="5" spans="1:4" x14ac:dyDescent="0.25">
      <c r="A5" s="87"/>
      <c r="B5" s="84" t="s">
        <v>53</v>
      </c>
      <c r="C5" s="88" t="s">
        <v>54</v>
      </c>
      <c r="D5" s="89" t="s">
        <v>55</v>
      </c>
    </row>
    <row r="6" spans="1:4" x14ac:dyDescent="0.25">
      <c r="A6" s="87"/>
      <c r="B6" s="84" t="s">
        <v>56</v>
      </c>
      <c r="C6" s="90"/>
      <c r="D6" s="91"/>
    </row>
    <row r="7" spans="1:4" x14ac:dyDescent="0.25">
      <c r="A7" s="87"/>
      <c r="B7" s="84" t="s">
        <v>57</v>
      </c>
      <c r="C7" s="90"/>
      <c r="D7" s="92" t="s">
        <v>58</v>
      </c>
    </row>
    <row r="8" spans="1:4" x14ac:dyDescent="0.25">
      <c r="A8" s="87"/>
      <c r="B8" s="84" t="s">
        <v>59</v>
      </c>
      <c r="C8" s="93"/>
      <c r="D8" s="94"/>
    </row>
    <row r="9" spans="1:4" x14ac:dyDescent="0.25">
      <c r="A9" s="87"/>
      <c r="B9" s="84" t="s">
        <v>60</v>
      </c>
      <c r="C9" s="95"/>
      <c r="D9" s="95"/>
    </row>
    <row r="10" spans="1:4" ht="13" x14ac:dyDescent="0.3">
      <c r="A10" s="85"/>
      <c r="B10" s="84" t="s">
        <v>61</v>
      </c>
      <c r="C10" s="95"/>
      <c r="D10" s="95"/>
    </row>
    <row r="11" spans="1:4" x14ac:dyDescent="0.25">
      <c r="A11" s="96"/>
      <c r="B11" s="84" t="s">
        <v>62</v>
      </c>
      <c r="C11" s="97" t="s">
        <v>63</v>
      </c>
      <c r="D11" s="98" t="s">
        <v>64</v>
      </c>
    </row>
    <row r="12" spans="1:4" x14ac:dyDescent="0.25">
      <c r="B12" s="84" t="s">
        <v>65</v>
      </c>
      <c r="C12" s="99"/>
      <c r="D12" s="100"/>
    </row>
    <row r="13" spans="1:4" x14ac:dyDescent="0.25">
      <c r="B13" s="84" t="s">
        <v>66</v>
      </c>
      <c r="C13" s="99"/>
      <c r="D13" s="101" t="s">
        <v>59</v>
      </c>
    </row>
    <row r="14" spans="1:4" x14ac:dyDescent="0.25">
      <c r="B14" s="84" t="s">
        <v>67</v>
      </c>
      <c r="C14" s="102"/>
      <c r="D14" s="100"/>
    </row>
    <row r="15" spans="1:4" x14ac:dyDescent="0.25">
      <c r="B15" s="84" t="s">
        <v>68</v>
      </c>
      <c r="C15" s="95"/>
      <c r="D15" s="95"/>
    </row>
    <row r="16" spans="1:4" x14ac:dyDescent="0.25">
      <c r="B16" s="84" t="s">
        <v>69</v>
      </c>
      <c r="C16" s="95"/>
      <c r="D16" s="95"/>
    </row>
    <row r="17" spans="2:4" x14ac:dyDescent="0.25">
      <c r="B17" s="84" t="s">
        <v>70</v>
      </c>
      <c r="C17" s="103" t="s">
        <v>71</v>
      </c>
      <c r="D17" s="104" t="s">
        <v>72</v>
      </c>
    </row>
    <row r="18" spans="2:4" x14ac:dyDescent="0.25">
      <c r="B18" s="84" t="s">
        <v>73</v>
      </c>
      <c r="C18" s="105"/>
      <c r="D18" s="106"/>
    </row>
    <row r="19" spans="2:4" x14ac:dyDescent="0.25">
      <c r="B19" s="84" t="s">
        <v>74</v>
      </c>
      <c r="C19" s="105"/>
      <c r="D19" s="104" t="s">
        <v>75</v>
      </c>
    </row>
    <row r="20" spans="2:4" s="108" customFormat="1" x14ac:dyDescent="0.25">
      <c r="B20" s="84" t="s">
        <v>76</v>
      </c>
      <c r="C20" s="107"/>
      <c r="D20" s="106"/>
    </row>
    <row r="21" spans="2:4" s="108" customFormat="1" x14ac:dyDescent="0.25">
      <c r="B21" s="84" t="s">
        <v>77</v>
      </c>
      <c r="C21" s="95"/>
      <c r="D21" s="95"/>
    </row>
    <row r="22" spans="2:4" x14ac:dyDescent="0.25">
      <c r="B22" s="84" t="s">
        <v>78</v>
      </c>
      <c r="C22" s="95"/>
      <c r="D22" s="95"/>
    </row>
    <row r="23" spans="2:4" x14ac:dyDescent="0.25">
      <c r="B23" s="84" t="s">
        <v>79</v>
      </c>
      <c r="C23" s="109" t="s">
        <v>80</v>
      </c>
      <c r="D23" s="110" t="s">
        <v>81</v>
      </c>
    </row>
    <row r="24" spans="2:4" x14ac:dyDescent="0.25">
      <c r="B24" s="84" t="s">
        <v>82</v>
      </c>
      <c r="C24" s="111"/>
      <c r="D24" s="112" t="s">
        <v>83</v>
      </c>
    </row>
    <row r="25" spans="2:4" x14ac:dyDescent="0.25">
      <c r="B25" s="84" t="s">
        <v>84</v>
      </c>
      <c r="C25" s="111"/>
      <c r="D25" s="113"/>
    </row>
    <row r="26" spans="2:4" x14ac:dyDescent="0.25">
      <c r="B26" s="84" t="s">
        <v>85</v>
      </c>
      <c r="C26" s="111"/>
      <c r="D26" s="110" t="s">
        <v>53</v>
      </c>
    </row>
    <row r="27" spans="2:4" x14ac:dyDescent="0.25">
      <c r="B27" s="84" t="s">
        <v>86</v>
      </c>
      <c r="C27" s="111"/>
      <c r="D27" s="112" t="s">
        <v>57</v>
      </c>
    </row>
    <row r="28" spans="2:4" s="108" customFormat="1" x14ac:dyDescent="0.25">
      <c r="B28" s="84" t="s">
        <v>87</v>
      </c>
      <c r="C28" s="114"/>
      <c r="D28" s="113"/>
    </row>
    <row r="29" spans="2:4" s="108" customFormat="1" x14ac:dyDescent="0.25">
      <c r="B29" s="84" t="s">
        <v>88</v>
      </c>
      <c r="C29" s="95"/>
      <c r="D29" s="95"/>
    </row>
    <row r="30" spans="2:4" x14ac:dyDescent="0.25">
      <c r="B30" s="84" t="s">
        <v>89</v>
      </c>
      <c r="C30" s="95"/>
      <c r="D30" s="95"/>
    </row>
    <row r="31" spans="2:4" x14ac:dyDescent="0.25">
      <c r="B31" s="84" t="s">
        <v>90</v>
      </c>
      <c r="C31" s="115" t="s">
        <v>91</v>
      </c>
      <c r="D31" s="116" t="s">
        <v>92</v>
      </c>
    </row>
    <row r="32" spans="2:4" x14ac:dyDescent="0.25">
      <c r="B32" s="84" t="s">
        <v>93</v>
      </c>
      <c r="C32" s="117"/>
      <c r="D32" s="118"/>
    </row>
    <row r="33" spans="2:4" s="108" customFormat="1" x14ac:dyDescent="0.25">
      <c r="B33" s="84" t="s">
        <v>94</v>
      </c>
      <c r="C33" s="117"/>
      <c r="D33" s="119" t="s">
        <v>95</v>
      </c>
    </row>
    <row r="34" spans="2:4" x14ac:dyDescent="0.25">
      <c r="B34" s="84" t="s">
        <v>96</v>
      </c>
      <c r="C34" s="120"/>
      <c r="D34" s="118"/>
    </row>
    <row r="35" spans="2:4" x14ac:dyDescent="0.25">
      <c r="B35" s="84" t="s">
        <v>97</v>
      </c>
      <c r="C35" s="95"/>
      <c r="D35" s="95"/>
    </row>
    <row r="36" spans="2:4" x14ac:dyDescent="0.25">
      <c r="B36" s="84" t="s">
        <v>98</v>
      </c>
      <c r="C36" s="95"/>
      <c r="D36" s="95"/>
    </row>
    <row r="37" spans="2:4" x14ac:dyDescent="0.25">
      <c r="B37" s="84" t="s">
        <v>99</v>
      </c>
      <c r="C37" s="121" t="s">
        <v>100</v>
      </c>
      <c r="D37" s="122" t="s">
        <v>57</v>
      </c>
    </row>
    <row r="38" spans="2:4" x14ac:dyDescent="0.25">
      <c r="B38" s="84" t="s">
        <v>101</v>
      </c>
      <c r="C38" s="123"/>
      <c r="D38" s="124"/>
    </row>
    <row r="39" spans="2:4" x14ac:dyDescent="0.25">
      <c r="B39" s="84" t="s">
        <v>102</v>
      </c>
      <c r="C39" s="125" t="s">
        <v>103</v>
      </c>
      <c r="D39" s="126" t="s">
        <v>104</v>
      </c>
    </row>
    <row r="40" spans="2:4" x14ac:dyDescent="0.25">
      <c r="B40" s="84" t="s">
        <v>105</v>
      </c>
      <c r="C40" s="127"/>
      <c r="D40" s="128" t="s">
        <v>52</v>
      </c>
    </row>
    <row r="41" spans="2:4" x14ac:dyDescent="0.25">
      <c r="B41" s="84" t="s">
        <v>106</v>
      </c>
      <c r="C41" s="127"/>
      <c r="D41" s="128" t="s">
        <v>53</v>
      </c>
    </row>
    <row r="42" spans="2:4" x14ac:dyDescent="0.25">
      <c r="B42" s="84" t="s">
        <v>107</v>
      </c>
      <c r="C42" s="127"/>
      <c r="D42" s="128" t="s">
        <v>56</v>
      </c>
    </row>
    <row r="43" spans="2:4" x14ac:dyDescent="0.25">
      <c r="B43" s="84" t="s">
        <v>108</v>
      </c>
      <c r="C43" s="127"/>
      <c r="D43" s="128" t="s">
        <v>57</v>
      </c>
    </row>
    <row r="44" spans="2:4" x14ac:dyDescent="0.25">
      <c r="B44" s="84" t="s">
        <v>109</v>
      </c>
      <c r="C44" s="127"/>
      <c r="D44" s="128"/>
    </row>
    <row r="45" spans="2:4" x14ac:dyDescent="0.25">
      <c r="B45" s="84" t="s">
        <v>110</v>
      </c>
      <c r="C45" s="127"/>
      <c r="D45" s="129"/>
    </row>
    <row r="46" spans="2:4" x14ac:dyDescent="0.25">
      <c r="B46" s="84" t="s">
        <v>111</v>
      </c>
      <c r="C46" s="127"/>
      <c r="D46" s="128" t="s">
        <v>24</v>
      </c>
    </row>
    <row r="47" spans="2:4" x14ac:dyDescent="0.25">
      <c r="B47" s="84" t="s">
        <v>112</v>
      </c>
      <c r="C47" s="127"/>
      <c r="D47" s="128" t="s">
        <v>23</v>
      </c>
    </row>
    <row r="48" spans="2:4" x14ac:dyDescent="0.25">
      <c r="B48" s="84" t="s">
        <v>113</v>
      </c>
      <c r="C48" s="127"/>
      <c r="D48" s="128" t="s">
        <v>114</v>
      </c>
    </row>
    <row r="49" spans="2:4" x14ac:dyDescent="0.25">
      <c r="B49" s="84" t="s">
        <v>115</v>
      </c>
      <c r="C49" s="127"/>
      <c r="D49" s="128" t="s">
        <v>116</v>
      </c>
    </row>
    <row r="50" spans="2:4" x14ac:dyDescent="0.25">
      <c r="B50" s="84" t="s">
        <v>117</v>
      </c>
      <c r="C50" s="127"/>
      <c r="D50" s="128" t="s">
        <v>39</v>
      </c>
    </row>
    <row r="51" spans="2:4" x14ac:dyDescent="0.25">
      <c r="B51" s="84" t="s">
        <v>118</v>
      </c>
      <c r="C51" s="127"/>
      <c r="D51" s="128"/>
    </row>
    <row r="52" spans="2:4" x14ac:dyDescent="0.25">
      <c r="B52" s="84" t="s">
        <v>119</v>
      </c>
      <c r="C52" s="127"/>
      <c r="D52" s="128"/>
    </row>
    <row r="53" spans="2:4" x14ac:dyDescent="0.25">
      <c r="B53" s="84" t="s">
        <v>120</v>
      </c>
      <c r="C53" s="130" t="s">
        <v>121</v>
      </c>
      <c r="D53" s="131" t="s">
        <v>104</v>
      </c>
    </row>
    <row r="54" spans="2:4" x14ac:dyDescent="0.25">
      <c r="B54" s="84" t="s">
        <v>122</v>
      </c>
      <c r="C54" s="132"/>
      <c r="D54" s="133" t="s">
        <v>52</v>
      </c>
    </row>
    <row r="55" spans="2:4" x14ac:dyDescent="0.25">
      <c r="B55" s="84" t="s">
        <v>123</v>
      </c>
      <c r="C55" s="132"/>
      <c r="D55" s="133" t="s">
        <v>53</v>
      </c>
    </row>
    <row r="56" spans="2:4" x14ac:dyDescent="0.25">
      <c r="B56" s="84" t="s">
        <v>124</v>
      </c>
      <c r="C56" s="132"/>
      <c r="D56" s="133" t="s">
        <v>56</v>
      </c>
    </row>
    <row r="57" spans="2:4" x14ac:dyDescent="0.25">
      <c r="B57" s="84" t="s">
        <v>125</v>
      </c>
      <c r="C57" s="132"/>
      <c r="D57" s="133" t="s">
        <v>57</v>
      </c>
    </row>
    <row r="58" spans="2:4" x14ac:dyDescent="0.25">
      <c r="B58" s="84" t="s">
        <v>126</v>
      </c>
      <c r="C58" s="132"/>
      <c r="D58" s="133"/>
    </row>
    <row r="59" spans="2:4" x14ac:dyDescent="0.25">
      <c r="B59" s="84" t="s">
        <v>127</v>
      </c>
      <c r="C59" s="132"/>
      <c r="D59" s="134"/>
    </row>
    <row r="60" spans="2:4" x14ac:dyDescent="0.25">
      <c r="B60" s="84" t="s">
        <v>128</v>
      </c>
      <c r="C60" s="132"/>
      <c r="D60" s="131" t="s">
        <v>24</v>
      </c>
    </row>
    <row r="61" spans="2:4" x14ac:dyDescent="0.25">
      <c r="B61" s="84" t="s">
        <v>129</v>
      </c>
      <c r="C61" s="132"/>
      <c r="D61" s="133" t="s">
        <v>25</v>
      </c>
    </row>
    <row r="62" spans="2:4" x14ac:dyDescent="0.25">
      <c r="B62" s="84" t="s">
        <v>130</v>
      </c>
      <c r="C62" s="132"/>
      <c r="D62" s="133" t="s">
        <v>131</v>
      </c>
    </row>
    <row r="63" spans="2:4" x14ac:dyDescent="0.25">
      <c r="B63" s="84" t="s">
        <v>132</v>
      </c>
      <c r="C63" s="132"/>
      <c r="D63" s="133" t="s">
        <v>133</v>
      </c>
    </row>
    <row r="64" spans="2:4" x14ac:dyDescent="0.25">
      <c r="B64" s="84" t="s">
        <v>134</v>
      </c>
      <c r="C64" s="132"/>
      <c r="D64" s="133" t="s">
        <v>135</v>
      </c>
    </row>
    <row r="65" spans="2:4" x14ac:dyDescent="0.25">
      <c r="B65" s="84" t="s">
        <v>136</v>
      </c>
      <c r="C65" s="132"/>
      <c r="D65" s="133"/>
    </row>
    <row r="66" spans="2:4" x14ac:dyDescent="0.25">
      <c r="B66" s="84" t="s">
        <v>137</v>
      </c>
      <c r="C66" s="135"/>
      <c r="D66" s="134"/>
    </row>
    <row r="67" spans="2:4" x14ac:dyDescent="0.25">
      <c r="B67" s="84" t="s">
        <v>138</v>
      </c>
      <c r="C67" s="136" t="s">
        <v>139</v>
      </c>
      <c r="D67" s="137" t="s">
        <v>104</v>
      </c>
    </row>
    <row r="68" spans="2:4" x14ac:dyDescent="0.25">
      <c r="B68" s="84" t="s">
        <v>140</v>
      </c>
      <c r="C68" s="136"/>
      <c r="D68" s="138" t="s">
        <v>52</v>
      </c>
    </row>
    <row r="69" spans="2:4" x14ac:dyDescent="0.25">
      <c r="B69" s="84" t="s">
        <v>141</v>
      </c>
      <c r="C69" s="136"/>
      <c r="D69" s="138" t="s">
        <v>53</v>
      </c>
    </row>
    <row r="70" spans="2:4" x14ac:dyDescent="0.25">
      <c r="B70" s="84" t="s">
        <v>142</v>
      </c>
      <c r="C70" s="136"/>
      <c r="D70" s="138" t="s">
        <v>56</v>
      </c>
    </row>
    <row r="71" spans="2:4" x14ac:dyDescent="0.25">
      <c r="B71" s="84" t="s">
        <v>143</v>
      </c>
      <c r="C71" s="136"/>
      <c r="D71" s="138" t="s">
        <v>57</v>
      </c>
    </row>
    <row r="72" spans="2:4" x14ac:dyDescent="0.25">
      <c r="B72" s="84" t="s">
        <v>144</v>
      </c>
      <c r="C72" s="136"/>
      <c r="D72" s="138"/>
    </row>
    <row r="73" spans="2:4" x14ac:dyDescent="0.25">
      <c r="B73" s="84" t="s">
        <v>145</v>
      </c>
      <c r="C73" s="136"/>
      <c r="D73" s="139"/>
    </row>
    <row r="74" spans="2:4" x14ac:dyDescent="0.25">
      <c r="B74" s="84" t="s">
        <v>146</v>
      </c>
      <c r="C74" s="136"/>
      <c r="D74" s="137" t="s">
        <v>24</v>
      </c>
    </row>
    <row r="75" spans="2:4" x14ac:dyDescent="0.25">
      <c r="B75" s="84" t="s">
        <v>147</v>
      </c>
      <c r="C75" s="136"/>
      <c r="D75" s="138" t="s">
        <v>26</v>
      </c>
    </row>
    <row r="76" spans="2:4" x14ac:dyDescent="0.25">
      <c r="B76" s="84" t="s">
        <v>148</v>
      </c>
      <c r="C76" s="136"/>
      <c r="D76" s="138" t="s">
        <v>149</v>
      </c>
    </row>
    <row r="77" spans="2:4" x14ac:dyDescent="0.25">
      <c r="B77" s="84" t="s">
        <v>150</v>
      </c>
      <c r="C77" s="136"/>
      <c r="D77" s="138" t="s">
        <v>151</v>
      </c>
    </row>
    <row r="78" spans="2:4" x14ac:dyDescent="0.25">
      <c r="B78" s="84" t="s">
        <v>152</v>
      </c>
      <c r="C78" s="136"/>
      <c r="D78" s="138" t="s">
        <v>153</v>
      </c>
    </row>
    <row r="79" spans="2:4" x14ac:dyDescent="0.25">
      <c r="B79" s="84" t="s">
        <v>154</v>
      </c>
      <c r="C79" s="136"/>
      <c r="D79" s="138"/>
    </row>
    <row r="80" spans="2:4" x14ac:dyDescent="0.25">
      <c r="B80" s="84" t="s">
        <v>155</v>
      </c>
      <c r="C80" s="140"/>
      <c r="D80" s="139"/>
    </row>
    <row r="81" spans="2:4" x14ac:dyDescent="0.25">
      <c r="B81" s="84" t="s">
        <v>156</v>
      </c>
      <c r="C81" s="95"/>
      <c r="D81" s="95"/>
    </row>
    <row r="82" spans="2:4" s="108" customFormat="1" x14ac:dyDescent="0.25">
      <c r="B82" s="84" t="s">
        <v>157</v>
      </c>
      <c r="C82" s="95"/>
      <c r="D82" s="95"/>
    </row>
    <row r="83" spans="2:4" s="108" customFormat="1" x14ac:dyDescent="0.25">
      <c r="B83" s="84" t="s">
        <v>158</v>
      </c>
      <c r="C83" s="95" t="s">
        <v>48</v>
      </c>
    </row>
    <row r="84" spans="2:4" s="108" customFormat="1" x14ac:dyDescent="0.25">
      <c r="B84" s="84" t="s">
        <v>159</v>
      </c>
      <c r="C84" s="2" t="s">
        <v>160</v>
      </c>
    </row>
    <row r="85" spans="2:4" x14ac:dyDescent="0.25">
      <c r="B85" s="84" t="s">
        <v>161</v>
      </c>
      <c r="C85" s="2" t="s">
        <v>162</v>
      </c>
    </row>
    <row r="86" spans="2:4" x14ac:dyDescent="0.25">
      <c r="B86" s="84" t="s">
        <v>163</v>
      </c>
      <c r="C86" s="2" t="s">
        <v>164</v>
      </c>
    </row>
    <row r="87" spans="2:4" x14ac:dyDescent="0.25">
      <c r="B87" s="84" t="s">
        <v>165</v>
      </c>
      <c r="C87" s="2" t="s">
        <v>166</v>
      </c>
    </row>
    <row r="88" spans="2:4" x14ac:dyDescent="0.25">
      <c r="B88" s="84" t="s">
        <v>167</v>
      </c>
    </row>
    <row r="89" spans="2:4" s="108" customFormat="1" x14ac:dyDescent="0.25">
      <c r="B89" s="84" t="s">
        <v>168</v>
      </c>
    </row>
    <row r="90" spans="2:4" s="108" customFormat="1" x14ac:dyDescent="0.25">
      <c r="B90" s="84" t="s">
        <v>169</v>
      </c>
      <c r="C90" s="141" t="s">
        <v>170</v>
      </c>
      <c r="D90" s="142" t="s">
        <v>171</v>
      </c>
    </row>
    <row r="91" spans="2:4" x14ac:dyDescent="0.25">
      <c r="B91" s="84" t="s">
        <v>172</v>
      </c>
      <c r="C91" s="143"/>
      <c r="D91" s="144" t="s">
        <v>173</v>
      </c>
    </row>
    <row r="92" spans="2:4" x14ac:dyDescent="0.25">
      <c r="B92" s="84" t="s">
        <v>174</v>
      </c>
      <c r="C92" s="143"/>
      <c r="D92" s="142" t="s">
        <v>58</v>
      </c>
    </row>
    <row r="93" spans="2:4" x14ac:dyDescent="0.25">
      <c r="B93" s="84" t="s">
        <v>175</v>
      </c>
      <c r="C93" s="145"/>
      <c r="D93" s="146"/>
    </row>
    <row r="94" spans="2:4" x14ac:dyDescent="0.25">
      <c r="B94" s="84" t="s">
        <v>176</v>
      </c>
    </row>
    <row r="95" spans="2:4" x14ac:dyDescent="0.25">
      <c r="B95" s="84" t="s">
        <v>177</v>
      </c>
    </row>
    <row r="96" spans="2:4" x14ac:dyDescent="0.25">
      <c r="B96" s="84" t="s">
        <v>178</v>
      </c>
    </row>
    <row r="97" spans="1:2" x14ac:dyDescent="0.25">
      <c r="B97" s="84" t="s">
        <v>179</v>
      </c>
    </row>
    <row r="98" spans="1:2" x14ac:dyDescent="0.25">
      <c r="A98" s="95"/>
      <c r="B98" s="84" t="s">
        <v>180</v>
      </c>
    </row>
  </sheetData>
  <sheetProtection password="C927" sheet="1" objects="1" scenarios="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1:E17"/>
  <sheetViews>
    <sheetView showGridLines="0" showRowColHeaders="0" workbookViewId="0">
      <selection activeCell="H23" sqref="H23"/>
    </sheetView>
  </sheetViews>
  <sheetFormatPr defaultRowHeight="12.5" x14ac:dyDescent="0.25"/>
  <cols>
    <col min="2" max="2" width="27.7265625" customWidth="1"/>
    <col min="3" max="3" width="20" customWidth="1"/>
    <col min="4" max="4" width="53.81640625" customWidth="1"/>
    <col min="5" max="5" width="6.1796875" customWidth="1"/>
  </cols>
  <sheetData>
    <row r="1" spans="2:5" ht="13" thickBot="1" x14ac:dyDescent="0.3"/>
    <row r="2" spans="2:5" ht="13.5" thickBot="1" x14ac:dyDescent="0.35">
      <c r="B2" s="218" t="s">
        <v>181</v>
      </c>
      <c r="C2" s="219" t="s">
        <v>223</v>
      </c>
      <c r="D2" s="220"/>
      <c r="E2" s="220"/>
    </row>
    <row r="3" spans="2:5" ht="13" x14ac:dyDescent="0.3">
      <c r="B3" s="220"/>
      <c r="C3" s="220"/>
      <c r="D3" s="220"/>
      <c r="E3" s="220"/>
    </row>
    <row r="4" spans="2:5" ht="13" x14ac:dyDescent="0.3">
      <c r="B4" s="334" t="str">
        <f>I4MTDbase!M5</f>
        <v>I4MTX5U2CLLHNX</v>
      </c>
      <c r="C4" s="335"/>
      <c r="D4" s="221"/>
      <c r="E4" s="222"/>
    </row>
    <row r="5" spans="2:5" ht="13" x14ac:dyDescent="0.3">
      <c r="B5" s="332" t="str">
        <f>I4MTDbase!M6</f>
        <v>i4MT Multifunction Single and 3 Phase</v>
      </c>
      <c r="C5" s="333"/>
      <c r="D5" s="192"/>
      <c r="E5" s="223"/>
    </row>
    <row r="6" spans="2:5" ht="13" x14ac:dyDescent="0.3">
      <c r="B6" s="332" t="str">
        <f>I4MTDbase!M7</f>
        <v>Electrical Network;</v>
      </c>
      <c r="C6" s="333"/>
      <c r="D6" s="192" t="str">
        <f>I4MTDbase!N7</f>
        <v>Menu Configurable</v>
      </c>
      <c r="E6" s="223" t="str">
        <f>I4MTDbase!O7</f>
        <v>X</v>
      </c>
    </row>
    <row r="7" spans="2:5" ht="13" x14ac:dyDescent="0.3">
      <c r="B7" s="332" t="str">
        <f>I4MTDbase!M8</f>
        <v>Accuracy:</v>
      </c>
      <c r="C7" s="333"/>
      <c r="D7" s="192" t="str">
        <f>I4MTDbase!N8</f>
        <v>Class 0.5 Measured (Class 1 Active Energy)</v>
      </c>
      <c r="E7" s="223" t="str">
        <f>I4MTDbase!O8</f>
        <v>5</v>
      </c>
    </row>
    <row r="8" spans="2:5" ht="13" x14ac:dyDescent="0.3">
      <c r="B8" s="332" t="str">
        <f>I4MTDbase!M9</f>
        <v>Power Supply:</v>
      </c>
      <c r="C8" s="333"/>
      <c r="D8" s="192" t="str">
        <f>I4MTDbase!N9</f>
        <v>Universal AC/DC</v>
      </c>
      <c r="E8" s="223" t="str">
        <f>I4MTDbase!O9</f>
        <v>U</v>
      </c>
    </row>
    <row r="9" spans="2:5" ht="13" x14ac:dyDescent="0.3">
      <c r="B9" s="332" t="str">
        <f>I4MTDbase!M10</f>
        <v>Communications COM1:</v>
      </c>
      <c r="C9" s="333"/>
      <c r="D9" s="192" t="str">
        <f>I4MTDbase!N10</f>
        <v>Serial RS232</v>
      </c>
      <c r="E9" s="223" t="str">
        <f>I4MTDbase!O10</f>
        <v>2</v>
      </c>
    </row>
    <row r="10" spans="2:5" ht="13" x14ac:dyDescent="0.3">
      <c r="B10" s="332" t="str">
        <f>I4MTDbase!M11</f>
        <v>Protocol:</v>
      </c>
      <c r="C10" s="333"/>
      <c r="D10" s="192" t="str">
        <f>I4MTDbase!N11</f>
        <v>MODBUS RTU</v>
      </c>
      <c r="E10" s="223" t="str">
        <f>I4MTDbase!O11</f>
        <v>C</v>
      </c>
    </row>
    <row r="11" spans="2:5" ht="13" x14ac:dyDescent="0.3">
      <c r="B11" s="332" t="str">
        <f>I4MTDbase!M12</f>
        <v>Input/Output I/O 1:</v>
      </c>
      <c r="C11" s="333"/>
      <c r="D11" s="192" t="str">
        <f>I4MTDbase!N12</f>
        <v>Analogue Output (response &lt;100ms)</v>
      </c>
      <c r="E11" s="223" t="str">
        <f>I4MTDbase!O12</f>
        <v>L</v>
      </c>
    </row>
    <row r="12" spans="2:5" ht="13" x14ac:dyDescent="0.3">
      <c r="B12" s="332" t="str">
        <f>I4MTDbase!M13</f>
        <v>Input/Output I/O 2:</v>
      </c>
      <c r="C12" s="333"/>
      <c r="D12" s="192" t="str">
        <f>I4MTDbase!N13</f>
        <v>Analogue Output (response &lt;100ms)</v>
      </c>
      <c r="E12" s="223" t="str">
        <f>I4MTDbase!O13</f>
        <v>L</v>
      </c>
    </row>
    <row r="13" spans="2:5" ht="13" x14ac:dyDescent="0.3">
      <c r="B13" s="332" t="str">
        <f>I4MTDbase!M14</f>
        <v>Input/Output I/O 3:</v>
      </c>
      <c r="C13" s="333"/>
      <c r="D13" s="192" t="str">
        <f>I4MTDbase!N14</f>
        <v>Fast Analogue Output (response &lt;50ms)</v>
      </c>
      <c r="E13" s="223" t="str">
        <f>I4MTDbase!O14</f>
        <v>H</v>
      </c>
    </row>
    <row r="14" spans="2:5" ht="13" x14ac:dyDescent="0.3">
      <c r="B14" s="332" t="str">
        <f>I4MTDbase!M15</f>
        <v>Input/Output I/O 4:</v>
      </c>
      <c r="C14" s="333"/>
      <c r="D14" s="192" t="str">
        <f>I4MTDbase!N15</f>
        <v>Not Fitted</v>
      </c>
      <c r="E14" s="223" t="str">
        <f>I4MTDbase!O15</f>
        <v>N</v>
      </c>
    </row>
    <row r="15" spans="2:5" ht="13" x14ac:dyDescent="0.3">
      <c r="B15" s="332" t="str">
        <f>I4MTDbase!M16</f>
        <v>Design Suffix:</v>
      </c>
      <c r="C15" s="333"/>
      <c r="D15" s="192" t="str">
        <f>I4MTDbase!N16</f>
        <v>Factory Allocated</v>
      </c>
      <c r="E15" s="223" t="str">
        <f>I4MTDbase!O16</f>
        <v>X</v>
      </c>
    </row>
    <row r="16" spans="2:5" ht="13" x14ac:dyDescent="0.3">
      <c r="B16" s="332"/>
      <c r="C16" s="333"/>
      <c r="D16" s="192"/>
      <c r="E16" s="223"/>
    </row>
    <row r="17" spans="2:5" ht="13" x14ac:dyDescent="0.3">
      <c r="B17" s="224"/>
      <c r="C17" s="225"/>
      <c r="D17" s="218"/>
      <c r="E17" s="226"/>
    </row>
  </sheetData>
  <mergeCells count="13">
    <mergeCell ref="B9:C9"/>
    <mergeCell ref="B4:C4"/>
    <mergeCell ref="B5:C5"/>
    <mergeCell ref="B6:C6"/>
    <mergeCell ref="B7:C7"/>
    <mergeCell ref="B8:C8"/>
    <mergeCell ref="B16:C16"/>
    <mergeCell ref="B10:C10"/>
    <mergeCell ref="B11:C11"/>
    <mergeCell ref="B12:C12"/>
    <mergeCell ref="B13:C13"/>
    <mergeCell ref="B14:C14"/>
    <mergeCell ref="B15:C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Disclaimer</vt:lpstr>
      <vt:lpstr>Cortec</vt:lpstr>
      <vt:lpstr>Configurator</vt:lpstr>
      <vt:lpstr>I4MTDbase</vt:lpstr>
      <vt:lpstr>Master Text</vt:lpstr>
      <vt:lpstr>I4MTData</vt:lpstr>
      <vt:lpstr>Decode Model</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Lai, Richard (GE Renewable Energy)</cp:lastModifiedBy>
  <dcterms:created xsi:type="dcterms:W3CDTF">2015-04-22T08:38:48Z</dcterms:created>
  <dcterms:modified xsi:type="dcterms:W3CDTF">2022-04-17T13:49:42Z</dcterms:modified>
</cp:coreProperties>
</file>