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omments1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1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2.xml" ContentType="application/vnd.openxmlformats-officedocument.spreadsheetml.queryTable+xml"/>
  <Override PartName="/xl/tables/table23.xml" ContentType="application/vnd.openxmlformats-officedocument.spreadsheetml.table+xml"/>
  <Override PartName="/xl/queryTables/queryTable3.xml" ContentType="application/vnd.openxmlformats-officedocument.spreadsheetml.query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queryTables/queryTable4.xml" ContentType="application/vnd.openxmlformats-officedocument.spreadsheetml.queryTable+xml"/>
  <Override PartName="/xl/tables/table30.xml" ContentType="application/vnd.openxmlformats-officedocument.spreadsheetml.table+xml"/>
  <Override PartName="/xl/queryTables/queryTable5.xml" ContentType="application/vnd.openxmlformats-officedocument.spreadsheetml.queryTable+xml"/>
  <Override PartName="/xl/tables/table31.xml" ContentType="application/vnd.openxmlformats-officedocument.spreadsheetml.table+xml"/>
  <Override PartName="/xl/queryTables/queryTable6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queryTables/queryTable7.xml" ContentType="application/vnd.openxmlformats-officedocument.spreadsheetml.queryTable+xml"/>
  <Override PartName="/xl/tables/table34.xml" ContentType="application/vnd.openxmlformats-officedocument.spreadsheetml.table+xml"/>
  <Override PartName="/xl/queryTables/queryTable8.xml" ContentType="application/vnd.openxmlformats-officedocument.spreadsheetml.query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willbarmby/Python-Projects/charts/"/>
    </mc:Choice>
  </mc:AlternateContent>
  <xr:revisionPtr revIDLastSave="0" documentId="13_ncr:1_{3B33A0E9-9BF0-4945-B047-B3296DD6F6FC}" xr6:coauthVersionLast="47" xr6:coauthVersionMax="47" xr10:uidLastSave="{00000000-0000-0000-0000-000000000000}"/>
  <bookViews>
    <workbookView xWindow="0" yWindow="0" windowWidth="28800" windowHeight="18000" activeTab="15" xr2:uid="{00000000-000D-0000-FFFF-FFFF00000000}"/>
  </bookViews>
  <sheets>
    <sheet name="Public School Fails" sheetId="1" state="hidden" r:id="rId1"/>
    <sheet name="All_Together" sheetId="18" r:id="rId2"/>
    <sheet name="Chronic Absenteeism" sheetId="17" r:id="rId3"/>
    <sheet name="ELA Performance for Students wi" sheetId="3" state="hidden" r:id="rId4"/>
    <sheet name="Academic Performance" sheetId="6" state="hidden" r:id="rId5"/>
    <sheet name="Total Incident Rate" sheetId="8" state="hidden" r:id="rId6"/>
    <sheet name="Graduation Rate" sheetId="9" r:id="rId7"/>
    <sheet name="Violent Incidents With Injury" sheetId="16" state="hidden" r:id="rId8"/>
    <sheet name="Total Incidents" sheetId="15" r:id="rId9"/>
    <sheet name="Per-Pupil Spending" sheetId="11" state="hidden" r:id="rId10"/>
    <sheet name="Financial Efficacy" sheetId="12" state="hidden" r:id="rId11"/>
    <sheet name="Maine Schools" sheetId="14" r:id="rId12"/>
    <sheet name="Maine Schools 2022" sheetId="23" r:id="rId13"/>
    <sheet name="Post Secondary Enrollment" sheetId="22" r:id="rId14"/>
    <sheet name="Disabilities Math" sheetId="26" state="hidden" r:id="rId15"/>
    <sheet name="Disabilities Scores" sheetId="27" r:id="rId16"/>
    <sheet name="Disabilities Science" sheetId="25" state="hidden" r:id="rId17"/>
    <sheet name="Disabilities ELA" sheetId="24" state="hidden" r:id="rId18"/>
    <sheet name="Achievement Gaps Math" sheetId="4" r:id="rId19"/>
    <sheet name="Achievement Gaps ELA" sheetId="5" r:id="rId20"/>
  </sheets>
  <definedNames>
    <definedName name="_xlnm._FilterDatabase" localSheetId="3" hidden="1">'ELA Performance for Students wi'!$A$1:$C$343</definedName>
    <definedName name="_xlnm._FilterDatabase" localSheetId="10" hidden="1">'Financial Efficacy'!$A$1:$K$501</definedName>
    <definedName name="_xlnm._FilterDatabase" localSheetId="11" hidden="1">'Maine Schools'!$A$1:$I$609</definedName>
    <definedName name="_xlnm._FilterDatabase" localSheetId="9" hidden="1">'Per-Pupil Spending'!$A$1:$C$589</definedName>
    <definedName name="_xlnm._FilterDatabase" localSheetId="0" hidden="1">'Public School Fails'!$Q$1:$R$569</definedName>
    <definedName name="_xlnm._FilterDatabase" localSheetId="5" hidden="1">'Total Incident Rate'!$A$1:$E$87</definedName>
    <definedName name="ExternalData_1" localSheetId="1" hidden="1">All_Together!$A$1:$F$686</definedName>
    <definedName name="ExternalData_1" localSheetId="2" hidden="1">'Chronic Absenteeism'!$A$1:$H$564</definedName>
    <definedName name="ExternalData_1" localSheetId="17" hidden="1">'Disabilities ELA'!$A$1:$M$343</definedName>
    <definedName name="ExternalData_1" localSheetId="13" hidden="1">'Post Secondary Enrollment'!$A$1:$H$127</definedName>
    <definedName name="ExternalData_1" localSheetId="8" hidden="1">'Total Incidents'!$A$1:$B$487</definedName>
    <definedName name="ExternalData_2" localSheetId="16" hidden="1">'Disabilities Science'!$A$1:$M$53</definedName>
    <definedName name="ExternalData_2" localSheetId="12" hidden="1">'Maine Schools 2022'!$A$1:$M$614</definedName>
    <definedName name="ExternalData_2" localSheetId="7" hidden="1">'Violent Incidents With Injury'!$A$1:$H$487</definedName>
    <definedName name="ExternalData_3" localSheetId="14" hidden="1">'Disabilities Math'!$A$1:$M$240</definedName>
    <definedName name="FUNC" localSheetId="1">_xludf.LAMBDA(range, IFERROR(range, "NA"))</definedName>
    <definedName name="FUNC" localSheetId="11">_xludf.LAMBDA(range, IFERROR(range, "NA"))</definedName>
    <definedName name="FUNC">_xludf.LAMBDA(range, IFERROR(range, "NA"))</definedName>
  </definedNames>
  <calcPr calcId="191029"/>
  <customWorkbookViews>
    <customWorkbookView name="Charter Schools" guid="{B8E03910-2090-4304-B3ED-A9A18F31DF6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6" l="1"/>
  <c r="N4" i="26"/>
  <c r="N5" i="26"/>
  <c r="N6" i="26"/>
  <c r="N7" i="26"/>
  <c r="N8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N60" i="26"/>
  <c r="N61" i="26"/>
  <c r="N62" i="26"/>
  <c r="N63" i="26"/>
  <c r="N64" i="26"/>
  <c r="N65" i="26"/>
  <c r="N66" i="26"/>
  <c r="N67" i="26"/>
  <c r="N68" i="26"/>
  <c r="N69" i="26"/>
  <c r="N70" i="26"/>
  <c r="N71" i="26"/>
  <c r="N72" i="26"/>
  <c r="N73" i="26"/>
  <c r="N74" i="26"/>
  <c r="N75" i="26"/>
  <c r="N76" i="26"/>
  <c r="N77" i="26"/>
  <c r="N78" i="26"/>
  <c r="N79" i="26"/>
  <c r="N80" i="26"/>
  <c r="N81" i="26"/>
  <c r="N82" i="26"/>
  <c r="N83" i="26"/>
  <c r="N84" i="26"/>
  <c r="N85" i="26"/>
  <c r="N86" i="26"/>
  <c r="N87" i="26"/>
  <c r="N88" i="26"/>
  <c r="N89" i="26"/>
  <c r="N90" i="26"/>
  <c r="N91" i="26"/>
  <c r="N92" i="26"/>
  <c r="N93" i="26"/>
  <c r="N94" i="26"/>
  <c r="N95" i="26"/>
  <c r="N96" i="26"/>
  <c r="N97" i="26"/>
  <c r="N98" i="26"/>
  <c r="N99" i="26"/>
  <c r="N100" i="26"/>
  <c r="N101" i="26"/>
  <c r="N102" i="26"/>
  <c r="N103" i="26"/>
  <c r="N104" i="26"/>
  <c r="N105" i="26"/>
  <c r="N106" i="26"/>
  <c r="N107" i="26"/>
  <c r="N108" i="26"/>
  <c r="N109" i="26"/>
  <c r="N110" i="26"/>
  <c r="N111" i="26"/>
  <c r="N112" i="26"/>
  <c r="N113" i="26"/>
  <c r="N114" i="26"/>
  <c r="N115" i="26"/>
  <c r="N116" i="26"/>
  <c r="N117" i="26"/>
  <c r="N118" i="26"/>
  <c r="N119" i="26"/>
  <c r="N120" i="26"/>
  <c r="N121" i="26"/>
  <c r="N122" i="26"/>
  <c r="N123" i="26"/>
  <c r="N124" i="26"/>
  <c r="N125" i="26"/>
  <c r="N126" i="26"/>
  <c r="N127" i="26"/>
  <c r="N128" i="26"/>
  <c r="N129" i="26"/>
  <c r="N130" i="26"/>
  <c r="N131" i="26"/>
  <c r="N132" i="26"/>
  <c r="N133" i="26"/>
  <c r="N134" i="26"/>
  <c r="N135" i="26"/>
  <c r="N136" i="26"/>
  <c r="N137" i="26"/>
  <c r="N138" i="26"/>
  <c r="N139" i="26"/>
  <c r="N140" i="26"/>
  <c r="N141" i="26"/>
  <c r="N142" i="26"/>
  <c r="N143" i="26"/>
  <c r="N144" i="26"/>
  <c r="N145" i="26"/>
  <c r="N146" i="26"/>
  <c r="N147" i="26"/>
  <c r="N148" i="26"/>
  <c r="N149" i="26"/>
  <c r="N150" i="26"/>
  <c r="N151" i="26"/>
  <c r="N152" i="26"/>
  <c r="N153" i="26"/>
  <c r="N154" i="26"/>
  <c r="N155" i="26"/>
  <c r="N156" i="26"/>
  <c r="N157" i="26"/>
  <c r="N158" i="26"/>
  <c r="N159" i="26"/>
  <c r="N160" i="26"/>
  <c r="N161" i="26"/>
  <c r="N162" i="26"/>
  <c r="N163" i="26"/>
  <c r="N164" i="26"/>
  <c r="N165" i="26"/>
  <c r="N166" i="26"/>
  <c r="N167" i="26"/>
  <c r="N168" i="26"/>
  <c r="N169" i="26"/>
  <c r="N170" i="26"/>
  <c r="N171" i="26"/>
  <c r="N172" i="26"/>
  <c r="N173" i="26"/>
  <c r="N174" i="26"/>
  <c r="N175" i="26"/>
  <c r="N176" i="26"/>
  <c r="N177" i="26"/>
  <c r="N178" i="26"/>
  <c r="N179" i="26"/>
  <c r="N180" i="26"/>
  <c r="N181" i="26"/>
  <c r="N182" i="26"/>
  <c r="N183" i="26"/>
  <c r="N184" i="26"/>
  <c r="N185" i="26"/>
  <c r="N186" i="26"/>
  <c r="N187" i="26"/>
  <c r="N188" i="26"/>
  <c r="N189" i="26"/>
  <c r="N190" i="26"/>
  <c r="N191" i="26"/>
  <c r="N192" i="26"/>
  <c r="N193" i="26"/>
  <c r="N194" i="26"/>
  <c r="N195" i="26"/>
  <c r="N196" i="26"/>
  <c r="N197" i="26"/>
  <c r="N198" i="26"/>
  <c r="N199" i="26"/>
  <c r="N200" i="26"/>
  <c r="N201" i="26"/>
  <c r="N202" i="26"/>
  <c r="N203" i="26"/>
  <c r="N204" i="26"/>
  <c r="N205" i="26"/>
  <c r="N206" i="26"/>
  <c r="N207" i="26"/>
  <c r="N208" i="26"/>
  <c r="N209" i="26"/>
  <c r="N210" i="26"/>
  <c r="N211" i="26"/>
  <c r="N212" i="26"/>
  <c r="N213" i="26"/>
  <c r="N214" i="26"/>
  <c r="N215" i="26"/>
  <c r="N216" i="26"/>
  <c r="N217" i="26"/>
  <c r="N218" i="26"/>
  <c r="N219" i="26"/>
  <c r="N220" i="26"/>
  <c r="N221" i="26"/>
  <c r="N222" i="26"/>
  <c r="N223" i="26"/>
  <c r="N224" i="26"/>
  <c r="N225" i="26"/>
  <c r="N226" i="26"/>
  <c r="N227" i="26"/>
  <c r="N228" i="26"/>
  <c r="N229" i="26"/>
  <c r="N230" i="26"/>
  <c r="N231" i="26"/>
  <c r="N232" i="26"/>
  <c r="N233" i="26"/>
  <c r="N234" i="26"/>
  <c r="N235" i="26"/>
  <c r="N236" i="26"/>
  <c r="N237" i="26"/>
  <c r="N238" i="26"/>
  <c r="N239" i="26"/>
  <c r="N240" i="26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66" i="26"/>
  <c r="O67" i="26"/>
  <c r="O68" i="26"/>
  <c r="O69" i="26"/>
  <c r="O70" i="26"/>
  <c r="O71" i="26"/>
  <c r="O72" i="26"/>
  <c r="O73" i="26"/>
  <c r="O74" i="26"/>
  <c r="O75" i="26"/>
  <c r="O76" i="26"/>
  <c r="O77" i="26"/>
  <c r="O78" i="26"/>
  <c r="O79" i="26"/>
  <c r="O80" i="26"/>
  <c r="O81" i="26"/>
  <c r="O82" i="26"/>
  <c r="O83" i="26"/>
  <c r="O84" i="26"/>
  <c r="O85" i="26"/>
  <c r="O86" i="26"/>
  <c r="O87" i="26"/>
  <c r="O88" i="26"/>
  <c r="O89" i="26"/>
  <c r="O90" i="26"/>
  <c r="O91" i="26"/>
  <c r="O92" i="26"/>
  <c r="O93" i="26"/>
  <c r="O94" i="26"/>
  <c r="O95" i="26"/>
  <c r="O96" i="26"/>
  <c r="O97" i="26"/>
  <c r="O98" i="26"/>
  <c r="O99" i="26"/>
  <c r="O100" i="26"/>
  <c r="O101" i="26"/>
  <c r="O102" i="26"/>
  <c r="O103" i="26"/>
  <c r="O104" i="26"/>
  <c r="O105" i="26"/>
  <c r="O106" i="26"/>
  <c r="O107" i="26"/>
  <c r="O108" i="26"/>
  <c r="O109" i="26"/>
  <c r="O110" i="26"/>
  <c r="O111" i="26"/>
  <c r="O112" i="26"/>
  <c r="O113" i="26"/>
  <c r="O114" i="26"/>
  <c r="O115" i="26"/>
  <c r="O116" i="26"/>
  <c r="O117" i="26"/>
  <c r="O118" i="26"/>
  <c r="O119" i="26"/>
  <c r="O120" i="26"/>
  <c r="O121" i="26"/>
  <c r="O122" i="26"/>
  <c r="O123" i="26"/>
  <c r="O124" i="26"/>
  <c r="O125" i="26"/>
  <c r="O126" i="26"/>
  <c r="O127" i="26"/>
  <c r="O128" i="26"/>
  <c r="O129" i="26"/>
  <c r="O130" i="26"/>
  <c r="O131" i="26"/>
  <c r="O132" i="26"/>
  <c r="O133" i="26"/>
  <c r="O134" i="26"/>
  <c r="O135" i="26"/>
  <c r="O136" i="26"/>
  <c r="O137" i="26"/>
  <c r="O138" i="26"/>
  <c r="O139" i="26"/>
  <c r="O140" i="26"/>
  <c r="O141" i="26"/>
  <c r="O142" i="26"/>
  <c r="O143" i="26"/>
  <c r="O144" i="26"/>
  <c r="O145" i="26"/>
  <c r="O146" i="26"/>
  <c r="O147" i="26"/>
  <c r="O148" i="26"/>
  <c r="O149" i="26"/>
  <c r="O150" i="26"/>
  <c r="O151" i="26"/>
  <c r="O152" i="26"/>
  <c r="O153" i="26"/>
  <c r="O154" i="26"/>
  <c r="O155" i="26"/>
  <c r="O156" i="26"/>
  <c r="O157" i="26"/>
  <c r="O158" i="26"/>
  <c r="O159" i="26"/>
  <c r="O160" i="26"/>
  <c r="O161" i="26"/>
  <c r="O162" i="26"/>
  <c r="O163" i="26"/>
  <c r="O164" i="26"/>
  <c r="O165" i="26"/>
  <c r="O166" i="26"/>
  <c r="O167" i="26"/>
  <c r="O168" i="26"/>
  <c r="O169" i="26"/>
  <c r="O170" i="26"/>
  <c r="O171" i="26"/>
  <c r="O172" i="26"/>
  <c r="O173" i="26"/>
  <c r="O174" i="26"/>
  <c r="O175" i="26"/>
  <c r="O176" i="26"/>
  <c r="O177" i="26"/>
  <c r="O178" i="26"/>
  <c r="O179" i="26"/>
  <c r="O180" i="26"/>
  <c r="O181" i="26"/>
  <c r="O182" i="26"/>
  <c r="O183" i="26"/>
  <c r="O184" i="26"/>
  <c r="O185" i="26"/>
  <c r="O186" i="26"/>
  <c r="O187" i="26"/>
  <c r="O188" i="26"/>
  <c r="O189" i="26"/>
  <c r="O190" i="26"/>
  <c r="O191" i="26"/>
  <c r="O192" i="26"/>
  <c r="O193" i="26"/>
  <c r="O194" i="26"/>
  <c r="O195" i="26"/>
  <c r="O196" i="26"/>
  <c r="O197" i="26"/>
  <c r="O198" i="26"/>
  <c r="O199" i="26"/>
  <c r="O200" i="26"/>
  <c r="O201" i="26"/>
  <c r="O202" i="26"/>
  <c r="O203" i="26"/>
  <c r="O204" i="26"/>
  <c r="O205" i="26"/>
  <c r="O206" i="26"/>
  <c r="O207" i="26"/>
  <c r="O208" i="26"/>
  <c r="O209" i="26"/>
  <c r="O210" i="26"/>
  <c r="O211" i="26"/>
  <c r="O212" i="26"/>
  <c r="O213" i="26"/>
  <c r="O214" i="26"/>
  <c r="O215" i="26"/>
  <c r="O216" i="26"/>
  <c r="O217" i="26"/>
  <c r="O218" i="26"/>
  <c r="O219" i="26"/>
  <c r="O220" i="26"/>
  <c r="O221" i="26"/>
  <c r="O222" i="26"/>
  <c r="O223" i="26"/>
  <c r="O224" i="26"/>
  <c r="O225" i="26"/>
  <c r="O226" i="26"/>
  <c r="O227" i="26"/>
  <c r="O228" i="26"/>
  <c r="O229" i="26"/>
  <c r="O230" i="26"/>
  <c r="O231" i="26"/>
  <c r="O232" i="26"/>
  <c r="O233" i="26"/>
  <c r="O234" i="26"/>
  <c r="O235" i="26"/>
  <c r="O236" i="26"/>
  <c r="O237" i="26"/>
  <c r="O238" i="26"/>
  <c r="O239" i="26"/>
  <c r="O240" i="26"/>
  <c r="O2" i="26"/>
  <c r="N2" i="26"/>
  <c r="O2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N2" i="25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2" i="24"/>
  <c r="N3" i="24"/>
  <c r="N4" i="24"/>
  <c r="N5" i="24"/>
  <c r="N6" i="24"/>
  <c r="N7" i="24"/>
  <c r="N8" i="24"/>
  <c r="N9" i="24"/>
  <c r="N10" i="24"/>
  <c r="N11" i="24"/>
  <c r="N12" i="24"/>
  <c r="N13" i="24"/>
  <c r="N14" i="24"/>
  <c r="N15" i="24"/>
  <c r="N16" i="24"/>
  <c r="N17" i="24"/>
  <c r="N18" i="24"/>
  <c r="N19" i="24"/>
  <c r="N20" i="24"/>
  <c r="N21" i="24"/>
  <c r="N22" i="24"/>
  <c r="N23" i="24"/>
  <c r="N24" i="24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42" i="24"/>
  <c r="N43" i="24"/>
  <c r="N44" i="24"/>
  <c r="N45" i="24"/>
  <c r="N46" i="24"/>
  <c r="N47" i="24"/>
  <c r="N48" i="24"/>
  <c r="N49" i="24"/>
  <c r="N50" i="24"/>
  <c r="N51" i="24"/>
  <c r="N52" i="24"/>
  <c r="N53" i="24"/>
  <c r="N54" i="24"/>
  <c r="N55" i="24"/>
  <c r="N56" i="24"/>
  <c r="N57" i="24"/>
  <c r="N58" i="24"/>
  <c r="N59" i="24"/>
  <c r="N60" i="24"/>
  <c r="N61" i="24"/>
  <c r="N62" i="24"/>
  <c r="N63" i="24"/>
  <c r="N64" i="24"/>
  <c r="N65" i="24"/>
  <c r="N66" i="24"/>
  <c r="N67" i="24"/>
  <c r="N68" i="24"/>
  <c r="N69" i="24"/>
  <c r="N70" i="24"/>
  <c r="N71" i="24"/>
  <c r="N72" i="24"/>
  <c r="N73" i="24"/>
  <c r="N74" i="24"/>
  <c r="N75" i="24"/>
  <c r="N76" i="24"/>
  <c r="N77" i="24"/>
  <c r="N78" i="24"/>
  <c r="N79" i="24"/>
  <c r="N80" i="24"/>
  <c r="N81" i="24"/>
  <c r="N82" i="24"/>
  <c r="N83" i="24"/>
  <c r="N84" i="24"/>
  <c r="N85" i="24"/>
  <c r="N86" i="24"/>
  <c r="N87" i="24"/>
  <c r="N88" i="24"/>
  <c r="N89" i="24"/>
  <c r="N90" i="24"/>
  <c r="N91" i="24"/>
  <c r="N92" i="24"/>
  <c r="N93" i="24"/>
  <c r="N94" i="24"/>
  <c r="N95" i="24"/>
  <c r="N96" i="24"/>
  <c r="N97" i="24"/>
  <c r="N98" i="24"/>
  <c r="N99" i="24"/>
  <c r="N100" i="24"/>
  <c r="N101" i="24"/>
  <c r="N102" i="24"/>
  <c r="N103" i="24"/>
  <c r="N104" i="24"/>
  <c r="N105" i="24"/>
  <c r="N106" i="24"/>
  <c r="N107" i="24"/>
  <c r="N108" i="24"/>
  <c r="N109" i="24"/>
  <c r="N110" i="24"/>
  <c r="N111" i="24"/>
  <c r="N112" i="24"/>
  <c r="N113" i="24"/>
  <c r="N114" i="24"/>
  <c r="N115" i="24"/>
  <c r="N116" i="24"/>
  <c r="N117" i="24"/>
  <c r="N118" i="24"/>
  <c r="N119" i="24"/>
  <c r="N120" i="24"/>
  <c r="N121" i="24"/>
  <c r="N122" i="24"/>
  <c r="N123" i="24"/>
  <c r="N124" i="24"/>
  <c r="N125" i="24"/>
  <c r="N126" i="24"/>
  <c r="N127" i="24"/>
  <c r="N128" i="24"/>
  <c r="N129" i="24"/>
  <c r="N130" i="24"/>
  <c r="N131" i="24"/>
  <c r="N132" i="24"/>
  <c r="N133" i="24"/>
  <c r="N134" i="24"/>
  <c r="N135" i="24"/>
  <c r="N136" i="24"/>
  <c r="N137" i="24"/>
  <c r="N138" i="24"/>
  <c r="N139" i="24"/>
  <c r="N140" i="24"/>
  <c r="N141" i="24"/>
  <c r="N142" i="24"/>
  <c r="N143" i="24"/>
  <c r="N144" i="24"/>
  <c r="N145" i="24"/>
  <c r="N146" i="24"/>
  <c r="N147" i="24"/>
  <c r="N148" i="24"/>
  <c r="N149" i="24"/>
  <c r="N150" i="24"/>
  <c r="N151" i="24"/>
  <c r="N152" i="24"/>
  <c r="N153" i="24"/>
  <c r="N154" i="24"/>
  <c r="N155" i="24"/>
  <c r="N156" i="24"/>
  <c r="N157" i="24"/>
  <c r="N158" i="24"/>
  <c r="N159" i="24"/>
  <c r="N160" i="24"/>
  <c r="N161" i="24"/>
  <c r="N162" i="24"/>
  <c r="N163" i="24"/>
  <c r="N164" i="24"/>
  <c r="N165" i="24"/>
  <c r="N166" i="24"/>
  <c r="N167" i="24"/>
  <c r="N168" i="24"/>
  <c r="N169" i="24"/>
  <c r="N170" i="24"/>
  <c r="N171" i="24"/>
  <c r="N172" i="24"/>
  <c r="N173" i="24"/>
  <c r="N174" i="24"/>
  <c r="N175" i="24"/>
  <c r="N176" i="24"/>
  <c r="N177" i="24"/>
  <c r="N178" i="24"/>
  <c r="N179" i="24"/>
  <c r="N180" i="24"/>
  <c r="N181" i="24"/>
  <c r="N182" i="24"/>
  <c r="N183" i="24"/>
  <c r="N184" i="24"/>
  <c r="N185" i="24"/>
  <c r="N186" i="24"/>
  <c r="N187" i="24"/>
  <c r="N188" i="24"/>
  <c r="N189" i="24"/>
  <c r="N190" i="24"/>
  <c r="N191" i="24"/>
  <c r="N192" i="24"/>
  <c r="N193" i="24"/>
  <c r="N194" i="24"/>
  <c r="N195" i="24"/>
  <c r="N196" i="24"/>
  <c r="N197" i="24"/>
  <c r="N198" i="24"/>
  <c r="N199" i="24"/>
  <c r="N200" i="24"/>
  <c r="N201" i="24"/>
  <c r="N202" i="24"/>
  <c r="N203" i="24"/>
  <c r="N204" i="24"/>
  <c r="N205" i="24"/>
  <c r="N206" i="24"/>
  <c r="N207" i="24"/>
  <c r="N208" i="24"/>
  <c r="N209" i="24"/>
  <c r="N210" i="24"/>
  <c r="N211" i="24"/>
  <c r="N212" i="24"/>
  <c r="N213" i="24"/>
  <c r="N214" i="24"/>
  <c r="N215" i="24"/>
  <c r="N216" i="24"/>
  <c r="N217" i="24"/>
  <c r="N218" i="24"/>
  <c r="N219" i="24"/>
  <c r="N220" i="24"/>
  <c r="N221" i="24"/>
  <c r="N222" i="24"/>
  <c r="N223" i="24"/>
  <c r="N224" i="24"/>
  <c r="N225" i="24"/>
  <c r="N226" i="24"/>
  <c r="N227" i="24"/>
  <c r="N228" i="24"/>
  <c r="N229" i="24"/>
  <c r="N230" i="24"/>
  <c r="N231" i="24"/>
  <c r="N232" i="24"/>
  <c r="N233" i="24"/>
  <c r="N234" i="24"/>
  <c r="N235" i="24"/>
  <c r="N236" i="24"/>
  <c r="N237" i="24"/>
  <c r="N238" i="24"/>
  <c r="N239" i="24"/>
  <c r="N240" i="24"/>
  <c r="N241" i="24"/>
  <c r="N242" i="24"/>
  <c r="N243" i="24"/>
  <c r="N244" i="24"/>
  <c r="N245" i="24"/>
  <c r="N246" i="24"/>
  <c r="N247" i="24"/>
  <c r="N248" i="24"/>
  <c r="N249" i="24"/>
  <c r="N250" i="24"/>
  <c r="N251" i="24"/>
  <c r="N252" i="24"/>
  <c r="N253" i="24"/>
  <c r="N254" i="24"/>
  <c r="N255" i="24"/>
  <c r="N256" i="24"/>
  <c r="N257" i="24"/>
  <c r="N258" i="24"/>
  <c r="N259" i="24"/>
  <c r="N260" i="24"/>
  <c r="N261" i="24"/>
  <c r="N262" i="24"/>
  <c r="N263" i="24"/>
  <c r="N264" i="24"/>
  <c r="N265" i="24"/>
  <c r="N266" i="24"/>
  <c r="N267" i="24"/>
  <c r="N268" i="24"/>
  <c r="N269" i="24"/>
  <c r="N270" i="24"/>
  <c r="N271" i="24"/>
  <c r="N272" i="24"/>
  <c r="N273" i="24"/>
  <c r="N274" i="24"/>
  <c r="N275" i="24"/>
  <c r="N276" i="24"/>
  <c r="N277" i="24"/>
  <c r="N278" i="24"/>
  <c r="N279" i="24"/>
  <c r="N280" i="24"/>
  <c r="N281" i="24"/>
  <c r="N282" i="24"/>
  <c r="N283" i="24"/>
  <c r="N284" i="24"/>
  <c r="N285" i="24"/>
  <c r="N286" i="24"/>
  <c r="N287" i="24"/>
  <c r="N288" i="24"/>
  <c r="N289" i="24"/>
  <c r="N290" i="24"/>
  <c r="N291" i="24"/>
  <c r="N292" i="24"/>
  <c r="N293" i="24"/>
  <c r="N294" i="24"/>
  <c r="N295" i="24"/>
  <c r="N296" i="24"/>
  <c r="N297" i="24"/>
  <c r="N298" i="24"/>
  <c r="N299" i="24"/>
  <c r="N300" i="24"/>
  <c r="N301" i="24"/>
  <c r="N302" i="24"/>
  <c r="N303" i="24"/>
  <c r="N304" i="24"/>
  <c r="N305" i="24"/>
  <c r="N306" i="24"/>
  <c r="N307" i="24"/>
  <c r="N308" i="24"/>
  <c r="N309" i="24"/>
  <c r="N310" i="24"/>
  <c r="N311" i="24"/>
  <c r="N312" i="24"/>
  <c r="N313" i="24"/>
  <c r="N314" i="24"/>
  <c r="N315" i="24"/>
  <c r="N316" i="24"/>
  <c r="N317" i="24"/>
  <c r="N318" i="24"/>
  <c r="N319" i="24"/>
  <c r="N320" i="24"/>
  <c r="N321" i="24"/>
  <c r="N322" i="24"/>
  <c r="N323" i="24"/>
  <c r="N324" i="24"/>
  <c r="N325" i="24"/>
  <c r="N326" i="24"/>
  <c r="N327" i="24"/>
  <c r="N328" i="24"/>
  <c r="N329" i="24"/>
  <c r="N330" i="24"/>
  <c r="N331" i="24"/>
  <c r="N332" i="24"/>
  <c r="N333" i="24"/>
  <c r="N334" i="24"/>
  <c r="N335" i="24"/>
  <c r="N336" i="24"/>
  <c r="N337" i="24"/>
  <c r="N338" i="24"/>
  <c r="N339" i="24"/>
  <c r="N340" i="24"/>
  <c r="N341" i="24"/>
  <c r="N342" i="24"/>
  <c r="N343" i="24"/>
  <c r="O2" i="24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188" i="24"/>
  <c r="O189" i="24"/>
  <c r="O190" i="24"/>
  <c r="O191" i="24"/>
  <c r="O192" i="24"/>
  <c r="O193" i="24"/>
  <c r="O194" i="24"/>
  <c r="O195" i="24"/>
  <c r="O196" i="24"/>
  <c r="O197" i="24"/>
  <c r="O198" i="24"/>
  <c r="O199" i="24"/>
  <c r="O200" i="24"/>
  <c r="O201" i="24"/>
  <c r="O202" i="24"/>
  <c r="O203" i="24"/>
  <c r="O204" i="24"/>
  <c r="O205" i="24"/>
  <c r="O206" i="24"/>
  <c r="O207" i="24"/>
  <c r="O208" i="24"/>
  <c r="O209" i="24"/>
  <c r="O210" i="24"/>
  <c r="O211" i="24"/>
  <c r="O212" i="24"/>
  <c r="O213" i="24"/>
  <c r="O214" i="24"/>
  <c r="O215" i="24"/>
  <c r="O216" i="24"/>
  <c r="O217" i="24"/>
  <c r="O218" i="24"/>
  <c r="O219" i="24"/>
  <c r="O220" i="24"/>
  <c r="O221" i="24"/>
  <c r="O222" i="24"/>
  <c r="O223" i="24"/>
  <c r="O224" i="24"/>
  <c r="O225" i="24"/>
  <c r="O226" i="24"/>
  <c r="O227" i="24"/>
  <c r="O228" i="24"/>
  <c r="O229" i="24"/>
  <c r="O230" i="24"/>
  <c r="O231" i="24"/>
  <c r="O232" i="24"/>
  <c r="O233" i="24"/>
  <c r="O234" i="24"/>
  <c r="O235" i="24"/>
  <c r="O236" i="24"/>
  <c r="O237" i="24"/>
  <c r="O238" i="24"/>
  <c r="O239" i="24"/>
  <c r="O240" i="24"/>
  <c r="O241" i="24"/>
  <c r="O242" i="24"/>
  <c r="O243" i="24"/>
  <c r="O244" i="24"/>
  <c r="O245" i="24"/>
  <c r="O246" i="24"/>
  <c r="O247" i="24"/>
  <c r="O248" i="24"/>
  <c r="O249" i="24"/>
  <c r="O250" i="24"/>
  <c r="O251" i="24"/>
  <c r="O252" i="24"/>
  <c r="O253" i="24"/>
  <c r="O254" i="24"/>
  <c r="O255" i="24"/>
  <c r="O256" i="24"/>
  <c r="O257" i="24"/>
  <c r="O258" i="24"/>
  <c r="O259" i="24"/>
  <c r="O260" i="24"/>
  <c r="O261" i="24"/>
  <c r="O262" i="24"/>
  <c r="O263" i="24"/>
  <c r="O264" i="24"/>
  <c r="O265" i="24"/>
  <c r="O266" i="24"/>
  <c r="O267" i="24"/>
  <c r="O268" i="24"/>
  <c r="O269" i="24"/>
  <c r="O270" i="24"/>
  <c r="O271" i="24"/>
  <c r="O272" i="24"/>
  <c r="O273" i="24"/>
  <c r="O274" i="24"/>
  <c r="O275" i="24"/>
  <c r="O276" i="24"/>
  <c r="O277" i="24"/>
  <c r="O278" i="24"/>
  <c r="O279" i="24"/>
  <c r="O280" i="24"/>
  <c r="O281" i="24"/>
  <c r="O282" i="24"/>
  <c r="O283" i="24"/>
  <c r="O284" i="24"/>
  <c r="O285" i="24"/>
  <c r="O286" i="24"/>
  <c r="O287" i="24"/>
  <c r="O288" i="24"/>
  <c r="O289" i="24"/>
  <c r="O290" i="24"/>
  <c r="O291" i="24"/>
  <c r="O292" i="24"/>
  <c r="O293" i="24"/>
  <c r="O294" i="24"/>
  <c r="O295" i="24"/>
  <c r="O296" i="24"/>
  <c r="O297" i="24"/>
  <c r="O298" i="24"/>
  <c r="O299" i="24"/>
  <c r="O300" i="24"/>
  <c r="O301" i="24"/>
  <c r="O302" i="24"/>
  <c r="O303" i="24"/>
  <c r="O304" i="24"/>
  <c r="O305" i="24"/>
  <c r="O306" i="24"/>
  <c r="O307" i="24"/>
  <c r="O308" i="24"/>
  <c r="O309" i="24"/>
  <c r="O310" i="24"/>
  <c r="O311" i="24"/>
  <c r="O312" i="24"/>
  <c r="O313" i="24"/>
  <c r="O314" i="24"/>
  <c r="O315" i="24"/>
  <c r="O316" i="24"/>
  <c r="O317" i="24"/>
  <c r="O318" i="24"/>
  <c r="O319" i="24"/>
  <c r="O320" i="24"/>
  <c r="O321" i="24"/>
  <c r="O322" i="24"/>
  <c r="O323" i="24"/>
  <c r="O324" i="24"/>
  <c r="O325" i="24"/>
  <c r="O326" i="24"/>
  <c r="O327" i="24"/>
  <c r="O328" i="24"/>
  <c r="O329" i="24"/>
  <c r="O330" i="24"/>
  <c r="O331" i="24"/>
  <c r="O332" i="24"/>
  <c r="O333" i="24"/>
  <c r="O334" i="24"/>
  <c r="O335" i="24"/>
  <c r="O336" i="24"/>
  <c r="O337" i="24"/>
  <c r="O338" i="24"/>
  <c r="O339" i="24"/>
  <c r="O340" i="24"/>
  <c r="O341" i="24"/>
  <c r="O342" i="24"/>
  <c r="O343" i="24"/>
  <c r="I2" i="22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J2" i="22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K28" i="22" s="1"/>
  <c r="J29" i="22"/>
  <c r="K29" i="22" s="1"/>
  <c r="J30" i="22"/>
  <c r="K30" i="22" s="1"/>
  <c r="J31" i="22"/>
  <c r="K31" i="22" s="1"/>
  <c r="J32" i="22"/>
  <c r="K32" i="22" s="1"/>
  <c r="J33" i="22"/>
  <c r="K33" i="22" s="1"/>
  <c r="J34" i="22"/>
  <c r="J35" i="22"/>
  <c r="K35" i="22" s="1"/>
  <c r="J36" i="22"/>
  <c r="J37" i="22"/>
  <c r="J38" i="22"/>
  <c r="K38" i="22" s="1"/>
  <c r="J39" i="22"/>
  <c r="K39" i="22" s="1"/>
  <c r="J40" i="22"/>
  <c r="K40" i="22" s="1"/>
  <c r="J41" i="22"/>
  <c r="K41" i="22" s="1"/>
  <c r="J42" i="22"/>
  <c r="K42" i="22" s="1"/>
  <c r="J43" i="22"/>
  <c r="K43" i="22" s="1"/>
  <c r="J44" i="22"/>
  <c r="J45" i="22"/>
  <c r="J46" i="22"/>
  <c r="J47" i="22"/>
  <c r="J48" i="22"/>
  <c r="K48" i="22" s="1"/>
  <c r="J49" i="22"/>
  <c r="K49" i="22" s="1"/>
  <c r="J50" i="22"/>
  <c r="K50" i="22" s="1"/>
  <c r="J51" i="22"/>
  <c r="K51" i="22" s="1"/>
  <c r="J52" i="22"/>
  <c r="K52" i="22" s="1"/>
  <c r="J53" i="22"/>
  <c r="K53" i="22" s="1"/>
  <c r="J54" i="22"/>
  <c r="J55" i="22"/>
  <c r="J56" i="22"/>
  <c r="J57" i="22"/>
  <c r="J58" i="22"/>
  <c r="K58" i="22" s="1"/>
  <c r="J59" i="22"/>
  <c r="K59" i="22" s="1"/>
  <c r="J60" i="22"/>
  <c r="K60" i="22" s="1"/>
  <c r="J61" i="22"/>
  <c r="K61" i="22" s="1"/>
  <c r="J62" i="22"/>
  <c r="K62" i="22" s="1"/>
  <c r="J63" i="22"/>
  <c r="K63" i="22" s="1"/>
  <c r="J64" i="22"/>
  <c r="K64" i="22" s="1"/>
  <c r="J65" i="22"/>
  <c r="K65" i="22" s="1"/>
  <c r="J66" i="22"/>
  <c r="J67" i="22"/>
  <c r="J68" i="22"/>
  <c r="K68" i="22" s="1"/>
  <c r="J69" i="22"/>
  <c r="K69" i="22" s="1"/>
  <c r="J70" i="22"/>
  <c r="K70" i="22" s="1"/>
  <c r="J71" i="22"/>
  <c r="K71" i="22" s="1"/>
  <c r="J72" i="22"/>
  <c r="K72" i="22" s="1"/>
  <c r="J73" i="22"/>
  <c r="K73" i="22" s="1"/>
  <c r="J74" i="22"/>
  <c r="J75" i="22"/>
  <c r="J76" i="22"/>
  <c r="J77" i="22"/>
  <c r="J78" i="22"/>
  <c r="K78" i="22" s="1"/>
  <c r="J79" i="22"/>
  <c r="K79" i="22" s="1"/>
  <c r="J80" i="22"/>
  <c r="K80" i="22" s="1"/>
  <c r="J81" i="22"/>
  <c r="K81" i="22" s="1"/>
  <c r="J82" i="22"/>
  <c r="K82" i="22" s="1"/>
  <c r="J83" i="22"/>
  <c r="K83" i="22" s="1"/>
  <c r="J84" i="22"/>
  <c r="J85" i="22"/>
  <c r="J86" i="22"/>
  <c r="J87" i="22"/>
  <c r="J88" i="22"/>
  <c r="K88" i="22" s="1"/>
  <c r="J89" i="22"/>
  <c r="K89" i="22" s="1"/>
  <c r="J90" i="22"/>
  <c r="K90" i="22" s="1"/>
  <c r="J91" i="22"/>
  <c r="K91" i="22" s="1"/>
  <c r="J92" i="22"/>
  <c r="K92" i="22" s="1"/>
  <c r="J93" i="22"/>
  <c r="K93" i="22" s="1"/>
  <c r="J94" i="22"/>
  <c r="J95" i="22"/>
  <c r="J96" i="22"/>
  <c r="J97" i="22"/>
  <c r="J98" i="22"/>
  <c r="K98" i="22" s="1"/>
  <c r="J99" i="22"/>
  <c r="K99" i="22" s="1"/>
  <c r="J100" i="22"/>
  <c r="K100" i="22" s="1"/>
  <c r="J101" i="22"/>
  <c r="K101" i="22" s="1"/>
  <c r="J102" i="22"/>
  <c r="K102" i="22" s="1"/>
  <c r="J103" i="22"/>
  <c r="K103" i="22" s="1"/>
  <c r="J104" i="22"/>
  <c r="J105" i="22"/>
  <c r="J106" i="22"/>
  <c r="J107" i="22"/>
  <c r="J108" i="22"/>
  <c r="K108" i="22" s="1"/>
  <c r="J109" i="22"/>
  <c r="K109" i="22" s="1"/>
  <c r="J110" i="22"/>
  <c r="K110" i="22" s="1"/>
  <c r="J111" i="22"/>
  <c r="K111" i="22" s="1"/>
  <c r="J112" i="22"/>
  <c r="K112" i="22" s="1"/>
  <c r="J113" i="22"/>
  <c r="K113" i="22" s="1"/>
  <c r="J114" i="22"/>
  <c r="K114" i="22" s="1"/>
  <c r="J115" i="22"/>
  <c r="K115" i="22" s="1"/>
  <c r="J116" i="22"/>
  <c r="J117" i="22"/>
  <c r="J118" i="22"/>
  <c r="K118" i="22" s="1"/>
  <c r="J119" i="22"/>
  <c r="K119" i="22" s="1"/>
  <c r="J120" i="22"/>
  <c r="K120" i="22" s="1"/>
  <c r="J121" i="22"/>
  <c r="K121" i="22" s="1"/>
  <c r="J122" i="22"/>
  <c r="K122" i="22" s="1"/>
  <c r="J123" i="22"/>
  <c r="K123" i="22" s="1"/>
  <c r="J124" i="22"/>
  <c r="J125" i="22"/>
  <c r="J126" i="22"/>
  <c r="J127" i="22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34" i="22"/>
  <c r="K36" i="22"/>
  <c r="K37" i="22"/>
  <c r="K44" i="22"/>
  <c r="K45" i="22"/>
  <c r="K46" i="22"/>
  <c r="K47" i="22"/>
  <c r="K54" i="22"/>
  <c r="K55" i="22"/>
  <c r="K56" i="22"/>
  <c r="K57" i="22"/>
  <c r="K66" i="22"/>
  <c r="K67" i="22"/>
  <c r="K74" i="22"/>
  <c r="K75" i="22"/>
  <c r="K76" i="22"/>
  <c r="K77" i="22"/>
  <c r="K84" i="22"/>
  <c r="K85" i="22"/>
  <c r="K86" i="22"/>
  <c r="K87" i="22"/>
  <c r="K94" i="22"/>
  <c r="K95" i="22"/>
  <c r="K96" i="22"/>
  <c r="K97" i="22"/>
  <c r="K104" i="22"/>
  <c r="K105" i="22"/>
  <c r="K106" i="22"/>
  <c r="K107" i="22"/>
  <c r="K116" i="22"/>
  <c r="K117" i="22"/>
  <c r="K124" i="22"/>
  <c r="K125" i="22"/>
  <c r="K126" i="22"/>
  <c r="K127" i="22"/>
  <c r="C4" i="15"/>
  <c r="C8" i="15"/>
  <c r="C13" i="15"/>
  <c r="C17" i="15"/>
  <c r="C18" i="15"/>
  <c r="C107" i="15"/>
  <c r="C116" i="15"/>
  <c r="C130" i="15"/>
  <c r="C326" i="15"/>
  <c r="C387" i="15"/>
  <c r="C441" i="15"/>
  <c r="C446" i="15"/>
  <c r="C86" i="15"/>
  <c r="C87" i="15"/>
  <c r="C134" i="15"/>
  <c r="C223" i="15"/>
  <c r="C225" i="15"/>
  <c r="C410" i="15"/>
  <c r="C478" i="15"/>
  <c r="C479" i="15"/>
  <c r="C2" i="15"/>
  <c r="C19" i="15"/>
  <c r="C101" i="15"/>
  <c r="C129" i="15"/>
  <c r="C142" i="15"/>
  <c r="C148" i="15"/>
  <c r="C192" i="15"/>
  <c r="C254" i="15"/>
  <c r="C435" i="15"/>
  <c r="C461" i="15"/>
  <c r="C21" i="15"/>
  <c r="C26" i="15"/>
  <c r="C27" i="15"/>
  <c r="C28" i="15"/>
  <c r="C29" i="15"/>
  <c r="C197" i="15"/>
  <c r="C31" i="15"/>
  <c r="C35" i="15"/>
  <c r="C36" i="15"/>
  <c r="C39" i="15"/>
  <c r="C40" i="15"/>
  <c r="C41" i="15"/>
  <c r="C45" i="15"/>
  <c r="C46" i="15"/>
  <c r="C179" i="15"/>
  <c r="C202" i="15"/>
  <c r="C53" i="15"/>
  <c r="C54" i="15"/>
  <c r="C60" i="15"/>
  <c r="C61" i="15"/>
  <c r="C343" i="15"/>
  <c r="C93" i="15"/>
  <c r="C94" i="15"/>
  <c r="C316" i="15"/>
  <c r="C376" i="15"/>
  <c r="C111" i="15"/>
  <c r="C112" i="15"/>
  <c r="C113" i="15"/>
  <c r="C121" i="15"/>
  <c r="C122" i="15"/>
  <c r="C131" i="15"/>
  <c r="C132" i="15"/>
  <c r="C133" i="15"/>
  <c r="C55" i="15"/>
  <c r="C159" i="15"/>
  <c r="C160" i="15"/>
  <c r="C165" i="15"/>
  <c r="C298" i="15"/>
  <c r="C432" i="15"/>
  <c r="C166" i="15"/>
  <c r="C177" i="15"/>
  <c r="C186" i="15"/>
  <c r="C187" i="15"/>
  <c r="C327" i="15"/>
  <c r="C196" i="15"/>
  <c r="C198" i="15"/>
  <c r="C190" i="15"/>
  <c r="C359" i="15"/>
  <c r="C386" i="15"/>
  <c r="C135" i="15"/>
  <c r="C220" i="15"/>
  <c r="C221" i="15"/>
  <c r="C279" i="15"/>
  <c r="C352" i="15"/>
  <c r="C358" i="15"/>
  <c r="C414" i="15"/>
  <c r="C226" i="15"/>
  <c r="C228" i="15"/>
  <c r="C229" i="15"/>
  <c r="C333" i="15"/>
  <c r="C140" i="15"/>
  <c r="C141" i="15"/>
  <c r="C426" i="15"/>
  <c r="C96" i="15"/>
  <c r="C356" i="15"/>
  <c r="C235" i="15"/>
  <c r="C360" i="15"/>
  <c r="C236" i="15"/>
  <c r="C237" i="15"/>
  <c r="C241" i="15"/>
  <c r="C242" i="15"/>
  <c r="C262" i="15"/>
  <c r="C162" i="15"/>
  <c r="C403" i="15"/>
  <c r="C292" i="15"/>
  <c r="C114" i="15"/>
  <c r="C74" i="15"/>
  <c r="C22" i="15"/>
  <c r="C11" i="15"/>
  <c r="C72" i="15"/>
  <c r="C82" i="15"/>
  <c r="C95" i="15"/>
  <c r="C109" i="15"/>
  <c r="C157" i="15"/>
  <c r="C182" i="15"/>
  <c r="C191" i="15"/>
  <c r="C207" i="15"/>
  <c r="C224" i="15"/>
  <c r="C230" i="15"/>
  <c r="C233" i="15"/>
  <c r="C310" i="15"/>
  <c r="C328" i="15"/>
  <c r="C344" i="15"/>
  <c r="C349" i="15"/>
  <c r="C20" i="15"/>
  <c r="C97" i="15"/>
  <c r="C136" i="15"/>
  <c r="C280" i="15"/>
  <c r="C335" i="15"/>
  <c r="C482" i="15"/>
  <c r="C103" i="15"/>
  <c r="C173" i="15"/>
  <c r="C174" i="15"/>
  <c r="C276" i="15"/>
  <c r="C277" i="15"/>
  <c r="C278" i="15"/>
  <c r="C281" i="15"/>
  <c r="C295" i="15"/>
  <c r="C296" i="15"/>
  <c r="C297" i="15"/>
  <c r="C420" i="15"/>
  <c r="C424" i="15"/>
  <c r="C440" i="15"/>
  <c r="C70" i="15"/>
  <c r="C222" i="15"/>
  <c r="C308" i="15"/>
  <c r="C309" i="15"/>
  <c r="C363" i="15"/>
  <c r="C104" i="15"/>
  <c r="C145" i="15"/>
  <c r="C146" i="15"/>
  <c r="C257" i="15"/>
  <c r="C282" i="15"/>
  <c r="C345" i="15"/>
  <c r="C33" i="15"/>
  <c r="C34" i="15"/>
  <c r="C51" i="15"/>
  <c r="C115" i="15"/>
  <c r="C154" i="15"/>
  <c r="C172" i="15"/>
  <c r="C189" i="15"/>
  <c r="C404" i="15"/>
  <c r="C434" i="15"/>
  <c r="C3" i="15"/>
  <c r="C59" i="15"/>
  <c r="C71" i="15"/>
  <c r="C156" i="15"/>
  <c r="C290" i="15"/>
  <c r="C291" i="15"/>
  <c r="C438" i="15"/>
  <c r="C47" i="15"/>
  <c r="C183" i="15"/>
  <c r="C264" i="15"/>
  <c r="C284" i="15"/>
  <c r="C285" i="15"/>
  <c r="C361" i="15"/>
  <c r="C150" i="15"/>
  <c r="C151" i="15"/>
  <c r="C185" i="15"/>
  <c r="C211" i="15"/>
  <c r="C339" i="15"/>
  <c r="C357" i="15"/>
  <c r="C79" i="15"/>
  <c r="C324" i="15"/>
  <c r="C393" i="15"/>
  <c r="C458" i="15"/>
  <c r="C467" i="15"/>
  <c r="C15" i="15"/>
  <c r="C90" i="15"/>
  <c r="C311" i="15"/>
  <c r="C312" i="15"/>
  <c r="C397" i="15"/>
  <c r="C415" i="15"/>
  <c r="C199" i="15"/>
  <c r="C244" i="15"/>
  <c r="C353" i="15"/>
  <c r="C464" i="15"/>
  <c r="C465" i="15"/>
  <c r="C466" i="15"/>
  <c r="C50" i="15"/>
  <c r="C163" i="15"/>
  <c r="C164" i="15"/>
  <c r="C263" i="15"/>
  <c r="C362" i="15"/>
  <c r="C44" i="15"/>
  <c r="C123" i="15"/>
  <c r="C274" i="15"/>
  <c r="C341" i="15"/>
  <c r="C342" i="15"/>
  <c r="C5" i="15"/>
  <c r="C171" i="15"/>
  <c r="C181" i="15"/>
  <c r="C184" i="15"/>
  <c r="C319" i="15"/>
  <c r="C320" i="15"/>
  <c r="C321" i="15"/>
  <c r="C322" i="15"/>
  <c r="C325" i="15"/>
  <c r="C448" i="15"/>
  <c r="C24" i="15"/>
  <c r="C80" i="15"/>
  <c r="C81" i="15"/>
  <c r="C193" i="15"/>
  <c r="C265" i="15"/>
  <c r="C266" i="15"/>
  <c r="C350" i="15"/>
  <c r="C462" i="15"/>
  <c r="C126" i="15"/>
  <c r="C304" i="15"/>
  <c r="C305" i="15"/>
  <c r="C383" i="15"/>
  <c r="C392" i="15"/>
  <c r="C380" i="15"/>
  <c r="C381" i="15"/>
  <c r="C382" i="15"/>
  <c r="C203" i="15"/>
  <c r="C204" i="15"/>
  <c r="C205" i="15"/>
  <c r="C267" i="15"/>
  <c r="C269" i="15"/>
  <c r="C379" i="15"/>
  <c r="C106" i="15"/>
  <c r="C153" i="15"/>
  <c r="C175" i="15"/>
  <c r="C219" i="15"/>
  <c r="C301" i="15"/>
  <c r="C355" i="15"/>
  <c r="C370" i="15"/>
  <c r="C195" i="15"/>
  <c r="C231" i="15"/>
  <c r="C313" i="15"/>
  <c r="C73" i="15"/>
  <c r="C119" i="15"/>
  <c r="C286" i="15"/>
  <c r="C330" i="15"/>
  <c r="C406" i="15"/>
  <c r="C407" i="15"/>
  <c r="C48" i="15"/>
  <c r="C49" i="15"/>
  <c r="C149" i="15"/>
  <c r="C270" i="15"/>
  <c r="C14" i="15"/>
  <c r="C317" i="15"/>
  <c r="C318" i="15"/>
  <c r="C56" i="15"/>
  <c r="C57" i="15"/>
  <c r="C216" i="15"/>
  <c r="C293" i="15"/>
  <c r="C124" i="15"/>
  <c r="C188" i="15"/>
  <c r="C331" i="15"/>
  <c r="C16" i="15"/>
  <c r="C102" i="15"/>
  <c r="C476" i="15"/>
  <c r="C10" i="15"/>
  <c r="C218" i="15"/>
  <c r="C314" i="15"/>
  <c r="C315" i="15"/>
  <c r="C436" i="15"/>
  <c r="C78" i="15"/>
  <c r="C118" i="15"/>
  <c r="C251" i="15"/>
  <c r="C252" i="15"/>
  <c r="C253" i="15"/>
  <c r="C91" i="15"/>
  <c r="C180" i="15"/>
  <c r="C268" i="15"/>
  <c r="C299" i="15"/>
  <c r="C243" i="15"/>
  <c r="C247" i="15"/>
  <c r="C248" i="15"/>
  <c r="C294" i="15"/>
  <c r="C354" i="15"/>
  <c r="C451" i="15"/>
  <c r="C64" i="15"/>
  <c r="C65" i="15"/>
  <c r="C147" i="15"/>
  <c r="C260" i="15"/>
  <c r="C261" i="15"/>
  <c r="C272" i="15"/>
  <c r="C346" i="15"/>
  <c r="C423" i="15"/>
  <c r="C442" i="15"/>
  <c r="C43" i="15"/>
  <c r="C273" i="15"/>
  <c r="C332" i="15"/>
  <c r="C88" i="15"/>
  <c r="C412" i="15"/>
  <c r="C413" i="15"/>
  <c r="C481" i="15"/>
  <c r="C444" i="15"/>
  <c r="C445" i="15"/>
  <c r="C7" i="15"/>
  <c r="C25" i="15"/>
  <c r="C83" i="15"/>
  <c r="C128" i="15"/>
  <c r="C212" i="15"/>
  <c r="C213" i="15"/>
  <c r="C390" i="15"/>
  <c r="C167" i="15"/>
  <c r="C168" i="15"/>
  <c r="C169" i="15"/>
  <c r="C234" i="15"/>
  <c r="C170" i="15"/>
  <c r="C214" i="15"/>
  <c r="C217" i="15"/>
  <c r="C418" i="15"/>
  <c r="C421" i="15"/>
  <c r="C422" i="15"/>
  <c r="C245" i="15"/>
  <c r="C431" i="15"/>
  <c r="C443" i="15"/>
  <c r="C30" i="15"/>
  <c r="C58" i="15"/>
  <c r="C250" i="15"/>
  <c r="C271" i="15"/>
  <c r="C307" i="15"/>
  <c r="C388" i="15"/>
  <c r="C389" i="15"/>
  <c r="C367" i="15"/>
  <c r="C368" i="15"/>
  <c r="C369" i="15"/>
  <c r="C98" i="15"/>
  <c r="C99" i="15"/>
  <c r="C411" i="15"/>
  <c r="C9" i="15"/>
  <c r="C227" i="15"/>
  <c r="C232" i="15"/>
  <c r="C255" i="15"/>
  <c r="C256" i="15"/>
  <c r="C385" i="15"/>
  <c r="C447" i="15"/>
  <c r="C92" i="15"/>
  <c r="C208" i="15"/>
  <c r="C287" i="15"/>
  <c r="C334" i="15"/>
  <c r="C238" i="15"/>
  <c r="C239" i="15"/>
  <c r="C240" i="15"/>
  <c r="C125" i="15"/>
  <c r="C176" i="15"/>
  <c r="C215" i="15"/>
  <c r="C302" i="15"/>
  <c r="C303" i="15"/>
  <c r="C306" i="15"/>
  <c r="C437" i="15"/>
  <c r="C89" i="15"/>
  <c r="C209" i="15"/>
  <c r="C210" i="15"/>
  <c r="C394" i="15"/>
  <c r="C405" i="15"/>
  <c r="C75" i="15"/>
  <c r="C76" i="15"/>
  <c r="C77" i="15"/>
  <c r="C120" i="15"/>
  <c r="C258" i="15"/>
  <c r="C259" i="15"/>
  <c r="C377" i="15"/>
  <c r="C378" i="15"/>
  <c r="C12" i="15"/>
  <c r="C23" i="15"/>
  <c r="C62" i="15"/>
  <c r="C108" i="15"/>
  <c r="C158" i="15"/>
  <c r="C206" i="15"/>
  <c r="C419" i="15"/>
  <c r="C42" i="15"/>
  <c r="C275" i="15"/>
  <c r="C300" i="15"/>
  <c r="C398" i="15"/>
  <c r="C399" i="15"/>
  <c r="C400" i="15"/>
  <c r="C401" i="15"/>
  <c r="C68" i="15"/>
  <c r="C69" i="15"/>
  <c r="C152" i="15"/>
  <c r="C391" i="15"/>
  <c r="C37" i="15"/>
  <c r="C38" i="15"/>
  <c r="C178" i="15"/>
  <c r="C288" i="15"/>
  <c r="C289" i="15"/>
  <c r="C463" i="15"/>
  <c r="C480" i="15"/>
  <c r="C351" i="15"/>
  <c r="C127" i="15"/>
  <c r="C246" i="15"/>
  <c r="C336" i="15"/>
  <c r="C347" i="15"/>
  <c r="C348" i="15"/>
  <c r="C337" i="15"/>
  <c r="C338" i="15"/>
  <c r="C137" i="15"/>
  <c r="C283" i="15"/>
  <c r="C425" i="15"/>
  <c r="C110" i="15"/>
  <c r="C138" i="15"/>
  <c r="C139" i="15"/>
  <c r="C63" i="15"/>
  <c r="C67" i="15"/>
  <c r="C409" i="15"/>
  <c r="C427" i="15"/>
  <c r="C428" i="15"/>
  <c r="C200" i="15"/>
  <c r="C201" i="15"/>
  <c r="C52" i="15"/>
  <c r="C161" i="15"/>
  <c r="C365" i="15"/>
  <c r="C366" i="15"/>
  <c r="C487" i="15"/>
  <c r="C66" i="15"/>
  <c r="C249" i="15"/>
  <c r="C371" i="15"/>
  <c r="C372" i="15"/>
  <c r="C373" i="15"/>
  <c r="C32" i="15"/>
  <c r="C117" i="15"/>
  <c r="C340" i="15"/>
  <c r="C374" i="15"/>
  <c r="C375" i="15"/>
  <c r="C455" i="15"/>
  <c r="C384" i="15"/>
  <c r="C100" i="15"/>
  <c r="C105" i="15"/>
  <c r="C144" i="15"/>
  <c r="C194" i="15"/>
  <c r="C395" i="15"/>
  <c r="C396" i="15"/>
  <c r="C439" i="15"/>
  <c r="C329" i="15"/>
  <c r="C402" i="15"/>
  <c r="C408" i="15"/>
  <c r="C416" i="15"/>
  <c r="C417" i="15"/>
  <c r="C429" i="15"/>
  <c r="C430" i="15"/>
  <c r="C6" i="15"/>
  <c r="C155" i="15"/>
  <c r="C449" i="15"/>
  <c r="C450" i="15"/>
  <c r="C452" i="15"/>
  <c r="C453" i="15"/>
  <c r="C454" i="15"/>
  <c r="C85" i="15"/>
  <c r="C323" i="15"/>
  <c r="C364" i="15"/>
  <c r="C456" i="15"/>
  <c r="C457" i="15"/>
  <c r="C459" i="15"/>
  <c r="C468" i="15"/>
  <c r="C469" i="15"/>
  <c r="C470" i="15"/>
  <c r="C471" i="15"/>
  <c r="C472" i="15"/>
  <c r="C473" i="15"/>
  <c r="C474" i="15"/>
  <c r="C475" i="15"/>
  <c r="C477" i="15"/>
  <c r="C143" i="15"/>
  <c r="C460" i="15"/>
  <c r="C483" i="15"/>
  <c r="C484" i="15"/>
  <c r="C84" i="15"/>
  <c r="C433" i="15"/>
  <c r="C485" i="15"/>
  <c r="C486" i="15"/>
  <c r="D4" i="15"/>
  <c r="D8" i="15"/>
  <c r="D13" i="15"/>
  <c r="D17" i="15"/>
  <c r="D18" i="15"/>
  <c r="D107" i="15"/>
  <c r="D116" i="15"/>
  <c r="D130" i="15"/>
  <c r="D326" i="15"/>
  <c r="D387" i="15"/>
  <c r="D441" i="15"/>
  <c r="D446" i="15"/>
  <c r="D86" i="15"/>
  <c r="D87" i="15"/>
  <c r="D134" i="15"/>
  <c r="D223" i="15"/>
  <c r="D225" i="15"/>
  <c r="D410" i="15"/>
  <c r="D478" i="15"/>
  <c r="D479" i="15"/>
  <c r="D2" i="15"/>
  <c r="D19" i="15"/>
  <c r="D101" i="15"/>
  <c r="D129" i="15"/>
  <c r="D142" i="15"/>
  <c r="D148" i="15"/>
  <c r="D192" i="15"/>
  <c r="D254" i="15"/>
  <c r="D435" i="15"/>
  <c r="D461" i="15"/>
  <c r="D21" i="15"/>
  <c r="D26" i="15"/>
  <c r="D27" i="15"/>
  <c r="D28" i="15"/>
  <c r="D29" i="15"/>
  <c r="D197" i="15"/>
  <c r="D31" i="15"/>
  <c r="D35" i="15"/>
  <c r="D36" i="15"/>
  <c r="D39" i="15"/>
  <c r="D40" i="15"/>
  <c r="D41" i="15"/>
  <c r="D45" i="15"/>
  <c r="D46" i="15"/>
  <c r="D179" i="15"/>
  <c r="D202" i="15"/>
  <c r="D53" i="15"/>
  <c r="D54" i="15"/>
  <c r="D60" i="15"/>
  <c r="D61" i="15"/>
  <c r="D343" i="15"/>
  <c r="D93" i="15"/>
  <c r="D94" i="15"/>
  <c r="D316" i="15"/>
  <c r="D376" i="15"/>
  <c r="D111" i="15"/>
  <c r="D112" i="15"/>
  <c r="D113" i="15"/>
  <c r="D121" i="15"/>
  <c r="D122" i="15"/>
  <c r="D131" i="15"/>
  <c r="D132" i="15"/>
  <c r="D133" i="15"/>
  <c r="D55" i="15"/>
  <c r="D159" i="15"/>
  <c r="D160" i="15"/>
  <c r="D165" i="15"/>
  <c r="D298" i="15"/>
  <c r="D432" i="15"/>
  <c r="D166" i="15"/>
  <c r="D177" i="15"/>
  <c r="D186" i="15"/>
  <c r="D187" i="15"/>
  <c r="D327" i="15"/>
  <c r="D196" i="15"/>
  <c r="D198" i="15"/>
  <c r="D190" i="15"/>
  <c r="D359" i="15"/>
  <c r="D386" i="15"/>
  <c r="D135" i="15"/>
  <c r="D220" i="15"/>
  <c r="D221" i="15"/>
  <c r="D279" i="15"/>
  <c r="D352" i="15"/>
  <c r="D358" i="15"/>
  <c r="D414" i="15"/>
  <c r="D226" i="15"/>
  <c r="D228" i="15"/>
  <c r="D229" i="15"/>
  <c r="D333" i="15"/>
  <c r="D140" i="15"/>
  <c r="D141" i="15"/>
  <c r="D426" i="15"/>
  <c r="D96" i="15"/>
  <c r="D356" i="15"/>
  <c r="D235" i="15"/>
  <c r="D360" i="15"/>
  <c r="D236" i="15"/>
  <c r="D237" i="15"/>
  <c r="D241" i="15"/>
  <c r="D242" i="15"/>
  <c r="D262" i="15"/>
  <c r="D162" i="15"/>
  <c r="D403" i="15"/>
  <c r="D292" i="15"/>
  <c r="D114" i="15"/>
  <c r="D74" i="15"/>
  <c r="D22" i="15"/>
  <c r="D11" i="15"/>
  <c r="D72" i="15"/>
  <c r="D82" i="15"/>
  <c r="D95" i="15"/>
  <c r="D109" i="15"/>
  <c r="D157" i="15"/>
  <c r="D182" i="15"/>
  <c r="D191" i="15"/>
  <c r="D207" i="15"/>
  <c r="D224" i="15"/>
  <c r="D230" i="15"/>
  <c r="D233" i="15"/>
  <c r="D310" i="15"/>
  <c r="D328" i="15"/>
  <c r="D344" i="15"/>
  <c r="D349" i="15"/>
  <c r="D20" i="15"/>
  <c r="D97" i="15"/>
  <c r="D136" i="15"/>
  <c r="D280" i="15"/>
  <c r="D335" i="15"/>
  <c r="D482" i="15"/>
  <c r="D103" i="15"/>
  <c r="D173" i="15"/>
  <c r="D174" i="15"/>
  <c r="D276" i="15"/>
  <c r="D277" i="15"/>
  <c r="D278" i="15"/>
  <c r="D281" i="15"/>
  <c r="D295" i="15"/>
  <c r="D296" i="15"/>
  <c r="D297" i="15"/>
  <c r="D420" i="15"/>
  <c r="D424" i="15"/>
  <c r="D440" i="15"/>
  <c r="D70" i="15"/>
  <c r="D222" i="15"/>
  <c r="D308" i="15"/>
  <c r="D309" i="15"/>
  <c r="D363" i="15"/>
  <c r="D104" i="15"/>
  <c r="D145" i="15"/>
  <c r="D146" i="15"/>
  <c r="D257" i="15"/>
  <c r="D282" i="15"/>
  <c r="D345" i="15"/>
  <c r="D33" i="15"/>
  <c r="D34" i="15"/>
  <c r="D51" i="15"/>
  <c r="D115" i="15"/>
  <c r="D154" i="15"/>
  <c r="D172" i="15"/>
  <c r="D189" i="15"/>
  <c r="D404" i="15"/>
  <c r="D434" i="15"/>
  <c r="D3" i="15"/>
  <c r="D59" i="15"/>
  <c r="D71" i="15"/>
  <c r="D156" i="15"/>
  <c r="D290" i="15"/>
  <c r="D291" i="15"/>
  <c r="D438" i="15"/>
  <c r="D47" i="15"/>
  <c r="D183" i="15"/>
  <c r="D264" i="15"/>
  <c r="D284" i="15"/>
  <c r="D285" i="15"/>
  <c r="D361" i="15"/>
  <c r="D150" i="15"/>
  <c r="D151" i="15"/>
  <c r="D185" i="15"/>
  <c r="D211" i="15"/>
  <c r="D339" i="15"/>
  <c r="D357" i="15"/>
  <c r="D79" i="15"/>
  <c r="D324" i="15"/>
  <c r="D393" i="15"/>
  <c r="D458" i="15"/>
  <c r="D467" i="15"/>
  <c r="D15" i="15"/>
  <c r="D90" i="15"/>
  <c r="D311" i="15"/>
  <c r="D312" i="15"/>
  <c r="D397" i="15"/>
  <c r="D415" i="15"/>
  <c r="D199" i="15"/>
  <c r="D244" i="15"/>
  <c r="D353" i="15"/>
  <c r="D464" i="15"/>
  <c r="D465" i="15"/>
  <c r="D466" i="15"/>
  <c r="D50" i="15"/>
  <c r="D163" i="15"/>
  <c r="D164" i="15"/>
  <c r="D263" i="15"/>
  <c r="D362" i="15"/>
  <c r="D44" i="15"/>
  <c r="D123" i="15"/>
  <c r="D274" i="15"/>
  <c r="D341" i="15"/>
  <c r="D342" i="15"/>
  <c r="D5" i="15"/>
  <c r="D171" i="15"/>
  <c r="D181" i="15"/>
  <c r="D184" i="15"/>
  <c r="D319" i="15"/>
  <c r="D320" i="15"/>
  <c r="D321" i="15"/>
  <c r="D322" i="15"/>
  <c r="D325" i="15"/>
  <c r="D448" i="15"/>
  <c r="D24" i="15"/>
  <c r="D80" i="15"/>
  <c r="D81" i="15"/>
  <c r="D193" i="15"/>
  <c r="D265" i="15"/>
  <c r="D266" i="15"/>
  <c r="D350" i="15"/>
  <c r="D462" i="15"/>
  <c r="D126" i="15"/>
  <c r="D304" i="15"/>
  <c r="D305" i="15"/>
  <c r="D383" i="15"/>
  <c r="D392" i="15"/>
  <c r="D380" i="15"/>
  <c r="D381" i="15"/>
  <c r="D382" i="15"/>
  <c r="D203" i="15"/>
  <c r="D204" i="15"/>
  <c r="D205" i="15"/>
  <c r="D267" i="15"/>
  <c r="D269" i="15"/>
  <c r="D379" i="15"/>
  <c r="D106" i="15"/>
  <c r="D153" i="15"/>
  <c r="D175" i="15"/>
  <c r="D219" i="15"/>
  <c r="D301" i="15"/>
  <c r="D355" i="15"/>
  <c r="D370" i="15"/>
  <c r="D195" i="15"/>
  <c r="D231" i="15"/>
  <c r="D313" i="15"/>
  <c r="D73" i="15"/>
  <c r="D119" i="15"/>
  <c r="D286" i="15"/>
  <c r="D330" i="15"/>
  <c r="D406" i="15"/>
  <c r="D407" i="15"/>
  <c r="D48" i="15"/>
  <c r="D49" i="15"/>
  <c r="D149" i="15"/>
  <c r="D270" i="15"/>
  <c r="D14" i="15"/>
  <c r="D317" i="15"/>
  <c r="D318" i="15"/>
  <c r="D56" i="15"/>
  <c r="D57" i="15"/>
  <c r="D216" i="15"/>
  <c r="D293" i="15"/>
  <c r="D124" i="15"/>
  <c r="D188" i="15"/>
  <c r="D331" i="15"/>
  <c r="D16" i="15"/>
  <c r="D102" i="15"/>
  <c r="D476" i="15"/>
  <c r="D10" i="15"/>
  <c r="D218" i="15"/>
  <c r="D314" i="15"/>
  <c r="D315" i="15"/>
  <c r="D436" i="15"/>
  <c r="D78" i="15"/>
  <c r="D118" i="15"/>
  <c r="D251" i="15"/>
  <c r="D252" i="15"/>
  <c r="D253" i="15"/>
  <c r="D91" i="15"/>
  <c r="D180" i="15"/>
  <c r="D268" i="15"/>
  <c r="D299" i="15"/>
  <c r="D243" i="15"/>
  <c r="D247" i="15"/>
  <c r="D248" i="15"/>
  <c r="D294" i="15"/>
  <c r="D354" i="15"/>
  <c r="D451" i="15"/>
  <c r="D64" i="15"/>
  <c r="D65" i="15"/>
  <c r="D147" i="15"/>
  <c r="D260" i="15"/>
  <c r="D261" i="15"/>
  <c r="D272" i="15"/>
  <c r="D346" i="15"/>
  <c r="D423" i="15"/>
  <c r="D442" i="15"/>
  <c r="D43" i="15"/>
  <c r="D273" i="15"/>
  <c r="D332" i="15"/>
  <c r="D88" i="15"/>
  <c r="D412" i="15"/>
  <c r="D413" i="15"/>
  <c r="D481" i="15"/>
  <c r="D444" i="15"/>
  <c r="D445" i="15"/>
  <c r="D7" i="15"/>
  <c r="D25" i="15"/>
  <c r="D83" i="15"/>
  <c r="D128" i="15"/>
  <c r="D212" i="15"/>
  <c r="D213" i="15"/>
  <c r="D390" i="15"/>
  <c r="D167" i="15"/>
  <c r="D168" i="15"/>
  <c r="D169" i="15"/>
  <c r="D234" i="15"/>
  <c r="D170" i="15"/>
  <c r="D214" i="15"/>
  <c r="D217" i="15"/>
  <c r="D418" i="15"/>
  <c r="D421" i="15"/>
  <c r="D422" i="15"/>
  <c r="D245" i="15"/>
  <c r="D431" i="15"/>
  <c r="D443" i="15"/>
  <c r="D30" i="15"/>
  <c r="D58" i="15"/>
  <c r="D250" i="15"/>
  <c r="D271" i="15"/>
  <c r="D307" i="15"/>
  <c r="D388" i="15"/>
  <c r="D389" i="15"/>
  <c r="D367" i="15"/>
  <c r="D368" i="15"/>
  <c r="D369" i="15"/>
  <c r="D98" i="15"/>
  <c r="D99" i="15"/>
  <c r="D411" i="15"/>
  <c r="D9" i="15"/>
  <c r="D227" i="15"/>
  <c r="D232" i="15"/>
  <c r="D255" i="15"/>
  <c r="D256" i="15"/>
  <c r="D385" i="15"/>
  <c r="D447" i="15"/>
  <c r="D92" i="15"/>
  <c r="D208" i="15"/>
  <c r="D287" i="15"/>
  <c r="D334" i="15"/>
  <c r="D238" i="15"/>
  <c r="D239" i="15"/>
  <c r="D240" i="15"/>
  <c r="D125" i="15"/>
  <c r="D176" i="15"/>
  <c r="D215" i="15"/>
  <c r="D302" i="15"/>
  <c r="D303" i="15"/>
  <c r="D306" i="15"/>
  <c r="D437" i="15"/>
  <c r="D89" i="15"/>
  <c r="D209" i="15"/>
  <c r="D210" i="15"/>
  <c r="D394" i="15"/>
  <c r="D405" i="15"/>
  <c r="D75" i="15"/>
  <c r="D76" i="15"/>
  <c r="D77" i="15"/>
  <c r="D120" i="15"/>
  <c r="D258" i="15"/>
  <c r="D259" i="15"/>
  <c r="D377" i="15"/>
  <c r="D378" i="15"/>
  <c r="D12" i="15"/>
  <c r="D23" i="15"/>
  <c r="D62" i="15"/>
  <c r="D108" i="15"/>
  <c r="D158" i="15"/>
  <c r="D206" i="15"/>
  <c r="D419" i="15"/>
  <c r="D42" i="15"/>
  <c r="D275" i="15"/>
  <c r="D300" i="15"/>
  <c r="D398" i="15"/>
  <c r="D399" i="15"/>
  <c r="D400" i="15"/>
  <c r="D401" i="15"/>
  <c r="D68" i="15"/>
  <c r="D69" i="15"/>
  <c r="D152" i="15"/>
  <c r="D391" i="15"/>
  <c r="D37" i="15"/>
  <c r="D38" i="15"/>
  <c r="D178" i="15"/>
  <c r="D288" i="15"/>
  <c r="D289" i="15"/>
  <c r="D463" i="15"/>
  <c r="D480" i="15"/>
  <c r="D351" i="15"/>
  <c r="D127" i="15"/>
  <c r="D246" i="15"/>
  <c r="D336" i="15"/>
  <c r="D347" i="15"/>
  <c r="D348" i="15"/>
  <c r="D337" i="15"/>
  <c r="D338" i="15"/>
  <c r="D137" i="15"/>
  <c r="D283" i="15"/>
  <c r="D425" i="15"/>
  <c r="D110" i="15"/>
  <c r="D138" i="15"/>
  <c r="D139" i="15"/>
  <c r="D63" i="15"/>
  <c r="D67" i="15"/>
  <c r="D409" i="15"/>
  <c r="D427" i="15"/>
  <c r="D428" i="15"/>
  <c r="D200" i="15"/>
  <c r="D201" i="15"/>
  <c r="D52" i="15"/>
  <c r="D161" i="15"/>
  <c r="D365" i="15"/>
  <c r="D366" i="15"/>
  <c r="D487" i="15"/>
  <c r="D66" i="15"/>
  <c r="D249" i="15"/>
  <c r="D371" i="15"/>
  <c r="D372" i="15"/>
  <c r="D373" i="15"/>
  <c r="D32" i="15"/>
  <c r="D117" i="15"/>
  <c r="D340" i="15"/>
  <c r="D374" i="15"/>
  <c r="D375" i="15"/>
  <c r="D455" i="15"/>
  <c r="D384" i="15"/>
  <c r="D100" i="15"/>
  <c r="D105" i="15"/>
  <c r="D144" i="15"/>
  <c r="D194" i="15"/>
  <c r="D395" i="15"/>
  <c r="D396" i="15"/>
  <c r="D439" i="15"/>
  <c r="D329" i="15"/>
  <c r="D402" i="15"/>
  <c r="D408" i="15"/>
  <c r="D416" i="15"/>
  <c r="D417" i="15"/>
  <c r="D429" i="15"/>
  <c r="D430" i="15"/>
  <c r="D6" i="15"/>
  <c r="D155" i="15"/>
  <c r="D449" i="15"/>
  <c r="D450" i="15"/>
  <c r="D452" i="15"/>
  <c r="D453" i="15"/>
  <c r="D454" i="15"/>
  <c r="D85" i="15"/>
  <c r="D323" i="15"/>
  <c r="D364" i="15"/>
  <c r="D456" i="15"/>
  <c r="D457" i="15"/>
  <c r="D459" i="15"/>
  <c r="D468" i="15"/>
  <c r="D469" i="15"/>
  <c r="D470" i="15"/>
  <c r="D471" i="15"/>
  <c r="D472" i="15"/>
  <c r="D473" i="15"/>
  <c r="D474" i="15"/>
  <c r="D475" i="15"/>
  <c r="D477" i="15"/>
  <c r="D143" i="15"/>
  <c r="D460" i="15"/>
  <c r="D483" i="15"/>
  <c r="D484" i="15"/>
  <c r="D84" i="15"/>
  <c r="D433" i="15"/>
  <c r="D485" i="15"/>
  <c r="D486" i="15"/>
  <c r="I4" i="16"/>
  <c r="I8" i="16"/>
  <c r="I13" i="16"/>
  <c r="I17" i="16"/>
  <c r="I18" i="16"/>
  <c r="I107" i="16"/>
  <c r="I116" i="16"/>
  <c r="I130" i="16"/>
  <c r="I326" i="16"/>
  <c r="I387" i="16"/>
  <c r="I441" i="16"/>
  <c r="I446" i="16"/>
  <c r="I86" i="16"/>
  <c r="I87" i="16"/>
  <c r="I134" i="16"/>
  <c r="I223" i="16"/>
  <c r="I225" i="16"/>
  <c r="I410" i="16"/>
  <c r="I478" i="16"/>
  <c r="I479" i="16"/>
  <c r="I2" i="16"/>
  <c r="I19" i="16"/>
  <c r="I101" i="16"/>
  <c r="I129" i="16"/>
  <c r="I142" i="16"/>
  <c r="I148" i="16"/>
  <c r="I192" i="16"/>
  <c r="I254" i="16"/>
  <c r="I435" i="16"/>
  <c r="I461" i="16"/>
  <c r="I21" i="16"/>
  <c r="I26" i="16"/>
  <c r="I27" i="16"/>
  <c r="I28" i="16"/>
  <c r="I29" i="16"/>
  <c r="I197" i="16"/>
  <c r="I31" i="16"/>
  <c r="I35" i="16"/>
  <c r="I36" i="16"/>
  <c r="I39" i="16"/>
  <c r="I40" i="16"/>
  <c r="I41" i="16"/>
  <c r="I45" i="16"/>
  <c r="I46" i="16"/>
  <c r="I179" i="16"/>
  <c r="I202" i="16"/>
  <c r="I53" i="16"/>
  <c r="I54" i="16"/>
  <c r="I60" i="16"/>
  <c r="I61" i="16"/>
  <c r="I343" i="16"/>
  <c r="I93" i="16"/>
  <c r="I94" i="16"/>
  <c r="I316" i="16"/>
  <c r="I376" i="16"/>
  <c r="I111" i="16"/>
  <c r="I112" i="16"/>
  <c r="I113" i="16"/>
  <c r="I121" i="16"/>
  <c r="I122" i="16"/>
  <c r="I131" i="16"/>
  <c r="I132" i="16"/>
  <c r="I133" i="16"/>
  <c r="I55" i="16"/>
  <c r="I159" i="16"/>
  <c r="I160" i="16"/>
  <c r="I165" i="16"/>
  <c r="I298" i="16"/>
  <c r="I432" i="16"/>
  <c r="I166" i="16"/>
  <c r="I177" i="16"/>
  <c r="I186" i="16"/>
  <c r="I187" i="16"/>
  <c r="I327" i="16"/>
  <c r="I196" i="16"/>
  <c r="I198" i="16"/>
  <c r="I190" i="16"/>
  <c r="I359" i="16"/>
  <c r="I386" i="16"/>
  <c r="I135" i="16"/>
  <c r="I220" i="16"/>
  <c r="I221" i="16"/>
  <c r="I279" i="16"/>
  <c r="I352" i="16"/>
  <c r="I358" i="16"/>
  <c r="I414" i="16"/>
  <c r="I226" i="16"/>
  <c r="I228" i="16"/>
  <c r="I229" i="16"/>
  <c r="I333" i="16"/>
  <c r="I140" i="16"/>
  <c r="I141" i="16"/>
  <c r="I426" i="16"/>
  <c r="I96" i="16"/>
  <c r="I356" i="16"/>
  <c r="I235" i="16"/>
  <c r="I360" i="16"/>
  <c r="I236" i="16"/>
  <c r="I237" i="16"/>
  <c r="I241" i="16"/>
  <c r="I242" i="16"/>
  <c r="I262" i="16"/>
  <c r="I162" i="16"/>
  <c r="I403" i="16"/>
  <c r="I292" i="16"/>
  <c r="I114" i="16"/>
  <c r="I74" i="16"/>
  <c r="I22" i="16"/>
  <c r="I11" i="16"/>
  <c r="I72" i="16"/>
  <c r="I82" i="16"/>
  <c r="I95" i="16"/>
  <c r="I109" i="16"/>
  <c r="I157" i="16"/>
  <c r="I182" i="16"/>
  <c r="I191" i="16"/>
  <c r="I207" i="16"/>
  <c r="I224" i="16"/>
  <c r="I230" i="16"/>
  <c r="I233" i="16"/>
  <c r="I310" i="16"/>
  <c r="I328" i="16"/>
  <c r="I344" i="16"/>
  <c r="I349" i="16"/>
  <c r="I20" i="16"/>
  <c r="I97" i="16"/>
  <c r="I136" i="16"/>
  <c r="I280" i="16"/>
  <c r="I335" i="16"/>
  <c r="I482" i="16"/>
  <c r="I103" i="16"/>
  <c r="I173" i="16"/>
  <c r="I174" i="16"/>
  <c r="I276" i="16"/>
  <c r="I277" i="16"/>
  <c r="I278" i="16"/>
  <c r="I281" i="16"/>
  <c r="I295" i="16"/>
  <c r="I296" i="16"/>
  <c r="I297" i="16"/>
  <c r="I420" i="16"/>
  <c r="I424" i="16"/>
  <c r="I440" i="16"/>
  <c r="I70" i="16"/>
  <c r="I222" i="16"/>
  <c r="I308" i="16"/>
  <c r="I309" i="16"/>
  <c r="I363" i="16"/>
  <c r="I104" i="16"/>
  <c r="I145" i="16"/>
  <c r="I146" i="16"/>
  <c r="I257" i="16"/>
  <c r="I282" i="16"/>
  <c r="I345" i="16"/>
  <c r="I33" i="16"/>
  <c r="I34" i="16"/>
  <c r="I51" i="16"/>
  <c r="I115" i="16"/>
  <c r="I154" i="16"/>
  <c r="I172" i="16"/>
  <c r="I189" i="16"/>
  <c r="I404" i="16"/>
  <c r="I434" i="16"/>
  <c r="I3" i="16"/>
  <c r="I59" i="16"/>
  <c r="I71" i="16"/>
  <c r="I156" i="16"/>
  <c r="I290" i="16"/>
  <c r="I291" i="16"/>
  <c r="I438" i="16"/>
  <c r="I47" i="16"/>
  <c r="I183" i="16"/>
  <c r="I264" i="16"/>
  <c r="I284" i="16"/>
  <c r="I285" i="16"/>
  <c r="I361" i="16"/>
  <c r="I150" i="16"/>
  <c r="I151" i="16"/>
  <c r="I185" i="16"/>
  <c r="I211" i="16"/>
  <c r="I339" i="16"/>
  <c r="I357" i="16"/>
  <c r="I79" i="16"/>
  <c r="I324" i="16"/>
  <c r="I393" i="16"/>
  <c r="I458" i="16"/>
  <c r="I467" i="16"/>
  <c r="I15" i="16"/>
  <c r="I90" i="16"/>
  <c r="I311" i="16"/>
  <c r="I312" i="16"/>
  <c r="I397" i="16"/>
  <c r="I415" i="16"/>
  <c r="I199" i="16"/>
  <c r="I244" i="16"/>
  <c r="I353" i="16"/>
  <c r="I464" i="16"/>
  <c r="I465" i="16"/>
  <c r="I466" i="16"/>
  <c r="I50" i="16"/>
  <c r="I163" i="16"/>
  <c r="I164" i="16"/>
  <c r="I263" i="16"/>
  <c r="I362" i="16"/>
  <c r="I44" i="16"/>
  <c r="I123" i="16"/>
  <c r="I274" i="16"/>
  <c r="I341" i="16"/>
  <c r="I342" i="16"/>
  <c r="I5" i="16"/>
  <c r="I171" i="16"/>
  <c r="I181" i="16"/>
  <c r="I184" i="16"/>
  <c r="I319" i="16"/>
  <c r="I320" i="16"/>
  <c r="I321" i="16"/>
  <c r="I322" i="16"/>
  <c r="I325" i="16"/>
  <c r="I448" i="16"/>
  <c r="I24" i="16"/>
  <c r="I80" i="16"/>
  <c r="I81" i="16"/>
  <c r="I193" i="16"/>
  <c r="I265" i="16"/>
  <c r="I266" i="16"/>
  <c r="I350" i="16"/>
  <c r="I462" i="16"/>
  <c r="I126" i="16"/>
  <c r="I304" i="16"/>
  <c r="I305" i="16"/>
  <c r="I383" i="16"/>
  <c r="I392" i="16"/>
  <c r="I380" i="16"/>
  <c r="I381" i="16"/>
  <c r="I382" i="16"/>
  <c r="I203" i="16"/>
  <c r="I204" i="16"/>
  <c r="I205" i="16"/>
  <c r="I267" i="16"/>
  <c r="I269" i="16"/>
  <c r="I379" i="16"/>
  <c r="I106" i="16"/>
  <c r="I153" i="16"/>
  <c r="I175" i="16"/>
  <c r="I219" i="16"/>
  <c r="I301" i="16"/>
  <c r="I355" i="16"/>
  <c r="I370" i="16"/>
  <c r="I195" i="16"/>
  <c r="I231" i="16"/>
  <c r="I313" i="16"/>
  <c r="I73" i="16"/>
  <c r="I119" i="16"/>
  <c r="I286" i="16"/>
  <c r="I330" i="16"/>
  <c r="I406" i="16"/>
  <c r="I407" i="16"/>
  <c r="I48" i="16"/>
  <c r="I49" i="16"/>
  <c r="I149" i="16"/>
  <c r="I270" i="16"/>
  <c r="I14" i="16"/>
  <c r="I317" i="16"/>
  <c r="I318" i="16"/>
  <c r="I56" i="16"/>
  <c r="I57" i="16"/>
  <c r="I216" i="16"/>
  <c r="I293" i="16"/>
  <c r="I124" i="16"/>
  <c r="I188" i="16"/>
  <c r="I331" i="16"/>
  <c r="I16" i="16"/>
  <c r="I102" i="16"/>
  <c r="I476" i="16"/>
  <c r="I10" i="16"/>
  <c r="I218" i="16"/>
  <c r="I314" i="16"/>
  <c r="I315" i="16"/>
  <c r="I436" i="16"/>
  <c r="I78" i="16"/>
  <c r="I118" i="16"/>
  <c r="I251" i="16"/>
  <c r="I252" i="16"/>
  <c r="I253" i="16"/>
  <c r="I91" i="16"/>
  <c r="I180" i="16"/>
  <c r="I268" i="16"/>
  <c r="I299" i="16"/>
  <c r="I243" i="16"/>
  <c r="I247" i="16"/>
  <c r="I248" i="16"/>
  <c r="I294" i="16"/>
  <c r="I354" i="16"/>
  <c r="I451" i="16"/>
  <c r="I64" i="16"/>
  <c r="I65" i="16"/>
  <c r="I147" i="16"/>
  <c r="I260" i="16"/>
  <c r="I261" i="16"/>
  <c r="I272" i="16"/>
  <c r="I346" i="16"/>
  <c r="I423" i="16"/>
  <c r="I442" i="16"/>
  <c r="I43" i="16"/>
  <c r="I273" i="16"/>
  <c r="I332" i="16"/>
  <c r="I88" i="16"/>
  <c r="I412" i="16"/>
  <c r="I413" i="16"/>
  <c r="I481" i="16"/>
  <c r="I444" i="16"/>
  <c r="I445" i="16"/>
  <c r="I7" i="16"/>
  <c r="I25" i="16"/>
  <c r="I83" i="16"/>
  <c r="I128" i="16"/>
  <c r="I212" i="16"/>
  <c r="I213" i="16"/>
  <c r="I390" i="16"/>
  <c r="I167" i="16"/>
  <c r="I168" i="16"/>
  <c r="I169" i="16"/>
  <c r="I234" i="16"/>
  <c r="I170" i="16"/>
  <c r="I214" i="16"/>
  <c r="I217" i="16"/>
  <c r="I418" i="16"/>
  <c r="I421" i="16"/>
  <c r="I422" i="16"/>
  <c r="I245" i="16"/>
  <c r="I431" i="16"/>
  <c r="I443" i="16"/>
  <c r="I30" i="16"/>
  <c r="I58" i="16"/>
  <c r="I250" i="16"/>
  <c r="I271" i="16"/>
  <c r="I307" i="16"/>
  <c r="I388" i="16"/>
  <c r="I389" i="16"/>
  <c r="I367" i="16"/>
  <c r="I368" i="16"/>
  <c r="I369" i="16"/>
  <c r="I98" i="16"/>
  <c r="I99" i="16"/>
  <c r="I411" i="16"/>
  <c r="I9" i="16"/>
  <c r="I227" i="16"/>
  <c r="I232" i="16"/>
  <c r="I255" i="16"/>
  <c r="I256" i="16"/>
  <c r="I385" i="16"/>
  <c r="I447" i="16"/>
  <c r="I92" i="16"/>
  <c r="I208" i="16"/>
  <c r="I287" i="16"/>
  <c r="I334" i="16"/>
  <c r="I238" i="16"/>
  <c r="I239" i="16"/>
  <c r="I240" i="16"/>
  <c r="I125" i="16"/>
  <c r="I176" i="16"/>
  <c r="I215" i="16"/>
  <c r="I302" i="16"/>
  <c r="I303" i="16"/>
  <c r="I306" i="16"/>
  <c r="I437" i="16"/>
  <c r="I89" i="16"/>
  <c r="I209" i="16"/>
  <c r="I210" i="16"/>
  <c r="I394" i="16"/>
  <c r="I405" i="16"/>
  <c r="I75" i="16"/>
  <c r="I76" i="16"/>
  <c r="I77" i="16"/>
  <c r="I120" i="16"/>
  <c r="I258" i="16"/>
  <c r="I259" i="16"/>
  <c r="I377" i="16"/>
  <c r="I378" i="16"/>
  <c r="I12" i="16"/>
  <c r="I23" i="16"/>
  <c r="I62" i="16"/>
  <c r="I108" i="16"/>
  <c r="I158" i="16"/>
  <c r="I206" i="16"/>
  <c r="I419" i="16"/>
  <c r="I42" i="16"/>
  <c r="I275" i="16"/>
  <c r="I300" i="16"/>
  <c r="I398" i="16"/>
  <c r="I399" i="16"/>
  <c r="I400" i="16"/>
  <c r="I401" i="16"/>
  <c r="I68" i="16"/>
  <c r="I69" i="16"/>
  <c r="I152" i="16"/>
  <c r="I391" i="16"/>
  <c r="I37" i="16"/>
  <c r="I38" i="16"/>
  <c r="I178" i="16"/>
  <c r="I288" i="16"/>
  <c r="I289" i="16"/>
  <c r="I463" i="16"/>
  <c r="I480" i="16"/>
  <c r="I351" i="16"/>
  <c r="I127" i="16"/>
  <c r="I246" i="16"/>
  <c r="I336" i="16"/>
  <c r="I347" i="16"/>
  <c r="I348" i="16"/>
  <c r="I337" i="16"/>
  <c r="I338" i="16"/>
  <c r="I137" i="16"/>
  <c r="I283" i="16"/>
  <c r="I425" i="16"/>
  <c r="I110" i="16"/>
  <c r="I138" i="16"/>
  <c r="I139" i="16"/>
  <c r="I63" i="16"/>
  <c r="I67" i="16"/>
  <c r="I409" i="16"/>
  <c r="I427" i="16"/>
  <c r="I428" i="16"/>
  <c r="I200" i="16"/>
  <c r="I201" i="16"/>
  <c r="I52" i="16"/>
  <c r="I161" i="16"/>
  <c r="I365" i="16"/>
  <c r="I366" i="16"/>
  <c r="I487" i="16"/>
  <c r="I66" i="16"/>
  <c r="I249" i="16"/>
  <c r="I371" i="16"/>
  <c r="I372" i="16"/>
  <c r="I373" i="16"/>
  <c r="I32" i="16"/>
  <c r="I117" i="16"/>
  <c r="I340" i="16"/>
  <c r="I374" i="16"/>
  <c r="I375" i="16"/>
  <c r="I455" i="16"/>
  <c r="I384" i="16"/>
  <c r="I100" i="16"/>
  <c r="I105" i="16"/>
  <c r="I144" i="16"/>
  <c r="I194" i="16"/>
  <c r="I395" i="16"/>
  <c r="I396" i="16"/>
  <c r="I439" i="16"/>
  <c r="I329" i="16"/>
  <c r="I402" i="16"/>
  <c r="I408" i="16"/>
  <c r="I416" i="16"/>
  <c r="I417" i="16"/>
  <c r="I429" i="16"/>
  <c r="I430" i="16"/>
  <c r="I6" i="16"/>
  <c r="I155" i="16"/>
  <c r="I449" i="16"/>
  <c r="I450" i="16"/>
  <c r="I452" i="16"/>
  <c r="I453" i="16"/>
  <c r="I454" i="16"/>
  <c r="I85" i="16"/>
  <c r="I323" i="16"/>
  <c r="I364" i="16"/>
  <c r="I456" i="16"/>
  <c r="I457" i="16"/>
  <c r="I459" i="16"/>
  <c r="I468" i="16"/>
  <c r="I469" i="16"/>
  <c r="I470" i="16"/>
  <c r="I471" i="16"/>
  <c r="I472" i="16"/>
  <c r="I473" i="16"/>
  <c r="I474" i="16"/>
  <c r="I475" i="16"/>
  <c r="I477" i="16"/>
  <c r="I143" i="16"/>
  <c r="I460" i="16"/>
  <c r="I483" i="16"/>
  <c r="I484" i="16"/>
  <c r="I84" i="16"/>
  <c r="I433" i="16"/>
  <c r="I485" i="16"/>
  <c r="I486" i="16"/>
  <c r="J4" i="16"/>
  <c r="J8" i="16"/>
  <c r="J13" i="16"/>
  <c r="J17" i="16"/>
  <c r="J18" i="16"/>
  <c r="J107" i="16"/>
  <c r="J116" i="16"/>
  <c r="J130" i="16"/>
  <c r="J326" i="16"/>
  <c r="J387" i="16"/>
  <c r="J441" i="16"/>
  <c r="J446" i="16"/>
  <c r="J86" i="16"/>
  <c r="J87" i="16"/>
  <c r="J134" i="16"/>
  <c r="J223" i="16"/>
  <c r="J225" i="16"/>
  <c r="J410" i="16"/>
  <c r="J478" i="16"/>
  <c r="J479" i="16"/>
  <c r="J2" i="16"/>
  <c r="J19" i="16"/>
  <c r="J101" i="16"/>
  <c r="J129" i="16"/>
  <c r="J142" i="16"/>
  <c r="J148" i="16"/>
  <c r="J192" i="16"/>
  <c r="J254" i="16"/>
  <c r="J435" i="16"/>
  <c r="J461" i="16"/>
  <c r="J21" i="16"/>
  <c r="J26" i="16"/>
  <c r="J27" i="16"/>
  <c r="J28" i="16"/>
  <c r="J29" i="16"/>
  <c r="J197" i="16"/>
  <c r="J31" i="16"/>
  <c r="J35" i="16"/>
  <c r="J36" i="16"/>
  <c r="J39" i="16"/>
  <c r="J40" i="16"/>
  <c r="J41" i="16"/>
  <c r="J45" i="16"/>
  <c r="J46" i="16"/>
  <c r="J179" i="16"/>
  <c r="J202" i="16"/>
  <c r="J53" i="16"/>
  <c r="J54" i="16"/>
  <c r="J60" i="16"/>
  <c r="J61" i="16"/>
  <c r="J343" i="16"/>
  <c r="J93" i="16"/>
  <c r="J94" i="16"/>
  <c r="J316" i="16"/>
  <c r="J376" i="16"/>
  <c r="J111" i="16"/>
  <c r="J112" i="16"/>
  <c r="J113" i="16"/>
  <c r="J121" i="16"/>
  <c r="J122" i="16"/>
  <c r="J131" i="16"/>
  <c r="J132" i="16"/>
  <c r="J133" i="16"/>
  <c r="J55" i="16"/>
  <c r="J159" i="16"/>
  <c r="J160" i="16"/>
  <c r="J165" i="16"/>
  <c r="J298" i="16"/>
  <c r="J432" i="16"/>
  <c r="J166" i="16"/>
  <c r="J177" i="16"/>
  <c r="J186" i="16"/>
  <c r="J187" i="16"/>
  <c r="J327" i="16"/>
  <c r="J196" i="16"/>
  <c r="J198" i="16"/>
  <c r="J190" i="16"/>
  <c r="J359" i="16"/>
  <c r="J386" i="16"/>
  <c r="J135" i="16"/>
  <c r="J220" i="16"/>
  <c r="J221" i="16"/>
  <c r="J279" i="16"/>
  <c r="J352" i="16"/>
  <c r="J358" i="16"/>
  <c r="J414" i="16"/>
  <c r="J226" i="16"/>
  <c r="J228" i="16"/>
  <c r="J229" i="16"/>
  <c r="J333" i="16"/>
  <c r="J140" i="16"/>
  <c r="J141" i="16"/>
  <c r="J426" i="16"/>
  <c r="J96" i="16"/>
  <c r="J356" i="16"/>
  <c r="J235" i="16"/>
  <c r="J360" i="16"/>
  <c r="J236" i="16"/>
  <c r="J237" i="16"/>
  <c r="J241" i="16"/>
  <c r="J242" i="16"/>
  <c r="J262" i="16"/>
  <c r="J162" i="16"/>
  <c r="J403" i="16"/>
  <c r="J292" i="16"/>
  <c r="J114" i="16"/>
  <c r="J74" i="16"/>
  <c r="J22" i="16"/>
  <c r="J11" i="16"/>
  <c r="J72" i="16"/>
  <c r="J82" i="16"/>
  <c r="J95" i="16"/>
  <c r="J109" i="16"/>
  <c r="J157" i="16"/>
  <c r="J182" i="16"/>
  <c r="J191" i="16"/>
  <c r="J207" i="16"/>
  <c r="J224" i="16"/>
  <c r="J230" i="16"/>
  <c r="J233" i="16"/>
  <c r="J310" i="16"/>
  <c r="J328" i="16"/>
  <c r="J344" i="16"/>
  <c r="J349" i="16"/>
  <c r="J20" i="16"/>
  <c r="J97" i="16"/>
  <c r="J136" i="16"/>
  <c r="J280" i="16"/>
  <c r="J335" i="16"/>
  <c r="J482" i="16"/>
  <c r="J103" i="16"/>
  <c r="J173" i="16"/>
  <c r="J174" i="16"/>
  <c r="J276" i="16"/>
  <c r="J277" i="16"/>
  <c r="J278" i="16"/>
  <c r="J281" i="16"/>
  <c r="J295" i="16"/>
  <c r="J296" i="16"/>
  <c r="J297" i="16"/>
  <c r="J420" i="16"/>
  <c r="J424" i="16"/>
  <c r="J440" i="16"/>
  <c r="J70" i="16"/>
  <c r="J222" i="16"/>
  <c r="J308" i="16"/>
  <c r="J309" i="16"/>
  <c r="J363" i="16"/>
  <c r="J104" i="16"/>
  <c r="J145" i="16"/>
  <c r="J146" i="16"/>
  <c r="J257" i="16"/>
  <c r="J282" i="16"/>
  <c r="J345" i="16"/>
  <c r="J33" i="16"/>
  <c r="J34" i="16"/>
  <c r="J51" i="16"/>
  <c r="J115" i="16"/>
  <c r="J154" i="16"/>
  <c r="J172" i="16"/>
  <c r="J189" i="16"/>
  <c r="J404" i="16"/>
  <c r="J434" i="16"/>
  <c r="J3" i="16"/>
  <c r="J59" i="16"/>
  <c r="J71" i="16"/>
  <c r="J156" i="16"/>
  <c r="J290" i="16"/>
  <c r="J291" i="16"/>
  <c r="J438" i="16"/>
  <c r="J47" i="16"/>
  <c r="J183" i="16"/>
  <c r="J264" i="16"/>
  <c r="J284" i="16"/>
  <c r="J285" i="16"/>
  <c r="J361" i="16"/>
  <c r="J150" i="16"/>
  <c r="J151" i="16"/>
  <c r="J185" i="16"/>
  <c r="J211" i="16"/>
  <c r="J339" i="16"/>
  <c r="J357" i="16"/>
  <c r="J79" i="16"/>
  <c r="J324" i="16"/>
  <c r="J393" i="16"/>
  <c r="J458" i="16"/>
  <c r="J467" i="16"/>
  <c r="J15" i="16"/>
  <c r="J90" i="16"/>
  <c r="J311" i="16"/>
  <c r="J312" i="16"/>
  <c r="J397" i="16"/>
  <c r="J415" i="16"/>
  <c r="J199" i="16"/>
  <c r="J244" i="16"/>
  <c r="J353" i="16"/>
  <c r="J464" i="16"/>
  <c r="J465" i="16"/>
  <c r="J466" i="16"/>
  <c r="J50" i="16"/>
  <c r="J163" i="16"/>
  <c r="J164" i="16"/>
  <c r="J263" i="16"/>
  <c r="J362" i="16"/>
  <c r="J44" i="16"/>
  <c r="J123" i="16"/>
  <c r="J274" i="16"/>
  <c r="J341" i="16"/>
  <c r="J342" i="16"/>
  <c r="J5" i="16"/>
  <c r="J171" i="16"/>
  <c r="J181" i="16"/>
  <c r="J184" i="16"/>
  <c r="J319" i="16"/>
  <c r="J320" i="16"/>
  <c r="J321" i="16"/>
  <c r="J322" i="16"/>
  <c r="J325" i="16"/>
  <c r="J448" i="16"/>
  <c r="J24" i="16"/>
  <c r="J80" i="16"/>
  <c r="J81" i="16"/>
  <c r="J193" i="16"/>
  <c r="J265" i="16"/>
  <c r="J266" i="16"/>
  <c r="J350" i="16"/>
  <c r="J462" i="16"/>
  <c r="J126" i="16"/>
  <c r="J304" i="16"/>
  <c r="J305" i="16"/>
  <c r="J383" i="16"/>
  <c r="J392" i="16"/>
  <c r="J380" i="16"/>
  <c r="J381" i="16"/>
  <c r="J382" i="16"/>
  <c r="J203" i="16"/>
  <c r="J204" i="16"/>
  <c r="J205" i="16"/>
  <c r="J267" i="16"/>
  <c r="J269" i="16"/>
  <c r="J379" i="16"/>
  <c r="J106" i="16"/>
  <c r="J153" i="16"/>
  <c r="J175" i="16"/>
  <c r="J219" i="16"/>
  <c r="J301" i="16"/>
  <c r="J355" i="16"/>
  <c r="J370" i="16"/>
  <c r="J195" i="16"/>
  <c r="J231" i="16"/>
  <c r="J313" i="16"/>
  <c r="J73" i="16"/>
  <c r="J119" i="16"/>
  <c r="J286" i="16"/>
  <c r="J330" i="16"/>
  <c r="J406" i="16"/>
  <c r="J407" i="16"/>
  <c r="J48" i="16"/>
  <c r="J49" i="16"/>
  <c r="J149" i="16"/>
  <c r="J270" i="16"/>
  <c r="J14" i="16"/>
  <c r="J317" i="16"/>
  <c r="J318" i="16"/>
  <c r="J56" i="16"/>
  <c r="J57" i="16"/>
  <c r="J216" i="16"/>
  <c r="J293" i="16"/>
  <c r="J124" i="16"/>
  <c r="J188" i="16"/>
  <c r="J331" i="16"/>
  <c r="J16" i="16"/>
  <c r="J102" i="16"/>
  <c r="J476" i="16"/>
  <c r="J10" i="16"/>
  <c r="J218" i="16"/>
  <c r="J314" i="16"/>
  <c r="J315" i="16"/>
  <c r="J436" i="16"/>
  <c r="J78" i="16"/>
  <c r="J118" i="16"/>
  <c r="J251" i="16"/>
  <c r="J252" i="16"/>
  <c r="J253" i="16"/>
  <c r="J91" i="16"/>
  <c r="J180" i="16"/>
  <c r="J268" i="16"/>
  <c r="J299" i="16"/>
  <c r="J243" i="16"/>
  <c r="J247" i="16"/>
  <c r="J248" i="16"/>
  <c r="J294" i="16"/>
  <c r="J354" i="16"/>
  <c r="J451" i="16"/>
  <c r="J64" i="16"/>
  <c r="J65" i="16"/>
  <c r="J147" i="16"/>
  <c r="J260" i="16"/>
  <c r="J261" i="16"/>
  <c r="J272" i="16"/>
  <c r="J346" i="16"/>
  <c r="J423" i="16"/>
  <c r="J442" i="16"/>
  <c r="J43" i="16"/>
  <c r="J273" i="16"/>
  <c r="J332" i="16"/>
  <c r="J88" i="16"/>
  <c r="J412" i="16"/>
  <c r="J413" i="16"/>
  <c r="J481" i="16"/>
  <c r="J444" i="16"/>
  <c r="J445" i="16"/>
  <c r="J7" i="16"/>
  <c r="J25" i="16"/>
  <c r="J83" i="16"/>
  <c r="J128" i="16"/>
  <c r="J212" i="16"/>
  <c r="J213" i="16"/>
  <c r="J390" i="16"/>
  <c r="J167" i="16"/>
  <c r="J168" i="16"/>
  <c r="J169" i="16"/>
  <c r="J234" i="16"/>
  <c r="J170" i="16"/>
  <c r="J214" i="16"/>
  <c r="J217" i="16"/>
  <c r="J418" i="16"/>
  <c r="J421" i="16"/>
  <c r="J422" i="16"/>
  <c r="J245" i="16"/>
  <c r="J431" i="16"/>
  <c r="J443" i="16"/>
  <c r="J30" i="16"/>
  <c r="J58" i="16"/>
  <c r="J250" i="16"/>
  <c r="J271" i="16"/>
  <c r="J307" i="16"/>
  <c r="J388" i="16"/>
  <c r="J389" i="16"/>
  <c r="J367" i="16"/>
  <c r="J368" i="16"/>
  <c r="J369" i="16"/>
  <c r="J98" i="16"/>
  <c r="J99" i="16"/>
  <c r="J411" i="16"/>
  <c r="J9" i="16"/>
  <c r="J227" i="16"/>
  <c r="J232" i="16"/>
  <c r="J255" i="16"/>
  <c r="J256" i="16"/>
  <c r="J385" i="16"/>
  <c r="J447" i="16"/>
  <c r="J92" i="16"/>
  <c r="J208" i="16"/>
  <c r="J287" i="16"/>
  <c r="J334" i="16"/>
  <c r="J238" i="16"/>
  <c r="J239" i="16"/>
  <c r="J240" i="16"/>
  <c r="J125" i="16"/>
  <c r="J176" i="16"/>
  <c r="J215" i="16"/>
  <c r="J302" i="16"/>
  <c r="J303" i="16"/>
  <c r="J306" i="16"/>
  <c r="J437" i="16"/>
  <c r="J89" i="16"/>
  <c r="J209" i="16"/>
  <c r="J210" i="16"/>
  <c r="J394" i="16"/>
  <c r="J405" i="16"/>
  <c r="J75" i="16"/>
  <c r="J76" i="16"/>
  <c r="J77" i="16"/>
  <c r="J120" i="16"/>
  <c r="J258" i="16"/>
  <c r="J259" i="16"/>
  <c r="J377" i="16"/>
  <c r="J378" i="16"/>
  <c r="J12" i="16"/>
  <c r="J23" i="16"/>
  <c r="J62" i="16"/>
  <c r="J108" i="16"/>
  <c r="J158" i="16"/>
  <c r="J206" i="16"/>
  <c r="J419" i="16"/>
  <c r="J42" i="16"/>
  <c r="J275" i="16"/>
  <c r="J300" i="16"/>
  <c r="J398" i="16"/>
  <c r="J399" i="16"/>
  <c r="J400" i="16"/>
  <c r="J401" i="16"/>
  <c r="J68" i="16"/>
  <c r="J69" i="16"/>
  <c r="J152" i="16"/>
  <c r="J391" i="16"/>
  <c r="J37" i="16"/>
  <c r="J38" i="16"/>
  <c r="J178" i="16"/>
  <c r="J288" i="16"/>
  <c r="J289" i="16"/>
  <c r="J463" i="16"/>
  <c r="J480" i="16"/>
  <c r="J351" i="16"/>
  <c r="J127" i="16"/>
  <c r="J246" i="16"/>
  <c r="J336" i="16"/>
  <c r="J347" i="16"/>
  <c r="J348" i="16"/>
  <c r="J337" i="16"/>
  <c r="J338" i="16"/>
  <c r="J137" i="16"/>
  <c r="J283" i="16"/>
  <c r="J425" i="16"/>
  <c r="J110" i="16"/>
  <c r="J138" i="16"/>
  <c r="J139" i="16"/>
  <c r="J63" i="16"/>
  <c r="J67" i="16"/>
  <c r="J409" i="16"/>
  <c r="J427" i="16"/>
  <c r="J428" i="16"/>
  <c r="J200" i="16"/>
  <c r="J201" i="16"/>
  <c r="J52" i="16"/>
  <c r="J161" i="16"/>
  <c r="J365" i="16"/>
  <c r="J366" i="16"/>
  <c r="J487" i="16"/>
  <c r="J66" i="16"/>
  <c r="J249" i="16"/>
  <c r="J371" i="16"/>
  <c r="J372" i="16"/>
  <c r="J373" i="16"/>
  <c r="J32" i="16"/>
  <c r="J117" i="16"/>
  <c r="J340" i="16"/>
  <c r="J374" i="16"/>
  <c r="J375" i="16"/>
  <c r="J455" i="16"/>
  <c r="J384" i="16"/>
  <c r="J100" i="16"/>
  <c r="J105" i="16"/>
  <c r="J144" i="16"/>
  <c r="J194" i="16"/>
  <c r="J395" i="16"/>
  <c r="J396" i="16"/>
  <c r="J439" i="16"/>
  <c r="J329" i="16"/>
  <c r="J402" i="16"/>
  <c r="J408" i="16"/>
  <c r="J416" i="16"/>
  <c r="J417" i="16"/>
  <c r="J429" i="16"/>
  <c r="J430" i="16"/>
  <c r="J6" i="16"/>
  <c r="J155" i="16"/>
  <c r="J449" i="16"/>
  <c r="J450" i="16"/>
  <c r="J452" i="16"/>
  <c r="J453" i="16"/>
  <c r="J454" i="16"/>
  <c r="J85" i="16"/>
  <c r="J323" i="16"/>
  <c r="J364" i="16"/>
  <c r="J456" i="16"/>
  <c r="J457" i="16"/>
  <c r="J459" i="16"/>
  <c r="J468" i="16"/>
  <c r="J469" i="16"/>
  <c r="J470" i="16"/>
  <c r="J471" i="16"/>
  <c r="J472" i="16"/>
  <c r="J473" i="16"/>
  <c r="J474" i="16"/>
  <c r="J475" i="16"/>
  <c r="J477" i="16"/>
  <c r="J143" i="16"/>
  <c r="J460" i="16"/>
  <c r="J483" i="16"/>
  <c r="J484" i="16"/>
  <c r="J84" i="16"/>
  <c r="J433" i="16"/>
  <c r="J485" i="16"/>
  <c r="J486" i="16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E2" i="9"/>
  <c r="H3" i="18" a="1"/>
  <c r="H3" i="18" s="1"/>
  <c r="D104" i="9"/>
  <c r="D4" i="9"/>
  <c r="D2" i="9"/>
  <c r="D3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5" i="9"/>
  <c r="D106" i="9"/>
  <c r="D107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J2" i="14"/>
  <c r="J3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2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J201" i="14"/>
  <c r="J202" i="14"/>
  <c r="J203" i="14"/>
  <c r="J204" i="14"/>
  <c r="J205" i="14"/>
  <c r="J206" i="14"/>
  <c r="J207" i="14"/>
  <c r="J208" i="14"/>
  <c r="J209" i="14"/>
  <c r="J210" i="14"/>
  <c r="J211" i="14"/>
  <c r="J212" i="14"/>
  <c r="J213" i="14"/>
  <c r="J214" i="14"/>
  <c r="J215" i="14"/>
  <c r="J216" i="14"/>
  <c r="J217" i="14"/>
  <c r="J218" i="14"/>
  <c r="J219" i="14"/>
  <c r="J220" i="14"/>
  <c r="J221" i="14"/>
  <c r="J222" i="14"/>
  <c r="J223" i="14"/>
  <c r="J224" i="14"/>
  <c r="J225" i="14"/>
  <c r="J226" i="14"/>
  <c r="J227" i="14"/>
  <c r="J228" i="14"/>
  <c r="J229" i="14"/>
  <c r="J230" i="14"/>
  <c r="J231" i="14"/>
  <c r="J232" i="14"/>
  <c r="J233" i="14"/>
  <c r="J234" i="14"/>
  <c r="J235" i="14"/>
  <c r="J236" i="14"/>
  <c r="J237" i="14"/>
  <c r="J238" i="14"/>
  <c r="J239" i="14"/>
  <c r="J240" i="14"/>
  <c r="J241" i="14"/>
  <c r="J242" i="14"/>
  <c r="J243" i="14"/>
  <c r="J244" i="14"/>
  <c r="J245" i="14"/>
  <c r="J246" i="14"/>
  <c r="J247" i="14"/>
  <c r="J248" i="14"/>
  <c r="J249" i="14"/>
  <c r="J250" i="14"/>
  <c r="J251" i="14"/>
  <c r="J252" i="14"/>
  <c r="J253" i="14"/>
  <c r="J254" i="14"/>
  <c r="J255" i="14"/>
  <c r="J256" i="14"/>
  <c r="J257" i="14"/>
  <c r="J258" i="14"/>
  <c r="J259" i="14"/>
  <c r="J260" i="14"/>
  <c r="J261" i="14"/>
  <c r="J262" i="14"/>
  <c r="J263" i="14"/>
  <c r="J264" i="14"/>
  <c r="J265" i="14"/>
  <c r="J266" i="14"/>
  <c r="J267" i="14"/>
  <c r="J268" i="14"/>
  <c r="J269" i="14"/>
  <c r="J270" i="14"/>
  <c r="J271" i="14"/>
  <c r="J272" i="14"/>
  <c r="J273" i="14"/>
  <c r="J274" i="14"/>
  <c r="J275" i="14"/>
  <c r="J276" i="14"/>
  <c r="J277" i="14"/>
  <c r="J278" i="14"/>
  <c r="J279" i="14"/>
  <c r="J280" i="14"/>
  <c r="J281" i="14"/>
  <c r="J282" i="14"/>
  <c r="J283" i="14"/>
  <c r="J284" i="14"/>
  <c r="J285" i="14"/>
  <c r="J286" i="14"/>
  <c r="J287" i="14"/>
  <c r="J288" i="14"/>
  <c r="J289" i="14"/>
  <c r="J290" i="14"/>
  <c r="J291" i="14"/>
  <c r="J292" i="14"/>
  <c r="J293" i="14"/>
  <c r="J294" i="14"/>
  <c r="J295" i="14"/>
  <c r="J296" i="14"/>
  <c r="J297" i="14"/>
  <c r="J298" i="14"/>
  <c r="J299" i="14"/>
  <c r="J300" i="14"/>
  <c r="J301" i="14"/>
  <c r="J302" i="14"/>
  <c r="J303" i="14"/>
  <c r="J304" i="14"/>
  <c r="J305" i="14"/>
  <c r="J306" i="14"/>
  <c r="J307" i="14"/>
  <c r="J308" i="14"/>
  <c r="J309" i="14"/>
  <c r="J310" i="14"/>
  <c r="J311" i="14"/>
  <c r="J312" i="14"/>
  <c r="J313" i="14"/>
  <c r="J314" i="14"/>
  <c r="J315" i="14"/>
  <c r="J316" i="14"/>
  <c r="J317" i="14"/>
  <c r="J318" i="14"/>
  <c r="J319" i="14"/>
  <c r="J320" i="14"/>
  <c r="J321" i="14"/>
  <c r="J322" i="14"/>
  <c r="J323" i="14"/>
  <c r="J324" i="14"/>
  <c r="J325" i="14"/>
  <c r="J326" i="14"/>
  <c r="J327" i="14"/>
  <c r="J328" i="14"/>
  <c r="J329" i="14"/>
  <c r="J330" i="14"/>
  <c r="J331" i="14"/>
  <c r="J332" i="14"/>
  <c r="J333" i="14"/>
  <c r="J334" i="14"/>
  <c r="J335" i="14"/>
  <c r="J336" i="14"/>
  <c r="J337" i="14"/>
  <c r="J338" i="14"/>
  <c r="J339" i="14"/>
  <c r="J340" i="14"/>
  <c r="J341" i="14"/>
  <c r="J342" i="14"/>
  <c r="J343" i="14"/>
  <c r="J344" i="14"/>
  <c r="J345" i="14"/>
  <c r="J346" i="14"/>
  <c r="J347" i="14"/>
  <c r="J348" i="14"/>
  <c r="J349" i="14"/>
  <c r="J350" i="14"/>
  <c r="J351" i="14"/>
  <c r="J352" i="14"/>
  <c r="J353" i="14"/>
  <c r="J354" i="14"/>
  <c r="J355" i="14"/>
  <c r="J356" i="14"/>
  <c r="J357" i="14"/>
  <c r="J358" i="14"/>
  <c r="J359" i="14"/>
  <c r="J360" i="14"/>
  <c r="J361" i="14"/>
  <c r="J362" i="14"/>
  <c r="J363" i="14"/>
  <c r="J364" i="14"/>
  <c r="J365" i="14"/>
  <c r="J366" i="14"/>
  <c r="J367" i="14"/>
  <c r="J368" i="14"/>
  <c r="J369" i="14"/>
  <c r="J370" i="14"/>
  <c r="J371" i="14"/>
  <c r="J372" i="14"/>
  <c r="J373" i="14"/>
  <c r="J374" i="14"/>
  <c r="J375" i="14"/>
  <c r="J376" i="14"/>
  <c r="J377" i="14"/>
  <c r="J378" i="14"/>
  <c r="J379" i="14"/>
  <c r="J380" i="14"/>
  <c r="J381" i="14"/>
  <c r="J382" i="14"/>
  <c r="J383" i="14"/>
  <c r="J384" i="14"/>
  <c r="J385" i="14"/>
  <c r="J386" i="14"/>
  <c r="J387" i="14"/>
  <c r="J388" i="14"/>
  <c r="J389" i="14"/>
  <c r="J390" i="14"/>
  <c r="J391" i="14"/>
  <c r="J392" i="14"/>
  <c r="J393" i="14"/>
  <c r="J394" i="14"/>
  <c r="J395" i="14"/>
  <c r="J396" i="14"/>
  <c r="J397" i="14"/>
  <c r="J398" i="14"/>
  <c r="J399" i="14"/>
  <c r="J400" i="14"/>
  <c r="J401" i="14"/>
  <c r="J402" i="14"/>
  <c r="J403" i="14"/>
  <c r="J404" i="14"/>
  <c r="J405" i="14"/>
  <c r="J406" i="14"/>
  <c r="J407" i="14"/>
  <c r="J408" i="14"/>
  <c r="J409" i="14"/>
  <c r="J410" i="14"/>
  <c r="J411" i="14"/>
  <c r="J412" i="14"/>
  <c r="J413" i="14"/>
  <c r="J414" i="14"/>
  <c r="J415" i="14"/>
  <c r="J416" i="14"/>
  <c r="J417" i="14"/>
  <c r="J418" i="14"/>
  <c r="J419" i="14"/>
  <c r="J420" i="14"/>
  <c r="J421" i="14"/>
  <c r="J422" i="14"/>
  <c r="J423" i="14"/>
  <c r="J424" i="14"/>
  <c r="J425" i="14"/>
  <c r="J426" i="14"/>
  <c r="J427" i="14"/>
  <c r="J428" i="14"/>
  <c r="J429" i="14"/>
  <c r="J430" i="14"/>
  <c r="J431" i="14"/>
  <c r="J432" i="14"/>
  <c r="J433" i="14"/>
  <c r="J434" i="14"/>
  <c r="J435" i="14"/>
  <c r="J436" i="14"/>
  <c r="J437" i="14"/>
  <c r="J438" i="14"/>
  <c r="J439" i="14"/>
  <c r="J440" i="14"/>
  <c r="J441" i="14"/>
  <c r="J442" i="14"/>
  <c r="J443" i="14"/>
  <c r="J444" i="14"/>
  <c r="J445" i="14"/>
  <c r="J446" i="14"/>
  <c r="J447" i="14"/>
  <c r="J448" i="14"/>
  <c r="J449" i="14"/>
  <c r="J450" i="14"/>
  <c r="J451" i="14"/>
  <c r="J452" i="14"/>
  <c r="J453" i="14"/>
  <c r="J454" i="14"/>
  <c r="J455" i="14"/>
  <c r="J456" i="14"/>
  <c r="J457" i="14"/>
  <c r="J458" i="14"/>
  <c r="J459" i="14"/>
  <c r="J460" i="14"/>
  <c r="J461" i="14"/>
  <c r="J462" i="14"/>
  <c r="J463" i="14"/>
  <c r="J464" i="14"/>
  <c r="J465" i="14"/>
  <c r="J466" i="14"/>
  <c r="J467" i="14"/>
  <c r="J468" i="14"/>
  <c r="J469" i="14"/>
  <c r="J470" i="14"/>
  <c r="J471" i="14"/>
  <c r="J472" i="14"/>
  <c r="J473" i="14"/>
  <c r="J474" i="14"/>
  <c r="J475" i="14"/>
  <c r="J476" i="14"/>
  <c r="J477" i="14"/>
  <c r="J478" i="14"/>
  <c r="J479" i="14"/>
  <c r="J480" i="14"/>
  <c r="J481" i="14"/>
  <c r="J482" i="14"/>
  <c r="J483" i="14"/>
  <c r="J484" i="14"/>
  <c r="J485" i="14"/>
  <c r="J486" i="14"/>
  <c r="J487" i="14"/>
  <c r="J488" i="14"/>
  <c r="J489" i="14"/>
  <c r="J490" i="14"/>
  <c r="J491" i="14"/>
  <c r="J492" i="14"/>
  <c r="J493" i="14"/>
  <c r="J494" i="14"/>
  <c r="J495" i="14"/>
  <c r="J496" i="14"/>
  <c r="J497" i="14"/>
  <c r="J498" i="14"/>
  <c r="J499" i="14"/>
  <c r="J500" i="14"/>
  <c r="J501" i="14"/>
  <c r="J502" i="14"/>
  <c r="J503" i="14"/>
  <c r="J504" i="14"/>
  <c r="J505" i="14"/>
  <c r="J506" i="14"/>
  <c r="J507" i="14"/>
  <c r="J508" i="14"/>
  <c r="J509" i="14"/>
  <c r="J510" i="14"/>
  <c r="J511" i="14"/>
  <c r="J512" i="14"/>
  <c r="J513" i="14"/>
  <c r="J514" i="14"/>
  <c r="J515" i="14"/>
  <c r="J516" i="14"/>
  <c r="J517" i="14"/>
  <c r="J518" i="14"/>
  <c r="J519" i="14"/>
  <c r="J520" i="14"/>
  <c r="J521" i="14"/>
  <c r="J522" i="14"/>
  <c r="J523" i="14"/>
  <c r="J524" i="14"/>
  <c r="J525" i="14"/>
  <c r="J526" i="14"/>
  <c r="J527" i="14"/>
  <c r="J528" i="14"/>
  <c r="J529" i="14"/>
  <c r="J530" i="14"/>
  <c r="J531" i="14"/>
  <c r="J532" i="14"/>
  <c r="J533" i="14"/>
  <c r="J534" i="14"/>
  <c r="J535" i="14"/>
  <c r="J536" i="14"/>
  <c r="J537" i="14"/>
  <c r="J538" i="14"/>
  <c r="J539" i="14"/>
  <c r="J540" i="14"/>
  <c r="J541" i="14"/>
  <c r="J542" i="14"/>
  <c r="J543" i="14"/>
  <c r="J544" i="14"/>
  <c r="J545" i="14"/>
  <c r="J546" i="14"/>
  <c r="J547" i="14"/>
  <c r="J548" i="14"/>
  <c r="J549" i="14"/>
  <c r="J550" i="14"/>
  <c r="J551" i="14"/>
  <c r="J552" i="14"/>
  <c r="J553" i="14"/>
  <c r="J554" i="14"/>
  <c r="J555" i="14"/>
  <c r="J556" i="14"/>
  <c r="J557" i="14"/>
  <c r="J558" i="14"/>
  <c r="J559" i="14"/>
  <c r="J560" i="14"/>
  <c r="J561" i="14"/>
  <c r="J562" i="14"/>
  <c r="J563" i="14"/>
  <c r="J564" i="14"/>
  <c r="J565" i="14"/>
  <c r="J566" i="14"/>
  <c r="J567" i="14"/>
  <c r="J568" i="14"/>
  <c r="J569" i="14"/>
  <c r="J570" i="14"/>
  <c r="J571" i="14"/>
  <c r="J572" i="14"/>
  <c r="J573" i="14"/>
  <c r="J574" i="14"/>
  <c r="J575" i="14"/>
  <c r="J576" i="14"/>
  <c r="J577" i="14"/>
  <c r="J578" i="14"/>
  <c r="J579" i="14"/>
  <c r="J580" i="14"/>
  <c r="J581" i="14"/>
  <c r="J582" i="14"/>
  <c r="J583" i="14"/>
  <c r="J584" i="14"/>
  <c r="J585" i="14"/>
  <c r="J586" i="14"/>
  <c r="J587" i="14"/>
  <c r="J588" i="14"/>
  <c r="J589" i="14"/>
  <c r="J590" i="14"/>
  <c r="J591" i="14"/>
  <c r="J592" i="14"/>
  <c r="J593" i="14"/>
  <c r="J594" i="14"/>
  <c r="J595" i="14"/>
  <c r="J596" i="14"/>
  <c r="J597" i="14"/>
  <c r="J598" i="14"/>
  <c r="J599" i="14"/>
  <c r="J600" i="14"/>
  <c r="J601" i="14"/>
  <c r="J602" i="14"/>
  <c r="J603" i="14"/>
  <c r="J604" i="14"/>
  <c r="J605" i="14"/>
  <c r="J606" i="14"/>
  <c r="J607" i="14"/>
  <c r="J608" i="14"/>
  <c r="J609" i="14"/>
  <c r="H501" i="12"/>
  <c r="G501" i="12"/>
  <c r="H500" i="12"/>
  <c r="G500" i="12"/>
  <c r="K499" i="12"/>
  <c r="J499" i="12"/>
  <c r="I499" i="12"/>
  <c r="K498" i="12"/>
  <c r="J498" i="12"/>
  <c r="I498" i="12"/>
  <c r="K497" i="12"/>
  <c r="J497" i="12"/>
  <c r="I497" i="12"/>
  <c r="K496" i="12"/>
  <c r="J496" i="12"/>
  <c r="I496" i="12"/>
  <c r="K495" i="12"/>
  <c r="J495" i="12"/>
  <c r="I495" i="12"/>
  <c r="K494" i="12"/>
  <c r="J494" i="12"/>
  <c r="I494" i="12"/>
  <c r="K493" i="12"/>
  <c r="J493" i="12"/>
  <c r="I493" i="12"/>
  <c r="K492" i="12"/>
  <c r="J492" i="12"/>
  <c r="I492" i="12"/>
  <c r="K491" i="12"/>
  <c r="J491" i="12"/>
  <c r="I491" i="12"/>
  <c r="K490" i="12"/>
  <c r="J490" i="12"/>
  <c r="I490" i="12"/>
  <c r="K489" i="12"/>
  <c r="J489" i="12"/>
  <c r="I489" i="12"/>
  <c r="K488" i="12"/>
  <c r="J488" i="12"/>
  <c r="I488" i="12"/>
  <c r="K487" i="12"/>
  <c r="J487" i="12"/>
  <c r="I487" i="12"/>
  <c r="K486" i="12"/>
  <c r="J486" i="12"/>
  <c r="I486" i="12"/>
  <c r="K485" i="12"/>
  <c r="J485" i="12"/>
  <c r="I485" i="12"/>
  <c r="K484" i="12"/>
  <c r="J484" i="12"/>
  <c r="I484" i="12"/>
  <c r="K483" i="12"/>
  <c r="J483" i="12"/>
  <c r="I483" i="12"/>
  <c r="K482" i="12"/>
  <c r="J482" i="12"/>
  <c r="I482" i="12"/>
  <c r="K481" i="12"/>
  <c r="J481" i="12"/>
  <c r="I481" i="12"/>
  <c r="K480" i="12"/>
  <c r="J480" i="12"/>
  <c r="I480" i="12"/>
  <c r="K479" i="12"/>
  <c r="J479" i="12"/>
  <c r="I479" i="12"/>
  <c r="K478" i="12"/>
  <c r="J478" i="12"/>
  <c r="I478" i="12"/>
  <c r="K477" i="12"/>
  <c r="J477" i="12"/>
  <c r="I477" i="12"/>
  <c r="K476" i="12"/>
  <c r="J476" i="12"/>
  <c r="I476" i="12"/>
  <c r="K475" i="12"/>
  <c r="J475" i="12"/>
  <c r="I475" i="12"/>
  <c r="K474" i="12"/>
  <c r="J474" i="12"/>
  <c r="I474" i="12"/>
  <c r="K473" i="12"/>
  <c r="J473" i="12"/>
  <c r="I473" i="12"/>
  <c r="K472" i="12"/>
  <c r="J472" i="12"/>
  <c r="I472" i="12"/>
  <c r="K471" i="12"/>
  <c r="J471" i="12"/>
  <c r="I471" i="12"/>
  <c r="K470" i="12"/>
  <c r="J470" i="12"/>
  <c r="I470" i="12"/>
  <c r="K469" i="12"/>
  <c r="J469" i="12"/>
  <c r="I469" i="12"/>
  <c r="K468" i="12"/>
  <c r="J468" i="12"/>
  <c r="I468" i="12"/>
  <c r="K467" i="12"/>
  <c r="J467" i="12"/>
  <c r="I467" i="12"/>
  <c r="K466" i="12"/>
  <c r="J466" i="12"/>
  <c r="I466" i="12"/>
  <c r="K465" i="12"/>
  <c r="J465" i="12"/>
  <c r="I465" i="12"/>
  <c r="K464" i="12"/>
  <c r="J464" i="12"/>
  <c r="I464" i="12"/>
  <c r="K463" i="12"/>
  <c r="J463" i="12"/>
  <c r="I463" i="12"/>
  <c r="K462" i="12"/>
  <c r="J462" i="12"/>
  <c r="I462" i="12"/>
  <c r="K461" i="12"/>
  <c r="J461" i="12"/>
  <c r="I461" i="12"/>
  <c r="K460" i="12"/>
  <c r="J460" i="12"/>
  <c r="I460" i="12"/>
  <c r="K459" i="12"/>
  <c r="J459" i="12"/>
  <c r="I459" i="12"/>
  <c r="K458" i="12"/>
  <c r="J458" i="12"/>
  <c r="I458" i="12"/>
  <c r="K457" i="12"/>
  <c r="J457" i="12"/>
  <c r="I457" i="12"/>
  <c r="K456" i="12"/>
  <c r="J456" i="12"/>
  <c r="I456" i="12"/>
  <c r="K455" i="12"/>
  <c r="J455" i="12"/>
  <c r="I455" i="12"/>
  <c r="K454" i="12"/>
  <c r="J454" i="12"/>
  <c r="I454" i="12"/>
  <c r="K453" i="12"/>
  <c r="J453" i="12"/>
  <c r="I453" i="12"/>
  <c r="K452" i="12"/>
  <c r="J452" i="12"/>
  <c r="I452" i="12"/>
  <c r="K451" i="12"/>
  <c r="J451" i="12"/>
  <c r="I451" i="12"/>
  <c r="K450" i="12"/>
  <c r="J450" i="12"/>
  <c r="I450" i="12"/>
  <c r="K449" i="12"/>
  <c r="J449" i="12"/>
  <c r="I449" i="12"/>
  <c r="K448" i="12"/>
  <c r="J448" i="12"/>
  <c r="I448" i="12"/>
  <c r="K447" i="12"/>
  <c r="J447" i="12"/>
  <c r="I447" i="12"/>
  <c r="K446" i="12"/>
  <c r="J446" i="12"/>
  <c r="I446" i="12"/>
  <c r="K445" i="12"/>
  <c r="J445" i="12"/>
  <c r="I445" i="12"/>
  <c r="K444" i="12"/>
  <c r="J444" i="12"/>
  <c r="I444" i="12"/>
  <c r="K443" i="12"/>
  <c r="J443" i="12"/>
  <c r="I443" i="12"/>
  <c r="K442" i="12"/>
  <c r="J442" i="12"/>
  <c r="I442" i="12"/>
  <c r="K441" i="12"/>
  <c r="J441" i="12"/>
  <c r="I441" i="12"/>
  <c r="K440" i="12"/>
  <c r="J440" i="12"/>
  <c r="I440" i="12"/>
  <c r="K439" i="12"/>
  <c r="J439" i="12"/>
  <c r="I439" i="12"/>
  <c r="K438" i="12"/>
  <c r="J438" i="12"/>
  <c r="I438" i="12"/>
  <c r="K437" i="12"/>
  <c r="J437" i="12"/>
  <c r="I437" i="12"/>
  <c r="K436" i="12"/>
  <c r="J436" i="12"/>
  <c r="I436" i="12"/>
  <c r="K435" i="12"/>
  <c r="J435" i="12"/>
  <c r="I435" i="12"/>
  <c r="K434" i="12"/>
  <c r="J434" i="12"/>
  <c r="I434" i="12"/>
  <c r="K433" i="12"/>
  <c r="J433" i="12"/>
  <c r="I433" i="12"/>
  <c r="K432" i="12"/>
  <c r="J432" i="12"/>
  <c r="I432" i="12"/>
  <c r="K431" i="12"/>
  <c r="J431" i="12"/>
  <c r="I431" i="12"/>
  <c r="K430" i="12"/>
  <c r="J430" i="12"/>
  <c r="I430" i="12"/>
  <c r="K429" i="12"/>
  <c r="J429" i="12"/>
  <c r="I429" i="12"/>
  <c r="K428" i="12"/>
  <c r="J428" i="12"/>
  <c r="I428" i="12"/>
  <c r="K427" i="12"/>
  <c r="J427" i="12"/>
  <c r="I427" i="12"/>
  <c r="K426" i="12"/>
  <c r="J426" i="12"/>
  <c r="I426" i="12"/>
  <c r="K425" i="12"/>
  <c r="J425" i="12"/>
  <c r="I425" i="12"/>
  <c r="K424" i="12"/>
  <c r="J424" i="12"/>
  <c r="I424" i="12"/>
  <c r="K423" i="12"/>
  <c r="J423" i="12"/>
  <c r="I423" i="12"/>
  <c r="K422" i="12"/>
  <c r="J422" i="12"/>
  <c r="I422" i="12"/>
  <c r="K421" i="12"/>
  <c r="J421" i="12"/>
  <c r="I421" i="12"/>
  <c r="K420" i="12"/>
  <c r="J420" i="12"/>
  <c r="I420" i="12"/>
  <c r="K419" i="12"/>
  <c r="J419" i="12"/>
  <c r="I419" i="12"/>
  <c r="K418" i="12"/>
  <c r="J418" i="12"/>
  <c r="I418" i="12"/>
  <c r="K417" i="12"/>
  <c r="J417" i="12"/>
  <c r="I417" i="12"/>
  <c r="K416" i="12"/>
  <c r="J416" i="12"/>
  <c r="I416" i="12"/>
  <c r="K415" i="12"/>
  <c r="J415" i="12"/>
  <c r="I415" i="12"/>
  <c r="K414" i="12"/>
  <c r="J414" i="12"/>
  <c r="I414" i="12"/>
  <c r="K413" i="12"/>
  <c r="J413" i="12"/>
  <c r="I413" i="12"/>
  <c r="K412" i="12"/>
  <c r="J412" i="12"/>
  <c r="I412" i="12"/>
  <c r="K411" i="12"/>
  <c r="J411" i="12"/>
  <c r="I411" i="12"/>
  <c r="K410" i="12"/>
  <c r="J410" i="12"/>
  <c r="I410" i="12"/>
  <c r="K409" i="12"/>
  <c r="J409" i="12"/>
  <c r="I409" i="12"/>
  <c r="K408" i="12"/>
  <c r="J408" i="12"/>
  <c r="I408" i="12"/>
  <c r="K407" i="12"/>
  <c r="J407" i="12"/>
  <c r="I407" i="12"/>
  <c r="K406" i="12"/>
  <c r="J406" i="12"/>
  <c r="I406" i="12"/>
  <c r="K405" i="12"/>
  <c r="J405" i="12"/>
  <c r="I405" i="12"/>
  <c r="K404" i="12"/>
  <c r="J404" i="12"/>
  <c r="I404" i="12"/>
  <c r="K403" i="12"/>
  <c r="J403" i="12"/>
  <c r="I403" i="12"/>
  <c r="K402" i="12"/>
  <c r="J402" i="12"/>
  <c r="I402" i="12"/>
  <c r="K401" i="12"/>
  <c r="J401" i="12"/>
  <c r="I401" i="12"/>
  <c r="K400" i="12"/>
  <c r="J400" i="12"/>
  <c r="I400" i="12"/>
  <c r="K399" i="12"/>
  <c r="J399" i="12"/>
  <c r="I399" i="12"/>
  <c r="K398" i="12"/>
  <c r="J398" i="12"/>
  <c r="I398" i="12"/>
  <c r="K397" i="12"/>
  <c r="J397" i="12"/>
  <c r="I397" i="12"/>
  <c r="K396" i="12"/>
  <c r="J396" i="12"/>
  <c r="I396" i="12"/>
  <c r="K395" i="12"/>
  <c r="J395" i="12"/>
  <c r="I395" i="12"/>
  <c r="K394" i="12"/>
  <c r="J394" i="12"/>
  <c r="I394" i="12"/>
  <c r="K393" i="12"/>
  <c r="J393" i="12"/>
  <c r="I393" i="12"/>
  <c r="K392" i="12"/>
  <c r="J392" i="12"/>
  <c r="I392" i="12"/>
  <c r="K391" i="12"/>
  <c r="J391" i="12"/>
  <c r="I391" i="12"/>
  <c r="K390" i="12"/>
  <c r="J390" i="12"/>
  <c r="I390" i="12"/>
  <c r="K389" i="12"/>
  <c r="J389" i="12"/>
  <c r="I389" i="12"/>
  <c r="K388" i="12"/>
  <c r="J388" i="12"/>
  <c r="I388" i="12"/>
  <c r="K387" i="12"/>
  <c r="J387" i="12"/>
  <c r="I387" i="12"/>
  <c r="K386" i="12"/>
  <c r="J386" i="12"/>
  <c r="I386" i="12"/>
  <c r="K385" i="12"/>
  <c r="J385" i="12"/>
  <c r="I385" i="12"/>
  <c r="K384" i="12"/>
  <c r="J384" i="12"/>
  <c r="I384" i="12"/>
  <c r="K383" i="12"/>
  <c r="J383" i="12"/>
  <c r="I383" i="12"/>
  <c r="K382" i="12"/>
  <c r="J382" i="12"/>
  <c r="I382" i="12"/>
  <c r="K381" i="12"/>
  <c r="J381" i="12"/>
  <c r="I381" i="12"/>
  <c r="K380" i="12"/>
  <c r="J380" i="12"/>
  <c r="I380" i="12"/>
  <c r="K379" i="12"/>
  <c r="J379" i="12"/>
  <c r="I379" i="12"/>
  <c r="K378" i="12"/>
  <c r="J378" i="12"/>
  <c r="I378" i="12"/>
  <c r="K377" i="12"/>
  <c r="J377" i="12"/>
  <c r="I377" i="12"/>
  <c r="K376" i="12"/>
  <c r="J376" i="12"/>
  <c r="I376" i="12"/>
  <c r="K375" i="12"/>
  <c r="J375" i="12"/>
  <c r="I375" i="12"/>
  <c r="K374" i="12"/>
  <c r="J374" i="12"/>
  <c r="I374" i="12"/>
  <c r="K373" i="12"/>
  <c r="J373" i="12"/>
  <c r="I373" i="12"/>
  <c r="K372" i="12"/>
  <c r="J372" i="12"/>
  <c r="I372" i="12"/>
  <c r="K371" i="12"/>
  <c r="J371" i="12"/>
  <c r="I371" i="12"/>
  <c r="K370" i="12"/>
  <c r="J370" i="12"/>
  <c r="I370" i="12"/>
  <c r="K369" i="12"/>
  <c r="J369" i="12"/>
  <c r="I369" i="12"/>
  <c r="K368" i="12"/>
  <c r="J368" i="12"/>
  <c r="I368" i="12"/>
  <c r="K367" i="12"/>
  <c r="J367" i="12"/>
  <c r="I367" i="12"/>
  <c r="K366" i="12"/>
  <c r="J366" i="12"/>
  <c r="I366" i="12"/>
  <c r="K365" i="12"/>
  <c r="J365" i="12"/>
  <c r="I365" i="12"/>
  <c r="K364" i="12"/>
  <c r="J364" i="12"/>
  <c r="I364" i="12"/>
  <c r="K363" i="12"/>
  <c r="J363" i="12"/>
  <c r="I363" i="12"/>
  <c r="K362" i="12"/>
  <c r="J362" i="12"/>
  <c r="I362" i="12"/>
  <c r="K361" i="12"/>
  <c r="J361" i="12"/>
  <c r="I361" i="12"/>
  <c r="K360" i="12"/>
  <c r="J360" i="12"/>
  <c r="I360" i="12"/>
  <c r="K359" i="12"/>
  <c r="J359" i="12"/>
  <c r="I359" i="12"/>
  <c r="K358" i="12"/>
  <c r="J358" i="12"/>
  <c r="I358" i="12"/>
  <c r="K357" i="12"/>
  <c r="J357" i="12"/>
  <c r="I357" i="12"/>
  <c r="K356" i="12"/>
  <c r="J356" i="12"/>
  <c r="I356" i="12"/>
  <c r="K355" i="12"/>
  <c r="J355" i="12"/>
  <c r="I355" i="12"/>
  <c r="K354" i="12"/>
  <c r="J354" i="12"/>
  <c r="I354" i="12"/>
  <c r="K353" i="12"/>
  <c r="J353" i="12"/>
  <c r="I353" i="12"/>
  <c r="K352" i="12"/>
  <c r="J352" i="12"/>
  <c r="I352" i="12"/>
  <c r="K351" i="12"/>
  <c r="J351" i="12"/>
  <c r="I351" i="12"/>
  <c r="K350" i="12"/>
  <c r="J350" i="12"/>
  <c r="I350" i="12"/>
  <c r="K349" i="12"/>
  <c r="J349" i="12"/>
  <c r="I349" i="12"/>
  <c r="K348" i="12"/>
  <c r="J348" i="12"/>
  <c r="I348" i="12"/>
  <c r="K347" i="12"/>
  <c r="J347" i="12"/>
  <c r="I347" i="12"/>
  <c r="K346" i="12"/>
  <c r="J346" i="12"/>
  <c r="I346" i="12"/>
  <c r="K345" i="12"/>
  <c r="J345" i="12"/>
  <c r="I345" i="12"/>
  <c r="K344" i="12"/>
  <c r="J344" i="12"/>
  <c r="I344" i="12"/>
  <c r="K343" i="12"/>
  <c r="J343" i="12"/>
  <c r="I343" i="12"/>
  <c r="K342" i="12"/>
  <c r="J342" i="12"/>
  <c r="I342" i="12"/>
  <c r="K341" i="12"/>
  <c r="J341" i="12"/>
  <c r="I341" i="12"/>
  <c r="K340" i="12"/>
  <c r="J340" i="12"/>
  <c r="I340" i="12"/>
  <c r="K339" i="12"/>
  <c r="J339" i="12"/>
  <c r="I339" i="12"/>
  <c r="K338" i="12"/>
  <c r="J338" i="12"/>
  <c r="I338" i="12"/>
  <c r="K337" i="12"/>
  <c r="J337" i="12"/>
  <c r="I337" i="12"/>
  <c r="K336" i="12"/>
  <c r="J336" i="12"/>
  <c r="I336" i="12"/>
  <c r="K335" i="12"/>
  <c r="J335" i="12"/>
  <c r="I335" i="12"/>
  <c r="K334" i="12"/>
  <c r="J334" i="12"/>
  <c r="I334" i="12"/>
  <c r="K333" i="12"/>
  <c r="J333" i="12"/>
  <c r="I333" i="12"/>
  <c r="K332" i="12"/>
  <c r="J332" i="12"/>
  <c r="I332" i="12"/>
  <c r="K331" i="12"/>
  <c r="J331" i="12"/>
  <c r="I331" i="12"/>
  <c r="K330" i="12"/>
  <c r="J330" i="12"/>
  <c r="I330" i="12"/>
  <c r="K329" i="12"/>
  <c r="J329" i="12"/>
  <c r="I329" i="12"/>
  <c r="K328" i="12"/>
  <c r="J328" i="12"/>
  <c r="I328" i="12"/>
  <c r="K327" i="12"/>
  <c r="J327" i="12"/>
  <c r="I327" i="12"/>
  <c r="K326" i="12"/>
  <c r="J326" i="12"/>
  <c r="I326" i="12"/>
  <c r="K325" i="12"/>
  <c r="J325" i="12"/>
  <c r="I325" i="12"/>
  <c r="K324" i="12"/>
  <c r="J324" i="12"/>
  <c r="I324" i="12"/>
  <c r="K323" i="12"/>
  <c r="J323" i="12"/>
  <c r="I323" i="12"/>
  <c r="K322" i="12"/>
  <c r="J322" i="12"/>
  <c r="I322" i="12"/>
  <c r="K321" i="12"/>
  <c r="J321" i="12"/>
  <c r="I321" i="12"/>
  <c r="K320" i="12"/>
  <c r="J320" i="12"/>
  <c r="I320" i="12"/>
  <c r="K319" i="12"/>
  <c r="J319" i="12"/>
  <c r="I319" i="12"/>
  <c r="K318" i="12"/>
  <c r="J318" i="12"/>
  <c r="I318" i="12"/>
  <c r="K317" i="12"/>
  <c r="J317" i="12"/>
  <c r="I317" i="12"/>
  <c r="K316" i="12"/>
  <c r="J316" i="12"/>
  <c r="I316" i="12"/>
  <c r="K315" i="12"/>
  <c r="J315" i="12"/>
  <c r="I315" i="12"/>
  <c r="K314" i="12"/>
  <c r="J314" i="12"/>
  <c r="I314" i="12"/>
  <c r="K313" i="12"/>
  <c r="J313" i="12"/>
  <c r="I313" i="12"/>
  <c r="K312" i="12"/>
  <c r="J312" i="12"/>
  <c r="I312" i="12"/>
  <c r="K311" i="12"/>
  <c r="J311" i="12"/>
  <c r="I311" i="12"/>
  <c r="K310" i="12"/>
  <c r="J310" i="12"/>
  <c r="I310" i="12"/>
  <c r="K309" i="12"/>
  <c r="J309" i="12"/>
  <c r="I309" i="12"/>
  <c r="K308" i="12"/>
  <c r="J308" i="12"/>
  <c r="I308" i="12"/>
  <c r="K307" i="12"/>
  <c r="J307" i="12"/>
  <c r="I307" i="12"/>
  <c r="K306" i="12"/>
  <c r="J306" i="12"/>
  <c r="I306" i="12"/>
  <c r="K305" i="12"/>
  <c r="J305" i="12"/>
  <c r="I305" i="12"/>
  <c r="K304" i="12"/>
  <c r="J304" i="12"/>
  <c r="I304" i="12"/>
  <c r="K303" i="12"/>
  <c r="J303" i="12"/>
  <c r="I303" i="12"/>
  <c r="K302" i="12"/>
  <c r="J302" i="12"/>
  <c r="I302" i="12"/>
  <c r="K301" i="12"/>
  <c r="J301" i="12"/>
  <c r="I301" i="12"/>
  <c r="K300" i="12"/>
  <c r="J300" i="12"/>
  <c r="I300" i="12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U10" i="12"/>
  <c r="T10" i="12"/>
  <c r="S10" i="12"/>
  <c r="K10" i="12"/>
  <c r="J10" i="12"/>
  <c r="I10" i="12"/>
  <c r="U9" i="12"/>
  <c r="T9" i="12"/>
  <c r="S9" i="12"/>
  <c r="K9" i="12"/>
  <c r="J9" i="12"/>
  <c r="I9" i="12"/>
  <c r="U8" i="12"/>
  <c r="T8" i="12"/>
  <c r="S8" i="12"/>
  <c r="K8" i="12"/>
  <c r="J8" i="12"/>
  <c r="I8" i="12"/>
  <c r="U7" i="12"/>
  <c r="T7" i="12"/>
  <c r="S7" i="12"/>
  <c r="K7" i="12"/>
  <c r="J7" i="12"/>
  <c r="I7" i="12"/>
  <c r="U6" i="12"/>
  <c r="T6" i="12"/>
  <c r="S6" i="12"/>
  <c r="K6" i="12"/>
  <c r="J6" i="12"/>
  <c r="I6" i="12"/>
  <c r="U5" i="12"/>
  <c r="T5" i="12"/>
  <c r="S5" i="12"/>
  <c r="K5" i="12"/>
  <c r="J5" i="12"/>
  <c r="I5" i="12"/>
  <c r="U4" i="12"/>
  <c r="T4" i="12"/>
  <c r="S4" i="12"/>
  <c r="K4" i="12"/>
  <c r="J4" i="12"/>
  <c r="I4" i="12"/>
  <c r="U3" i="12"/>
  <c r="T3" i="12"/>
  <c r="S3" i="12"/>
  <c r="K3" i="12"/>
  <c r="J3" i="12"/>
  <c r="I3" i="12"/>
  <c r="U2" i="12"/>
  <c r="T2" i="12"/>
  <c r="S2" i="12"/>
  <c r="K2" i="12"/>
  <c r="J2" i="12"/>
  <c r="I2" i="12"/>
  <c r="F2" i="12"/>
  <c r="B591" i="11"/>
  <c r="E529" i="6"/>
  <c r="D529" i="6"/>
  <c r="C529" i="6"/>
  <c r="I12" i="6"/>
  <c r="H12" i="6"/>
  <c r="G12" i="6"/>
  <c r="D286" i="5"/>
  <c r="C286" i="5"/>
  <c r="B286" i="5"/>
  <c r="D302" i="4"/>
  <c r="C302" i="4"/>
  <c r="B302" i="4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E90" i="9" l="1"/>
  <c r="E97" i="9"/>
  <c r="G84" i="8"/>
  <c r="G57" i="8"/>
  <c r="E27" i="9"/>
  <c r="G51" i="8"/>
  <c r="E84" i="9"/>
  <c r="G45" i="8"/>
  <c r="E67" i="9"/>
  <c r="G65" i="8"/>
  <c r="G11" i="8"/>
  <c r="G74" i="8"/>
  <c r="E74" i="9"/>
  <c r="E42" i="9"/>
  <c r="G26" i="8"/>
  <c r="E89" i="9"/>
  <c r="E50" i="9"/>
  <c r="E35" i="9"/>
  <c r="E55" i="9"/>
  <c r="E57" i="9"/>
  <c r="E6" i="9"/>
  <c r="G22" i="8"/>
  <c r="E25" i="9"/>
  <c r="G3" i="8"/>
  <c r="E100" i="9"/>
  <c r="E59" i="9"/>
  <c r="G86" i="8"/>
  <c r="E3" i="9"/>
  <c r="E43" i="9"/>
  <c r="E54" i="9"/>
  <c r="E71" i="9"/>
  <c r="G80" i="8"/>
  <c r="G61" i="8"/>
  <c r="E20" i="9"/>
  <c r="E23" i="9"/>
  <c r="E5" i="9"/>
  <c r="G2" i="8"/>
  <c r="G28" i="8"/>
  <c r="G53" i="8"/>
  <c r="G81" i="8"/>
  <c r="E17" i="9"/>
  <c r="E63" i="9"/>
  <c r="G23" i="8"/>
  <c r="E66" i="9"/>
  <c r="E34" i="9"/>
  <c r="G38" i="8"/>
  <c r="G59" i="8"/>
  <c r="E32" i="9"/>
  <c r="E24" i="9"/>
  <c r="E8" i="9"/>
  <c r="G5" i="8"/>
  <c r="E28" i="9"/>
  <c r="E77" i="9"/>
  <c r="G21" i="8"/>
  <c r="G44" i="8"/>
  <c r="E16" i="9"/>
  <c r="E69" i="9"/>
  <c r="E33" i="9"/>
  <c r="E9" i="9"/>
  <c r="G54" i="8"/>
  <c r="E49" i="9"/>
  <c r="G4" i="8"/>
  <c r="E99" i="9"/>
  <c r="E37" i="9"/>
  <c r="E21" i="9"/>
  <c r="E73" i="9"/>
  <c r="G42" i="8"/>
  <c r="E68" i="9"/>
  <c r="G47" i="8"/>
  <c r="E47" i="9"/>
  <c r="E106" i="9"/>
  <c r="E95" i="9"/>
  <c r="E64" i="9"/>
  <c r="E65" i="9"/>
  <c r="E75" i="9"/>
  <c r="G48" i="8"/>
  <c r="E4" i="9"/>
  <c r="E18" i="9"/>
  <c r="E45" i="9"/>
  <c r="E107" i="9"/>
  <c r="G72" i="8"/>
  <c r="G63" i="8"/>
  <c r="E98" i="9"/>
  <c r="E38" i="9"/>
  <c r="G41" i="8"/>
  <c r="E60" i="9"/>
  <c r="E62" i="9"/>
  <c r="G66" i="8"/>
  <c r="G79" i="8"/>
  <c r="G55" i="8"/>
  <c r="G87" i="8"/>
  <c r="E7" i="9"/>
  <c r="G83" i="8"/>
  <c r="E40" i="9"/>
  <c r="E101" i="9"/>
  <c r="E91" i="9"/>
  <c r="G76" i="8"/>
  <c r="E79" i="9"/>
  <c r="E51" i="9"/>
  <c r="E41" i="9"/>
  <c r="G82" i="8"/>
  <c r="G33" i="8"/>
  <c r="G12" i="8"/>
  <c r="E19" i="9"/>
  <c r="E39" i="9"/>
  <c r="E22" i="9"/>
  <c r="E11" i="9"/>
  <c r="E31" i="9"/>
  <c r="G31" i="8"/>
  <c r="E80" i="9"/>
  <c r="G46" i="8"/>
  <c r="G70" i="8"/>
  <c r="E88" i="9"/>
  <c r="E72" i="9"/>
  <c r="E61" i="9"/>
  <c r="E87" i="9"/>
  <c r="G16" i="8"/>
  <c r="G75" i="8"/>
  <c r="E29" i="9"/>
  <c r="G62" i="8"/>
  <c r="G24" i="8"/>
  <c r="E102" i="9"/>
  <c r="G17" i="8"/>
  <c r="G13" i="8"/>
  <c r="G52" i="8"/>
  <c r="G7" i="8"/>
  <c r="E78" i="9"/>
  <c r="G43" i="8"/>
  <c r="G77" i="8"/>
  <c r="G37" i="8"/>
  <c r="G73" i="8"/>
  <c r="G34" i="8"/>
  <c r="E105" i="9"/>
  <c r="G71" i="8"/>
  <c r="G32" i="8"/>
  <c r="E104" i="9"/>
  <c r="G67" i="8"/>
  <c r="G27" i="8"/>
  <c r="E103" i="9"/>
  <c r="G60" i="8"/>
  <c r="G50" i="8"/>
  <c r="G40" i="8"/>
  <c r="G30" i="8"/>
  <c r="G20" i="8"/>
  <c r="G10" i="8"/>
  <c r="E96" i="9"/>
  <c r="E86" i="9"/>
  <c r="E76" i="9"/>
  <c r="E56" i="9"/>
  <c r="E46" i="9"/>
  <c r="E36" i="9"/>
  <c r="E26" i="9"/>
  <c r="G69" i="8"/>
  <c r="G49" i="8"/>
  <c r="G39" i="8"/>
  <c r="G29" i="8"/>
  <c r="G19" i="8"/>
  <c r="G9" i="8"/>
  <c r="E85" i="9"/>
  <c r="E15" i="9"/>
  <c r="G78" i="8"/>
  <c r="G68" i="8"/>
  <c r="G58" i="8"/>
  <c r="G18" i="8"/>
  <c r="G8" i="8"/>
  <c r="E94" i="9"/>
  <c r="E44" i="9"/>
  <c r="E14" i="9"/>
  <c r="E93" i="9"/>
  <c r="E83" i="9"/>
  <c r="E53" i="9"/>
  <c r="E13" i="9"/>
  <c r="G56" i="8"/>
  <c r="G36" i="8"/>
  <c r="G6" i="8"/>
  <c r="E92" i="9"/>
  <c r="E82" i="9"/>
  <c r="E52" i="9"/>
  <c r="E12" i="9"/>
  <c r="G85" i="8"/>
  <c r="G35" i="8"/>
  <c r="G25" i="8"/>
  <c r="G15" i="8"/>
  <c r="E81" i="9"/>
  <c r="G64" i="8"/>
  <c r="G14" i="8"/>
  <c r="E70" i="9"/>
  <c r="E30" i="9"/>
  <c r="E10" i="9"/>
  <c r="E58" i="9"/>
  <c r="E48" i="9"/>
  <c r="F501" i="12"/>
  <c r="F500" i="12"/>
  <c r="F2" i="15" l="1" a="1"/>
  <c r="F2" i="15" s="1"/>
  <c r="P2" i="17" a="1"/>
  <c r="P2" i="17" s="1"/>
  <c r="S11" i="12" l="1"/>
  <c r="S12" i="12"/>
  <c r="U12" i="12"/>
  <c r="U11" i="12"/>
  <c r="T11" i="12"/>
  <c r="T1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Community Regional Is listed on ESSA Database as a District, not school, for some reason.
	-Harris Van Pate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5F4D1-F92E-9940-BA41-E645F00FE92E}" keepAlive="1" name="Query - Chronic Absenteeism2" description="Connection to the 'Chronic Absenteeism2' query in the workbook." type="5" refreshedVersion="8" background="1" saveData="1">
    <dbPr connection="Provider=Microsoft.Mashup.OleDb.1;Data Source=$Workbook$;Location=&quot;Chronic Absenteeism2&quot;;Extended Properties=&quot;&quot;" command="SELECT * FROM [Chronic Absenteeism2]"/>
  </connection>
  <connection id="2" xr16:uid="{10CBD272-C5D1-2942-A391-EE53406AE3BE}" keepAlive="1" name="Query - Disabilities ELA" description="Connection to the 'Disabilities ELA' query in the workbook." type="5" refreshedVersion="8" background="1" saveData="1">
    <dbPr connection="Provider=Microsoft.Mashup.OleDb.1;Data Source=$Workbook$;Location=&quot;Disabilities ELA&quot;;Extended Properties=&quot;&quot;" command="SELECT * FROM [Disabilities ELA]"/>
  </connection>
  <connection id="3" xr16:uid="{FC1AE46F-B87E-714A-8330-A3EA9EDA76C5}" keepAlive="1" name="Query - Disabilities Math" description="Connection to the 'Disabilities Math' query in the workbook." type="5" refreshedVersion="8" background="1" saveData="1">
    <dbPr connection="Provider=Microsoft.Mashup.OleDb.1;Data Source=$Workbook$;Location=&quot;Disabilities Math&quot;;Extended Properties=&quot;&quot;" command="SELECT * FROM [Disabilities Math]"/>
  </connection>
  <connection id="4" xr16:uid="{68FD7568-4C02-8E4A-8283-4197F1186A0A}" keepAlive="1" name="Query - Disabilities Science" description="Connection to the 'Disabilities Science' query in the workbook." type="5" refreshedVersion="8" background="1" saveData="1">
    <dbPr connection="Provider=Microsoft.Mashup.OleDb.1;Data Source=$Workbook$;Location=&quot;Disabilities Science&quot;;Extended Properties=&quot;&quot;" command="SELECT * FROM [Disabilities Science]"/>
  </connection>
  <connection id="5" xr16:uid="{A2F59976-3AE7-6A41-A113-03E47405E118}" keepAlive="1" name="Query - Maine Schools 2022" description="Connection to the 'Maine Schools 2022' query in the workbook." type="5" refreshedVersion="8" background="1" saveData="1">
    <dbPr connection="Provider=Microsoft.Mashup.OleDb.1;Data Source=$Workbook$;Location=&quot;Maine Schools 2022&quot;;Extended Properties=&quot;&quot;" command="SELECT * FROM [Maine Schools 2022]"/>
  </connection>
  <connection id="6" xr16:uid="{4CF9A3FA-2B28-5743-8B6C-80C48F1AD06C}" keepAlive="1" name="Query - Post Secondary Enrollment" description="Connection to the 'Post Secondary Enrollment' query in the workbook." type="5" refreshedVersion="8" background="1" saveData="1">
    <dbPr connection="Provider=Microsoft.Mashup.OleDb.1;Data Source=$Workbook$;Location=&quot;Post Secondary Enrollment&quot;;Extended Properties=&quot;&quot;" command="SELECT * FROM [Post Secondary Enrollment]"/>
  </connection>
  <connection id="7" xr16:uid="{F165ACBA-C0B8-2B48-B60A-EF82681BD72F}" keepAlive="1" name="Query - School Behavior" description="Connection to the 'School Behavior' query in the workbook." type="5" refreshedVersion="8" background="1" saveData="1">
    <dbPr connection="Provider=Microsoft.Mashup.OleDb.1;Data Source=$Workbook$;Location=&quot;School Behavior&quot;;Extended Properties=&quot;&quot;" command="SELECT * FROM [School Behavior]"/>
  </connection>
  <connection id="8" xr16:uid="{7D8C93CE-432F-5E41-B56A-9AF71C8BDA6B}" keepAlive="1" name="Query - Violent Incident With Injury" description="Connection to the 'Violent Incident With Injury' query in the workbook." type="5" refreshedVersion="8" background="1" saveData="1">
    <dbPr connection="Provider=Microsoft.Mashup.OleDb.1;Data Source=$Workbook$;Location=&quot;Violent Incident With Injury&quot;;Extended Properties=&quot;&quot;" command="SELECT * FROM [Violent Incident With Inju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<sst xmlns="http://schemas.openxmlformats.org/spreadsheetml/2006/main" count="40149" uniqueCount="2338">
  <si>
    <t>School Name</t>
  </si>
  <si>
    <t>Schools &gt; 2 Score Per Spending Per Pupil</t>
  </si>
  <si>
    <t>Schools with safety incidence higher than the most dangerous charter school</t>
  </si>
  <si>
    <t>Number of Failures</t>
  </si>
  <si>
    <t>Agnes Gray School</t>
  </si>
  <si>
    <t>Blue Hill Harbor School</t>
  </si>
  <si>
    <t>Alexander Elementary</t>
  </si>
  <si>
    <t>Acton Elementary School</t>
  </si>
  <si>
    <t>Bath Middle School</t>
  </si>
  <si>
    <t>Burchard A Dunn School</t>
  </si>
  <si>
    <t>Abraham Lincoln School</t>
  </si>
  <si>
    <t>Auburn Middle School</t>
  </si>
  <si>
    <t>Belfast Area High School</t>
  </si>
  <si>
    <t>Calais Middle/High School</t>
  </si>
  <si>
    <t>Andover Elementary School</t>
  </si>
  <si>
    <t>Bonny Eagle Middle School</t>
  </si>
  <si>
    <t>Central Community Elementary School</t>
  </si>
  <si>
    <t>Albion Elementary School</t>
  </si>
  <si>
    <t>Academy Hill School</t>
  </si>
  <si>
    <t>Albert S Hall School</t>
  </si>
  <si>
    <t>Biddeford High School</t>
  </si>
  <si>
    <t>Caribou High School</t>
  </si>
  <si>
    <t>Brewer High School</t>
  </si>
  <si>
    <t>Eastport Elementary School</t>
  </si>
  <si>
    <t>Alfred Elementary School</t>
  </si>
  <si>
    <t>Beals Elementary School</t>
  </si>
  <si>
    <t>Bloomfield Elementary School</t>
  </si>
  <si>
    <t>Carrabec High School</t>
  </si>
  <si>
    <t>Edward Little High School</t>
  </si>
  <si>
    <t>Brunswick Jr High School</t>
  </si>
  <si>
    <t>Fairmount School</t>
  </si>
  <si>
    <t>Amanda C Rowe School</t>
  </si>
  <si>
    <t>Adams School</t>
  </si>
  <si>
    <t>Beech Hill School</t>
  </si>
  <si>
    <t>Central Aroostook Jr-Sr H S</t>
  </si>
  <si>
    <t>Cony</t>
  </si>
  <si>
    <t>Frank I Brown Elementary School</t>
  </si>
  <si>
    <t>Clinton Elementary School</t>
  </si>
  <si>
    <t>Cony Middle School</t>
  </si>
  <si>
    <t>Ames Elementary School</t>
  </si>
  <si>
    <t>Carrabec Community School</t>
  </si>
  <si>
    <t>Helen Thompson School</t>
  </si>
  <si>
    <t>Granite Street School</t>
  </si>
  <si>
    <t>Airline Community School</t>
  </si>
  <si>
    <t>Deering High School</t>
  </si>
  <si>
    <t>Sylvio J Gilbert School</t>
  </si>
  <si>
    <t>Jonesport Elementary School</t>
  </si>
  <si>
    <t>Dawn F Barnes Elementary Sch</t>
  </si>
  <si>
    <t>Fort Fairfield Middle/High School</t>
  </si>
  <si>
    <t>Woodland Jr-Sr High School</t>
  </si>
  <si>
    <t>Appleton Village School</t>
  </si>
  <si>
    <t>Limestone Community School</t>
  </si>
  <si>
    <t>Kermit S Nickerson School</t>
  </si>
  <si>
    <t>Bucksport Middle School</t>
  </si>
  <si>
    <t>Deer Isle-Stonington Elementary Sch</t>
  </si>
  <si>
    <t>Hall-Dale Middle and High School</t>
  </si>
  <si>
    <t>Bangor High School</t>
  </si>
  <si>
    <t>Ash Point Community School</t>
  </si>
  <si>
    <t>Ellsworth High School</t>
  </si>
  <si>
    <t>Madawaska Elementary School</t>
  </si>
  <si>
    <t>Lawrence High School</t>
  </si>
  <si>
    <t>Downeast School</t>
  </si>
  <si>
    <t>Ashland District School</t>
  </si>
  <si>
    <t>Meroby Elementary School</t>
  </si>
  <si>
    <t>Mountain Valley High School</t>
  </si>
  <si>
    <t>Dirigo Elementary School</t>
  </si>
  <si>
    <t>Lee Academy</t>
  </si>
  <si>
    <t>James F. Doughty School</t>
  </si>
  <si>
    <t>Athens Community School</t>
  </si>
  <si>
    <t>Gray-New Gloucester High School</t>
  </si>
  <si>
    <t>Piscataquis Community Elementary</t>
  </si>
  <si>
    <t>T W Kelly Dirigo Middle School</t>
  </si>
  <si>
    <t>Alton Elementary School</t>
  </si>
  <si>
    <t>Central Middle School</t>
  </si>
  <si>
    <t>Dirigo High School</t>
  </si>
  <si>
    <t>Lewiston High School</t>
  </si>
  <si>
    <t>Katahdin Elementary School</t>
  </si>
  <si>
    <t>Sea Road School</t>
  </si>
  <si>
    <t>Washburn District Elem School</t>
  </si>
  <si>
    <t>Maine Central Institute</t>
  </si>
  <si>
    <t>Biddeford Primary School</t>
  </si>
  <si>
    <t>Katahdin Middle/High School</t>
  </si>
  <si>
    <t>Van Buren Elementary School</t>
  </si>
  <si>
    <t>Woodland Consolidated Sch</t>
  </si>
  <si>
    <t>Medomak Valley High School</t>
  </si>
  <si>
    <t>John F Kennedy Memorial School</t>
  </si>
  <si>
    <t>Lake Region High School</t>
  </si>
  <si>
    <t>Winslow Junior High School</t>
  </si>
  <si>
    <t>Woodland Elementary School</t>
  </si>
  <si>
    <t>Edna Libby Elementary School</t>
  </si>
  <si>
    <t>Mt View High School</t>
  </si>
  <si>
    <t>Bay Ridge Elementary</t>
  </si>
  <si>
    <t>Lake Region Middle School</t>
  </si>
  <si>
    <t>Fayette Central School</t>
  </si>
  <si>
    <t>Oceanside High School</t>
  </si>
  <si>
    <t>Boothbay Region Elem School</t>
  </si>
  <si>
    <t>Leonard Middle School</t>
  </si>
  <si>
    <t>Arthur R. Gould Sch--LCYDC</t>
  </si>
  <si>
    <t>Bonny Eagle High School</t>
  </si>
  <si>
    <t>Fort O'Brien School</t>
  </si>
  <si>
    <t>Old Orchard Beach High School</t>
  </si>
  <si>
    <t>Boothbay Region High School</t>
  </si>
  <si>
    <t>Asa C Adams School</t>
  </si>
  <si>
    <t>George J Mitchell School</t>
  </si>
  <si>
    <t>Portland High School</t>
  </si>
  <si>
    <t>Lewiston Middle School</t>
  </si>
  <si>
    <t>Elm Street School-Mechanic Falls</t>
  </si>
  <si>
    <t>Howard C Reiche Community Sch</t>
  </si>
  <si>
    <t>Schenck High School</t>
  </si>
  <si>
    <t>Bristol Consolidated School</t>
  </si>
  <si>
    <t>Lincoln Middle School</t>
  </si>
  <si>
    <t>John Bapst Memorial High School</t>
  </si>
  <si>
    <t>Skowhegan Area High School</t>
  </si>
  <si>
    <t>Brooklin School</t>
  </si>
  <si>
    <t>Biddeford Middle School</t>
  </si>
  <si>
    <t>Lisbon High School</t>
  </si>
  <si>
    <t>Helen S Dunn Elementary School</t>
  </si>
  <si>
    <t>Jonesboro Elementary School</t>
  </si>
  <si>
    <t>Spruce Mountain High School</t>
  </si>
  <si>
    <t>Brunswick High School</t>
  </si>
  <si>
    <t>Medomak Middle School</t>
  </si>
  <si>
    <t>Houlton Junior High School</t>
  </si>
  <si>
    <t>Stearns Jr-Sr High School</t>
  </si>
  <si>
    <t>Calais Elementary School</t>
  </si>
  <si>
    <t>Morse High School</t>
  </si>
  <si>
    <t>Indian Island School</t>
  </si>
  <si>
    <t>Sumner Memorial High School</t>
  </si>
  <si>
    <t>Deer Isle-Stonington High Sch</t>
  </si>
  <si>
    <t>Telstar High School</t>
  </si>
  <si>
    <t>Opal Myrick Elementary School</t>
  </si>
  <si>
    <t>Mt Abram Regional High School</t>
  </si>
  <si>
    <t>Bucksport High School</t>
  </si>
  <si>
    <t>King Middle School</t>
  </si>
  <si>
    <t>Lee/Winn School</t>
  </si>
  <si>
    <t>Upper Kennebec Valley Middle/Senior High School</t>
  </si>
  <si>
    <t>Bowdoin Central School</t>
  </si>
  <si>
    <t>Mt Blue High School</t>
  </si>
  <si>
    <t>Waterville Senior High School</t>
  </si>
  <si>
    <t>East Range II CSD School</t>
  </si>
  <si>
    <t>Mt Blue Middle School</t>
  </si>
  <si>
    <t>Westbrook High School</t>
  </si>
  <si>
    <t>Brooksville Elementary School</t>
  </si>
  <si>
    <t>Camden Hills Regional H S</t>
  </si>
  <si>
    <t>Lawrence Jr High School</t>
  </si>
  <si>
    <t>Lubec Consolidated School</t>
  </si>
  <si>
    <t>Winthrop High School</t>
  </si>
  <si>
    <t>Edgecomb Eddy School</t>
  </si>
  <si>
    <t>Brownville Elementary School</t>
  </si>
  <si>
    <t>Narraguagus High School</t>
  </si>
  <si>
    <t>Belgrade Central School</t>
  </si>
  <si>
    <t>Canaan Elementary School</t>
  </si>
  <si>
    <t>Wiscasset Middle/High School</t>
  </si>
  <si>
    <t>Connor Consolidated School</t>
  </si>
  <si>
    <t>Oceanside Middle School</t>
  </si>
  <si>
    <t>Benton Elementary School</t>
  </si>
  <si>
    <t>Captain Albert W. Stevens School</t>
  </si>
  <si>
    <t>Monmouth Academy</t>
  </si>
  <si>
    <t>Montello School</t>
  </si>
  <si>
    <t>Orono High School</t>
  </si>
  <si>
    <t>Biddeford Intermediate School</t>
  </si>
  <si>
    <t>Morse Memorial School</t>
  </si>
  <si>
    <t>George Stevens Academy</t>
  </si>
  <si>
    <t>Presque Isle Middle School</t>
  </si>
  <si>
    <t>Mt View Elementary School</t>
  </si>
  <si>
    <t>Buxton Center Elementary School</t>
  </si>
  <si>
    <t>Raymond A. Geiger Elementary School</t>
  </si>
  <si>
    <t>Casco Bay High School</t>
  </si>
  <si>
    <t>Machias Memorial High School</t>
  </si>
  <si>
    <t>Oak Hill High School</t>
  </si>
  <si>
    <t>Indian Township School</t>
  </si>
  <si>
    <t>C K Burns School</t>
  </si>
  <si>
    <t>Sacopee Valley High Sch</t>
  </si>
  <si>
    <t>Madison Jr/Sr High School</t>
  </si>
  <si>
    <t>Old Town High School</t>
  </si>
  <si>
    <t>Islesboro Central School</t>
  </si>
  <si>
    <t>Blue Hill Consolidated School</t>
  </si>
  <si>
    <t>Medway Middle School</t>
  </si>
  <si>
    <t>Otisfield Community School</t>
  </si>
  <si>
    <t>Robert W Traip Academy</t>
  </si>
  <si>
    <t>Skowhegan Area Middle School</t>
  </si>
  <si>
    <t>Central High School</t>
  </si>
  <si>
    <t>Oxford Hills Comprehensive H S</t>
  </si>
  <si>
    <t>Blue Point School</t>
  </si>
  <si>
    <t>Robert V. Connors Elementary School</t>
  </si>
  <si>
    <t>Cape Cod Hill Elem School</t>
  </si>
  <si>
    <t>Buckfield Jr-Sr High School</t>
  </si>
  <si>
    <t>Sumner Middle Sch</t>
  </si>
  <si>
    <t>Mountain Valley Middle School</t>
  </si>
  <si>
    <t>Rumford Elementary</t>
  </si>
  <si>
    <t>Caravel Middle School</t>
  </si>
  <si>
    <t>Mt Jefferson Jr High School</t>
  </si>
  <si>
    <t>Saccarappa School</t>
  </si>
  <si>
    <t>Caribou Community School</t>
  </si>
  <si>
    <t>Telstar Middle School</t>
  </si>
  <si>
    <t>Day Mountain Regional Middle School</t>
  </si>
  <si>
    <t>Mt View Middle School</t>
  </si>
  <si>
    <t>Sanford High School</t>
  </si>
  <si>
    <t>Thomas J McMahon Elementary Sch</t>
  </si>
  <si>
    <t>Waterville Junior High School</t>
  </si>
  <si>
    <t>Bowdoinham Community School</t>
  </si>
  <si>
    <t>Noble Middle School</t>
  </si>
  <si>
    <t>Searsport District High School</t>
  </si>
  <si>
    <t>Lincoln Academy</t>
  </si>
  <si>
    <t>Brewer Community School</t>
  </si>
  <si>
    <t>Nokomis Regional High School</t>
  </si>
  <si>
    <t>Searsport District Middle School</t>
  </si>
  <si>
    <t>Cascade Brook School</t>
  </si>
  <si>
    <t>Dexter Regional High School</t>
  </si>
  <si>
    <t>Shapleigh Memorial School</t>
  </si>
  <si>
    <t>Philip W Sugg Middle School</t>
  </si>
  <si>
    <t>Oxford Elementary School</t>
  </si>
  <si>
    <t>Shead High School</t>
  </si>
  <si>
    <t>Long Island Elementary School</t>
  </si>
  <si>
    <t>Sipayik Elementary School</t>
  </si>
  <si>
    <t>Oxford Hills Middle School</t>
  </si>
  <si>
    <t>Somerset Elementary School</t>
  </si>
  <si>
    <t>Ridge View Community School</t>
  </si>
  <si>
    <t>Brownfield Denmark Elementary School</t>
  </si>
  <si>
    <t>East Grand School</t>
  </si>
  <si>
    <t>Penquis Valley Middle/High School</t>
  </si>
  <si>
    <t>Madawaska Middle/High School</t>
  </si>
  <si>
    <t>Chelsea Elementary School</t>
  </si>
  <si>
    <t>Bruce M Whittier Middle School</t>
  </si>
  <si>
    <t>Van Buren District Secondary Sch</t>
  </si>
  <si>
    <t>China Middle School</t>
  </si>
  <si>
    <t>Walker Memorial School</t>
  </si>
  <si>
    <t>Washburn School</t>
  </si>
  <si>
    <t>Jonesport-Beals High School</t>
  </si>
  <si>
    <t>Crescent Park School</t>
  </si>
  <si>
    <t>Eva Hoyt Zippel School</t>
  </si>
  <si>
    <t>Mt Desert Elementary School</t>
  </si>
  <si>
    <t>Crooked River Elementary</t>
  </si>
  <si>
    <t>Mt Desert Island High School</t>
  </si>
  <si>
    <t>Spruce Mountain Elementary School</t>
  </si>
  <si>
    <t>Pembroke Elementary School</t>
  </si>
  <si>
    <t>Fisher-Mitchell School</t>
  </si>
  <si>
    <t>Spruce Mountain Middle School</t>
  </si>
  <si>
    <t>Princeton Elementary School</t>
  </si>
  <si>
    <t>Camden-Rockport Elementary School</t>
  </si>
  <si>
    <t>Tremont Consolidated School</t>
  </si>
  <si>
    <t>Camden-Rockport Middle School</t>
  </si>
  <si>
    <t>Guy E Rowe School</t>
  </si>
  <si>
    <t>Hall-Dale Elementary School</t>
  </si>
  <si>
    <t>Dr Lewis S Libby School</t>
  </si>
  <si>
    <t>Dresden Elementary School</t>
  </si>
  <si>
    <t>East End Community School</t>
  </si>
  <si>
    <t>Cape Elizabeth High School</t>
  </si>
  <si>
    <t>Harrison Elementary</t>
  </si>
  <si>
    <t>Westbrook Middle School</t>
  </si>
  <si>
    <t>Cape Elizabeth Middle School</t>
  </si>
  <si>
    <t>Windham High School</t>
  </si>
  <si>
    <t>Cushing Community School</t>
  </si>
  <si>
    <t>Daniel W Merritt School</t>
  </si>
  <si>
    <t>Ellsworth Elementary-Middle School</t>
  </si>
  <si>
    <t>Carl J Lamb School</t>
  </si>
  <si>
    <t>Enfield Station Elementary School</t>
  </si>
  <si>
    <t>Carmel Elementary School</t>
  </si>
  <si>
    <t>Libby-Tozier School</t>
  </si>
  <si>
    <t>Eric L Knowlton School</t>
  </si>
  <si>
    <t>Oak Hill Middle School</t>
  </si>
  <si>
    <t>Carrie Ricker School</t>
  </si>
  <si>
    <t>Sabattus Primary School</t>
  </si>
  <si>
    <t>Falmouth High School</t>
  </si>
  <si>
    <t>Farrington School</t>
  </si>
  <si>
    <t>Farwell Elementary School</t>
  </si>
  <si>
    <t>Cave Hill Sch</t>
  </si>
  <si>
    <t>Vinalhaven School</t>
  </si>
  <si>
    <t>Center Drive School</t>
  </si>
  <si>
    <t>Forest Hills Consolidated School</t>
  </si>
  <si>
    <t>Fort Kent Community High School</t>
  </si>
  <si>
    <t>Leavitt Area High School</t>
  </si>
  <si>
    <t>Fort Street School</t>
  </si>
  <si>
    <t>Georgetown Central School</t>
  </si>
  <si>
    <t>Central School</t>
  </si>
  <si>
    <t>Gerald E Talbot Community School</t>
  </si>
  <si>
    <t>Charlotte Elementary School</t>
  </si>
  <si>
    <t>Gorham High School</t>
  </si>
  <si>
    <t>Chebeague Island School</t>
  </si>
  <si>
    <t>Cherryfield Elementary</t>
  </si>
  <si>
    <t>Great Falls Elementary School</t>
  </si>
  <si>
    <t>Great Salt Bay Community School</t>
  </si>
  <si>
    <t>China Primary School</t>
  </si>
  <si>
    <t>Poland Regional H S</t>
  </si>
  <si>
    <t>Greenville Consolidated School</t>
  </si>
  <si>
    <t>Cliff Island School</t>
  </si>
  <si>
    <t>Etna-Dixmont School</t>
  </si>
  <si>
    <t>H B Emery Jr Memorial School</t>
  </si>
  <si>
    <t>Coastal Ridge Elementary</t>
  </si>
  <si>
    <t>Congin School</t>
  </si>
  <si>
    <t>Fairfield Primary School</t>
  </si>
  <si>
    <t>Hancock Grammar School</t>
  </si>
  <si>
    <t>Conners-Emerson School</t>
  </si>
  <si>
    <t>Harmony Elementary</t>
  </si>
  <si>
    <t>Margaret Chase Smith Sch - Skowhegan</t>
  </si>
  <si>
    <t>Paris Elementary School</t>
  </si>
  <si>
    <t>Harriet Beecher Stowe Elementary</t>
  </si>
  <si>
    <t>Massabesic High School</t>
  </si>
  <si>
    <t>Messalonskee High School</t>
  </si>
  <si>
    <t>Harrison Lyseth Elem School</t>
  </si>
  <si>
    <t>Cranberry Isles School</t>
  </si>
  <si>
    <t>Nokomis Regional Middle School</t>
  </si>
  <si>
    <t>Hermon High School</t>
  </si>
  <si>
    <t>Sebasticook Valley Elementary School</t>
  </si>
  <si>
    <t>Holbrook School</t>
  </si>
  <si>
    <t>Fort Fairfield Elementary School</t>
  </si>
  <si>
    <t>Miller School</t>
  </si>
  <si>
    <t>Hollis School</t>
  </si>
  <si>
    <t>Hope Elementary School</t>
  </si>
  <si>
    <t>Kennebunk High School</t>
  </si>
  <si>
    <t>Kennebunkport Consolidated Sch</t>
  </si>
  <si>
    <t>Dayton Consolidated School</t>
  </si>
  <si>
    <t>Dedham School</t>
  </si>
  <si>
    <t>Peninsula Sch</t>
  </si>
  <si>
    <t>Friendship Village School</t>
  </si>
  <si>
    <t>Jefferson Village School</t>
  </si>
  <si>
    <t>Jordan-Small Middle School</t>
  </si>
  <si>
    <t>Dike-Newell School</t>
  </si>
  <si>
    <t>Houlton Elementary School</t>
  </si>
  <si>
    <t>Gladys Weymouth Elem School</t>
  </si>
  <si>
    <t>Houlton High School</t>
  </si>
  <si>
    <t>Hichborn Middle School</t>
  </si>
  <si>
    <t>Dora L Small Elementary School</t>
  </si>
  <si>
    <t>Penobscot Valley High School</t>
  </si>
  <si>
    <t>Wisdom Middle High School</t>
  </si>
  <si>
    <t>Dr Levesque Elementary School</t>
  </si>
  <si>
    <t>Noble High School</t>
  </si>
  <si>
    <t>Harrington Elementary School</t>
  </si>
  <si>
    <t>Durham Community School</t>
  </si>
  <si>
    <t>Dyer Elementary School</t>
  </si>
  <si>
    <t>Leeds Central School</t>
  </si>
  <si>
    <t>Earl C McGraw School</t>
  </si>
  <si>
    <t>East Auburn Community School</t>
  </si>
  <si>
    <t>East Belfast School</t>
  </si>
  <si>
    <t>Lillian Parks Hussey School</t>
  </si>
  <si>
    <t>Union Elementary</t>
  </si>
  <si>
    <t>Warren Community School</t>
  </si>
  <si>
    <t>Easton Elementary School</t>
  </si>
  <si>
    <t>Milo Elementary School</t>
  </si>
  <si>
    <t>Lincoln School</t>
  </si>
  <si>
    <t>Easton Junior-Senior High Sch</t>
  </si>
  <si>
    <t>Line Elementary</t>
  </si>
  <si>
    <t>Lisbon Community School</t>
  </si>
  <si>
    <t>Eddington School</t>
  </si>
  <si>
    <t>Loranger Memorial School</t>
  </si>
  <si>
    <t>Edmunds Consolidated School</t>
  </si>
  <si>
    <t>Washburn District High School</t>
  </si>
  <si>
    <t>Edna Drinkwater School</t>
  </si>
  <si>
    <t>Hodgdon Middle/High School</t>
  </si>
  <si>
    <t>Lyman Elementary School</t>
  </si>
  <si>
    <t>Lyman Moore Middle School</t>
  </si>
  <si>
    <t>Eight Corners Elementary School</t>
  </si>
  <si>
    <t>Eliot Elementary School</t>
  </si>
  <si>
    <t>Ella Lewis Sch</t>
  </si>
  <si>
    <t>Manson Park School</t>
  </si>
  <si>
    <t>Main Street Middle School</t>
  </si>
  <si>
    <t>Ella P Burr School</t>
  </si>
  <si>
    <t>Presque Isle High School</t>
  </si>
  <si>
    <t>Warsaw Middle School</t>
  </si>
  <si>
    <t>Manchester Elementary School</t>
  </si>
  <si>
    <t>Maranacook Community High Sch</t>
  </si>
  <si>
    <t>Maranacook Community Middle Sch</t>
  </si>
  <si>
    <t>Elm Street School-East Machias</t>
  </si>
  <si>
    <t>Rangeley Lakes Regional School</t>
  </si>
  <si>
    <t>Marcia Buker School</t>
  </si>
  <si>
    <t>Sacopee Valley Elementary School</t>
  </si>
  <si>
    <t>Mary Snow School</t>
  </si>
  <si>
    <t>Erskine Academy</t>
  </si>
  <si>
    <t>Mattanawcook Academy</t>
  </si>
  <si>
    <t>Mattanawcook Jr High School</t>
  </si>
  <si>
    <t>Massabesic Middle School</t>
  </si>
  <si>
    <t>Fairview School</t>
  </si>
  <si>
    <t>Kingfield Elementary Sch</t>
  </si>
  <si>
    <t>Mildred L Day School</t>
  </si>
  <si>
    <t>Falmouth Elementary School</t>
  </si>
  <si>
    <t>Se Do Mo Cha Middle School</t>
  </si>
  <si>
    <t>Mill Stream Elementary School</t>
  </si>
  <si>
    <t>Madison Elementary School</t>
  </si>
  <si>
    <t>Falmouth Middle School</t>
  </si>
  <si>
    <t>Molly Ockett School</t>
  </si>
  <si>
    <t>South Portland High School</t>
  </si>
  <si>
    <t>Moscow Elementary</t>
  </si>
  <si>
    <t>Mill Pond School</t>
  </si>
  <si>
    <t>Fort Kent Elementary School</t>
  </si>
  <si>
    <t>St George School</t>
  </si>
  <si>
    <t>Mt Ararat High School</t>
  </si>
  <si>
    <t>Mt Ararat Middle School</t>
  </si>
  <si>
    <t>Fourteenth Street School</t>
  </si>
  <si>
    <t>Foxcroft Academy</t>
  </si>
  <si>
    <t>Troy A Howard Middle School</t>
  </si>
  <si>
    <t>Frank H Harrison Middle School</t>
  </si>
  <si>
    <t>Spruce Mountain Primary School</t>
  </si>
  <si>
    <t>Freeport High School</t>
  </si>
  <si>
    <t>Freeport Middle School</t>
  </si>
  <si>
    <t>Narragansett Elementary School</t>
  </si>
  <si>
    <t>Frenchboro Elementary School</t>
  </si>
  <si>
    <t>Fruit Street School</t>
  </si>
  <si>
    <t>Mapleton Elementary School</t>
  </si>
  <si>
    <t>Fryeburg Academy</t>
  </si>
  <si>
    <t>Pine Street Elementary School</t>
  </si>
  <si>
    <t>G Herbert Jewett School</t>
  </si>
  <si>
    <t>Gardiner Area High School</t>
  </si>
  <si>
    <t>Gardiner Regional Middle School</t>
  </si>
  <si>
    <t>Garret Schenck School</t>
  </si>
  <si>
    <t>Ocean Avenue</t>
  </si>
  <si>
    <t>George B Weatherbee School</t>
  </si>
  <si>
    <t>George E Jack School</t>
  </si>
  <si>
    <t>Old Town Elementary School</t>
  </si>
  <si>
    <t>Gerald D Cushing School</t>
  </si>
  <si>
    <t>Richmond High School</t>
  </si>
  <si>
    <t>Wells High School</t>
  </si>
  <si>
    <t>Sanford Middle School</t>
  </si>
  <si>
    <t>Glenburn Elementary School</t>
  </si>
  <si>
    <t>Southport Central School</t>
  </si>
  <si>
    <t>Oxford-Cumberland Canal School</t>
  </si>
  <si>
    <t>Gorham Middle School</t>
  </si>
  <si>
    <t>Winslow High School</t>
  </si>
  <si>
    <t>Palermo Consolidated School</t>
  </si>
  <si>
    <t>Governor John Fairfield School</t>
  </si>
  <si>
    <t>Park Avenue Elementary School</t>
  </si>
  <si>
    <t>Wiscasset Elementary School</t>
  </si>
  <si>
    <t>Gray-New Gloucester Middle School</t>
  </si>
  <si>
    <t>Pemetic Elementary School</t>
  </si>
  <si>
    <t>Greely High School</t>
  </si>
  <si>
    <t>Whiting Village School</t>
  </si>
  <si>
    <t>Phippsburg Elementary School</t>
  </si>
  <si>
    <t>Greely Middle School</t>
  </si>
  <si>
    <t>Greely Middle School 4-5</t>
  </si>
  <si>
    <t>Piscataquis Community Secondary School</t>
  </si>
  <si>
    <t>Greene Central School</t>
  </si>
  <si>
    <t>Poland Community School</t>
  </si>
  <si>
    <t>Hampden Academy</t>
  </si>
  <si>
    <t>Raymond Elementary School</t>
  </si>
  <si>
    <t>Hanson School</t>
  </si>
  <si>
    <t>Readfield Elementary School</t>
  </si>
  <si>
    <t>Harpswell Community School</t>
  </si>
  <si>
    <t>River View Community School</t>
  </si>
  <si>
    <t>Hartford-Sumner Elementary School</t>
  </si>
  <si>
    <t>Saco Middle School</t>
  </si>
  <si>
    <t>Hebron Station School</t>
  </si>
  <si>
    <t>Sacopee Valley Middle School</t>
  </si>
  <si>
    <t>Samuel L Wagner Middle School</t>
  </si>
  <si>
    <t>Hermon Middle School</t>
  </si>
  <si>
    <t>Searsport Elementary</t>
  </si>
  <si>
    <t>Holden School</t>
  </si>
  <si>
    <t>Sedgwick Elementary School</t>
  </si>
  <si>
    <t>Shapleigh School</t>
  </si>
  <si>
    <t>Horace Mitchell Primary School</t>
  </si>
  <si>
    <t>So Aroostook School</t>
  </si>
  <si>
    <t>South Portland Middle School</t>
  </si>
  <si>
    <t>Houlton Southside School</t>
  </si>
  <si>
    <t>South School</t>
  </si>
  <si>
    <t>Isle au Haut Rural School</t>
  </si>
  <si>
    <t>Stevens Brook School</t>
  </si>
  <si>
    <t>James H Bean School</t>
  </si>
  <si>
    <t>Stratton Elementary School</t>
  </si>
  <si>
    <t>James Otis Kaler Elementary School</t>
  </si>
  <si>
    <t>Jameson Elementary School</t>
  </si>
  <si>
    <t>Thomaston Grammar School</t>
  </si>
  <si>
    <t>Trenton Elementary School</t>
  </si>
  <si>
    <t>Tripp Middle School</t>
  </si>
  <si>
    <t>Kate Furbish Elementary School</t>
  </si>
  <si>
    <t>Kennebunk Elementary School</t>
  </si>
  <si>
    <t>Troy Central School</t>
  </si>
  <si>
    <t>Turner Elementary School</t>
  </si>
  <si>
    <t>Valley Rivers Middle School</t>
  </si>
  <si>
    <t>Vassalboro Community School</t>
  </si>
  <si>
    <t>Kingman Elementary School</t>
  </si>
  <si>
    <t>Village Elementary School-Gorham</t>
  </si>
  <si>
    <t>Lamoine Consolidated School</t>
  </si>
  <si>
    <t>Laura E Richards School</t>
  </si>
  <si>
    <t>Lebanon Elementary School</t>
  </si>
  <si>
    <t>Leroy H Smith School</t>
  </si>
  <si>
    <t>Whitefield Elementary School</t>
  </si>
  <si>
    <t>Windham Middle School</t>
  </si>
  <si>
    <t>Windsor Elementary School</t>
  </si>
  <si>
    <t>Winslow Elementary School</t>
  </si>
  <si>
    <t>Winthrop Grade School</t>
  </si>
  <si>
    <t>Lincolnville Central School</t>
  </si>
  <si>
    <t>Winthrop Middle School</t>
  </si>
  <si>
    <t>Longfellow School-Portland</t>
  </si>
  <si>
    <t>Woolwich Central School</t>
  </si>
  <si>
    <t>York High School</t>
  </si>
  <si>
    <t>Mabel I Wilson School</t>
  </si>
  <si>
    <t>Manchester School</t>
  </si>
  <si>
    <t>Margaret Chase Smith</t>
  </si>
  <si>
    <t>Marshwood Great Works School</t>
  </si>
  <si>
    <t>Marshwood High School</t>
  </si>
  <si>
    <t>Marshwood Middle School</t>
  </si>
  <si>
    <t>Mast Landing School</t>
  </si>
  <si>
    <t>ME Sch of Science &amp; Mathematics</t>
  </si>
  <si>
    <t>Memorial School</t>
  </si>
  <si>
    <t>Messalonskee Middle School</t>
  </si>
  <si>
    <t>Middle School of the Kennebunks</t>
  </si>
  <si>
    <t>Milbridge Elementary School</t>
  </si>
  <si>
    <t>Miles Lane School</t>
  </si>
  <si>
    <t>Minot Consolidated School</t>
  </si>
  <si>
    <t>Monhegan School</t>
  </si>
  <si>
    <t>Monmouth Memorial School</t>
  </si>
  <si>
    <t>Monroe Elementary School</t>
  </si>
  <si>
    <t>Morse Street School</t>
  </si>
  <si>
    <t>Mountain View Sch</t>
  </si>
  <si>
    <t>Mt Vernon Elementary School</t>
  </si>
  <si>
    <t>New Suncook School</t>
  </si>
  <si>
    <t>Newburgh Elementary School</t>
  </si>
  <si>
    <t>Nobleboro Central School</t>
  </si>
  <si>
    <t>North Berwick Elementary School</t>
  </si>
  <si>
    <t>North Elementary School</t>
  </si>
  <si>
    <t>North Haven Community School</t>
  </si>
  <si>
    <t>Orono Middle School</t>
  </si>
  <si>
    <t>Patricia A Duran School</t>
  </si>
  <si>
    <t>Peaks Island School</t>
  </si>
  <si>
    <t>Penobscot Elementary School</t>
  </si>
  <si>
    <t>Perry Elementary School</t>
  </si>
  <si>
    <t>Phillips Elementary Sch</t>
  </si>
  <si>
    <t>Pittston-Randolph Consolidated School</t>
  </si>
  <si>
    <t>Pleasant Hill School</t>
  </si>
  <si>
    <t>Pond Cove Elementary</t>
  </si>
  <si>
    <t>Pownal Elementary School</t>
  </si>
  <si>
    <t>Prescott Memorial School</t>
  </si>
  <si>
    <t>Presumpscot School</t>
  </si>
  <si>
    <t>Ralph M Atwood Primary School</t>
  </si>
  <si>
    <t>Reeds Brook Middle School</t>
  </si>
  <si>
    <t>Richmond Middle School</t>
  </si>
  <si>
    <t>Rose M Gaffney School</t>
  </si>
  <si>
    <t>Russell School</t>
  </si>
  <si>
    <t>Saco Pre-K</t>
  </si>
  <si>
    <t>Sanford Pride Elementary School</t>
  </si>
  <si>
    <t>Scarborough High School</t>
  </si>
  <si>
    <t>Scarborough Middle School</t>
  </si>
  <si>
    <t>Se Do Mo Cha Elementary School</t>
  </si>
  <si>
    <t>Sebago Elementary School</t>
  </si>
  <si>
    <t>Sherwood Heights Elementary Sch</t>
  </si>
  <si>
    <t>Solon Elementary School</t>
  </si>
  <si>
    <t>Somerville Elementary School</t>
  </si>
  <si>
    <t>Songo Locks School</t>
  </si>
  <si>
    <t>South Bristol Elementary School</t>
  </si>
  <si>
    <t>Steep Falls Elementary School</t>
  </si>
  <si>
    <t>Surry Elementary School</t>
  </si>
  <si>
    <t>Suzanne M Smith Elementary School</t>
  </si>
  <si>
    <t>Swans Island Elementary School</t>
  </si>
  <si>
    <t>The Eddy Middle School</t>
  </si>
  <si>
    <t>Thornton Academy</t>
  </si>
  <si>
    <t>Turner Primary School</t>
  </si>
  <si>
    <t>Unity Elementary School</t>
  </si>
  <si>
    <t>Veazie Community School</t>
  </si>
  <si>
    <t>Vickery School</t>
  </si>
  <si>
    <t>Village Elementary School-York</t>
  </si>
  <si>
    <t>Vine Street School</t>
  </si>
  <si>
    <t>Viola Rand Sch</t>
  </si>
  <si>
    <t>Vivian E Hussey School</t>
  </si>
  <si>
    <t>W G Mallett School</t>
  </si>
  <si>
    <t>Waldo T Skillin Elementary School</t>
  </si>
  <si>
    <t>Walton School</t>
  </si>
  <si>
    <t>Washington Academy</t>
  </si>
  <si>
    <t>Waterboro Elementary School</t>
  </si>
  <si>
    <t>Waterford Memorial School</t>
  </si>
  <si>
    <t>Wayne Elementary School</t>
  </si>
  <si>
    <t>Wells Elementary School</t>
  </si>
  <si>
    <t>Wells Junior High School</t>
  </si>
  <si>
    <t>Wentworth School</t>
  </si>
  <si>
    <t>West Bath School</t>
  </si>
  <si>
    <t>William H Rowe School</t>
  </si>
  <si>
    <t>William S. Cohen School</t>
  </si>
  <si>
    <t>Williams Elementary School</t>
  </si>
  <si>
    <t>Williams-Cone School</t>
  </si>
  <si>
    <t>Windham Primary School</t>
  </si>
  <si>
    <t>Woodside Elementary School</t>
  </si>
  <si>
    <t>Woodstock School</t>
  </si>
  <si>
    <t>Yarmouth Elementary School</t>
  </si>
  <si>
    <t>Yarmouth High School</t>
  </si>
  <si>
    <t>York Middle School</t>
  </si>
  <si>
    <t>Young School</t>
  </si>
  <si>
    <t>Year</t>
  </si>
  <si>
    <t>2023-2024</t>
  </si>
  <si>
    <t>Acadia Academy School</t>
  </si>
  <si>
    <t>Maine Academy of Natural Sciences</t>
  </si>
  <si>
    <t>Community Regional Charter School</t>
  </si>
  <si>
    <t>Baxter Academy for Tech &amp; Sciences</t>
  </si>
  <si>
    <t>Ecology Learning Ctr</t>
  </si>
  <si>
    <t>Maine Arts Academy School</t>
  </si>
  <si>
    <t>Fiddlehead Center of Arts and Sciences</t>
  </si>
  <si>
    <t>Maine Connections Academy</t>
  </si>
  <si>
    <t>Maine Virtual Academy</t>
  </si>
  <si>
    <t>Percentage Below State Expectations</t>
  </si>
  <si>
    <t>Type of School</t>
  </si>
  <si>
    <t>Public</t>
  </si>
  <si>
    <t>Charter</t>
  </si>
  <si>
    <t>Fiddlehead School of Arts &amp; Science</t>
  </si>
  <si>
    <t>Baxter</t>
  </si>
  <si>
    <t>Gap for Economically Disadvantaged (%)</t>
  </si>
  <si>
    <t>Gap for Women (%)</t>
  </si>
  <si>
    <t>Gap for Students with Disabilities (%)</t>
  </si>
  <si>
    <t>NA</t>
  </si>
  <si>
    <t>% BELOW ELA Expectations</t>
  </si>
  <si>
    <t>% BELOW MATH Expectations</t>
  </si>
  <si>
    <t>% BELOW SCIENCE Expectations</t>
  </si>
  <si>
    <t>Kind</t>
  </si>
  <si>
    <t>Acadia Academy</t>
  </si>
  <si>
    <t>In Person</t>
  </si>
  <si>
    <t>Baxter Academy for Technology and Science</t>
  </si>
  <si>
    <t>*</t>
  </si>
  <si>
    <t>Ecology Learning Center</t>
  </si>
  <si>
    <t>Maine Arts Academy</t>
  </si>
  <si>
    <t>ME - Natural Sciences</t>
  </si>
  <si>
    <t>Virtual</t>
  </si>
  <si>
    <t>AVG</t>
  </si>
  <si>
    <t>From Charter School assessments:</t>
  </si>
  <si>
    <t>Through-Year Assessment,</t>
  </si>
  <si>
    <t>Subject\Student Cat</t>
  </si>
  <si>
    <t>Total (%at/above expectations)</t>
  </si>
  <si>
    <t>IEPs</t>
  </si>
  <si>
    <t>Drop from total</t>
  </si>
  <si>
    <t>Econ Disadv</t>
  </si>
  <si>
    <t>Reading</t>
  </si>
  <si>
    <t>Math</t>
  </si>
  <si>
    <t>Non Charter</t>
  </si>
  <si>
    <t>Total Incident Rate</t>
  </si>
  <si>
    <t>Grade Level</t>
  </si>
  <si>
    <t>School Type</t>
  </si>
  <si>
    <t>Is Failing</t>
  </si>
  <si>
    <t>Rate (%)</t>
  </si>
  <si>
    <t>Percentage</t>
  </si>
  <si>
    <t>2022-2023</t>
  </si>
  <si>
    <t>Madison Area Memorial H S</t>
  </si>
  <si>
    <t>School (2023-2024 only)</t>
  </si>
  <si>
    <t>Total Per Pupil</t>
  </si>
  <si>
    <t>Beatrice Rafferty School</t>
  </si>
  <si>
    <t>Monhegan Island School</t>
  </si>
  <si>
    <t>Peninsula School</t>
  </si>
  <si>
    <t>Van Buren Regional Technology Ctr</t>
  </si>
  <si>
    <t>Cave Hill School</t>
  </si>
  <si>
    <t>Mountain View School</t>
  </si>
  <si>
    <t>Ella Lewis School</t>
  </si>
  <si>
    <t>Viola Rand School</t>
  </si>
  <si>
    <t>Denmark Elementary School</t>
  </si>
  <si>
    <t>Kingfield Elementary School</t>
  </si>
  <si>
    <t>Phillips Elementary School</t>
  </si>
  <si>
    <t>Presque Isle Reg Career &amp; Tech Ctr</t>
  </si>
  <si>
    <t>St John Valley Technology Center</t>
  </si>
  <si>
    <t>Westbrook Regional Technology Ctr</t>
  </si>
  <si>
    <t>Portland Arts &amp; Technology H S</t>
  </si>
  <si>
    <t>Tri-County Technical Center</t>
  </si>
  <si>
    <t>Bath Regional Career &amp; Technical</t>
  </si>
  <si>
    <t>Lake Region Vocational Center</t>
  </si>
  <si>
    <t>St Croix Regional Technical Center</t>
  </si>
  <si>
    <t>Capital Area Technical Center</t>
  </si>
  <si>
    <t>Region Two Sch of Applied Tech</t>
  </si>
  <si>
    <t>Caribou RegionalTechnology Ctr</t>
  </si>
  <si>
    <t>Hancock County Technical Center</t>
  </si>
  <si>
    <t>Biddeford Regional Ctr of Tech</t>
  </si>
  <si>
    <t>Foster Regional Applied Tech Ctr</t>
  </si>
  <si>
    <t>Maine Region Ten Technical High Sch</t>
  </si>
  <si>
    <t>Waldo County Tech Ctr-Region 7</t>
  </si>
  <si>
    <t>Lewiston Regional Technology Ctr</t>
  </si>
  <si>
    <t>Community Early Childhood Campus</t>
  </si>
  <si>
    <t>Coastal Wash Cty Inst of Tech</t>
  </si>
  <si>
    <t>Sanford Regional Technical Center</t>
  </si>
  <si>
    <t>Somerset Career &amp; Technical Center</t>
  </si>
  <si>
    <t>Community Downtown Campus</t>
  </si>
  <si>
    <t>Mid-Maine Technical Center</t>
  </si>
  <si>
    <t>No Penobscot Tech-Region 3</t>
  </si>
  <si>
    <t>Region 9 Sch of Applied Technology</t>
  </si>
  <si>
    <t>Oxford Hills Tech - Region 11</t>
  </si>
  <si>
    <t>Mid-Coast Sch of Tech-Region 8</t>
  </si>
  <si>
    <t>United Technologies Ctr-Region 4</t>
  </si>
  <si>
    <t>Average:</t>
  </si>
  <si>
    <t>ELA Score</t>
  </si>
  <si>
    <t>Math Score</t>
  </si>
  <si>
    <t>Science Score</t>
  </si>
  <si>
    <t>filler1</t>
  </si>
  <si>
    <t>filler2</t>
  </si>
  <si>
    <t>filler3</t>
  </si>
  <si>
    <t>Average</t>
  </si>
  <si>
    <t>Median</t>
  </si>
  <si>
    <t>Averages:</t>
  </si>
  <si>
    <t>Medians</t>
  </si>
  <si>
    <t>District Name</t>
  </si>
  <si>
    <t>Grade Span</t>
  </si>
  <si>
    <t>PublicFlag</t>
  </si>
  <si>
    <t>County</t>
  </si>
  <si>
    <t>Location City</t>
  </si>
  <si>
    <t>Comparison Grade Spans</t>
  </si>
  <si>
    <t>Overman Academy</t>
  </si>
  <si>
    <t>06-12</t>
  </si>
  <si>
    <t>Y</t>
  </si>
  <si>
    <t>Somerset</t>
  </si>
  <si>
    <t>Skowhegan</t>
  </si>
  <si>
    <t>KG-06</t>
  </si>
  <si>
    <t>03-06</t>
  </si>
  <si>
    <t>07-12</t>
  </si>
  <si>
    <t>Cumberland</t>
  </si>
  <si>
    <t>South Portland</t>
  </si>
  <si>
    <t>KG-08</t>
  </si>
  <si>
    <t>03-08</t>
  </si>
  <si>
    <t>Kennebec</t>
  </si>
  <si>
    <t>Augusta</t>
  </si>
  <si>
    <t>PK-06</t>
  </si>
  <si>
    <t>09-12</t>
  </si>
  <si>
    <t>Portland</t>
  </si>
  <si>
    <t>PK-08</t>
  </si>
  <si>
    <t>Waldo</t>
  </si>
  <si>
    <t>Unity</t>
  </si>
  <si>
    <t>Hinckley</t>
  </si>
  <si>
    <t>Dimensions Academy</t>
  </si>
  <si>
    <t>Cornville</t>
  </si>
  <si>
    <t>Androscoggin</t>
  </si>
  <si>
    <t>Lewiston</t>
  </si>
  <si>
    <t>Fiddlehead School of Arts and Sciences</t>
  </si>
  <si>
    <t>Gray</t>
  </si>
  <si>
    <t>Creative Childrens Academy</t>
  </si>
  <si>
    <t>PK-KG</t>
  </si>
  <si>
    <t>Indian Island</t>
  </si>
  <si>
    <t>Indian Education</t>
  </si>
  <si>
    <t>Penobscot</t>
  </si>
  <si>
    <t>Indian Township</t>
  </si>
  <si>
    <t>Pleasant Point</t>
  </si>
  <si>
    <t>Washington</t>
  </si>
  <si>
    <t>Perry</t>
  </si>
  <si>
    <t>Magnet</t>
  </si>
  <si>
    <t>Aroostook</t>
  </si>
  <si>
    <t>Limestone</t>
  </si>
  <si>
    <t>N</t>
  </si>
  <si>
    <t>Private - 60% Publicly Funded</t>
  </si>
  <si>
    <t>Hancock</t>
  </si>
  <si>
    <t>Blue Hill</t>
  </si>
  <si>
    <t>South China</t>
  </si>
  <si>
    <t>Piscataquis</t>
  </si>
  <si>
    <t>Dover-Foxcroft</t>
  </si>
  <si>
    <t>Oxford</t>
  </si>
  <si>
    <t>Fryeburg</t>
  </si>
  <si>
    <t>Bangor</t>
  </si>
  <si>
    <t>Lee</t>
  </si>
  <si>
    <t>Lincoln</t>
  </si>
  <si>
    <t>Newcastle</t>
  </si>
  <si>
    <t>Pittsfield</t>
  </si>
  <si>
    <t>06-08</t>
  </si>
  <si>
    <t>Newry</t>
  </si>
  <si>
    <t>York</t>
  </si>
  <si>
    <t>Saco</t>
  </si>
  <si>
    <t>East Machias</t>
  </si>
  <si>
    <t>Acton Public Schools</t>
  </si>
  <si>
    <t>Acton</t>
  </si>
  <si>
    <t>Airline CSD</t>
  </si>
  <si>
    <t>Aurora</t>
  </si>
  <si>
    <t>Alexander Public Schools</t>
  </si>
  <si>
    <t>Alexander</t>
  </si>
  <si>
    <t>Andover Public Schools</t>
  </si>
  <si>
    <t>PK-05</t>
  </si>
  <si>
    <t>Andover</t>
  </si>
  <si>
    <t>Appleton Public Schools</t>
  </si>
  <si>
    <t>Knox</t>
  </si>
  <si>
    <t>Appleton</t>
  </si>
  <si>
    <t>Athens Public Schools</t>
  </si>
  <si>
    <t>Athens</t>
  </si>
  <si>
    <t>Auburn Public Schools</t>
  </si>
  <si>
    <t>07-08</t>
  </si>
  <si>
    <t>Auburn</t>
  </si>
  <si>
    <t>Augusta Public Schools</t>
  </si>
  <si>
    <t>Baileyville Public Schools</t>
  </si>
  <si>
    <t>Baileyville</t>
  </si>
  <si>
    <t>Bangor Public Schools</t>
  </si>
  <si>
    <t>PK-03</t>
  </si>
  <si>
    <t>04-05</t>
  </si>
  <si>
    <t>Bar Harbor Public Schools</t>
  </si>
  <si>
    <t>Bar Harbor</t>
  </si>
  <si>
    <t>Beals Public Schools</t>
  </si>
  <si>
    <t>Beals</t>
  </si>
  <si>
    <t>Biddeford Public Schools</t>
  </si>
  <si>
    <t>08-12</t>
  </si>
  <si>
    <t>Biddeford</t>
  </si>
  <si>
    <t>03-04</t>
  </si>
  <si>
    <t>05-07</t>
  </si>
  <si>
    <t>01-02</t>
  </si>
  <si>
    <t>Blue Hill Public Schools</t>
  </si>
  <si>
    <t>Boothbay-Boothbay Hbr CSD</t>
  </si>
  <si>
    <t>Boothbay Harbor</t>
  </si>
  <si>
    <t>Brewer Public Schools</t>
  </si>
  <si>
    <t>Brewer</t>
  </si>
  <si>
    <t>Bristol Public Schools</t>
  </si>
  <si>
    <t>Pemaquid</t>
  </si>
  <si>
    <t>Brooklin Public Schools</t>
  </si>
  <si>
    <t>Brooklin</t>
  </si>
  <si>
    <t>Brooksville Public Schools</t>
  </si>
  <si>
    <t>Brooksville</t>
  </si>
  <si>
    <t>Brunswick Public Schools</t>
  </si>
  <si>
    <t>Brunswick</t>
  </si>
  <si>
    <t>03-05</t>
  </si>
  <si>
    <t>PK-02</t>
  </si>
  <si>
    <t>Calais Public Schools</t>
  </si>
  <si>
    <t>Calais</t>
  </si>
  <si>
    <t>Cape Elizabeth Public Schools</t>
  </si>
  <si>
    <t>Cape Elizabeth</t>
  </si>
  <si>
    <t>05-08</t>
  </si>
  <si>
    <t>PK-04</t>
  </si>
  <si>
    <t>Castine Public Schools</t>
  </si>
  <si>
    <t>Castine</t>
  </si>
  <si>
    <t>Caswell Public Schools</t>
  </si>
  <si>
    <t>Caswell</t>
  </si>
  <si>
    <t>Charlotte Public Schools</t>
  </si>
  <si>
    <t>Charlotte</t>
  </si>
  <si>
    <t>Chebeague Island Public Schools</t>
  </si>
  <si>
    <t>Chebeague Island</t>
  </si>
  <si>
    <t>Cherryfield Public Schools</t>
  </si>
  <si>
    <t>Cherryfield</t>
  </si>
  <si>
    <t>Cranberry Isles Public Schools</t>
  </si>
  <si>
    <t>Cranberry Isles</t>
  </si>
  <si>
    <t>Cutler Public Schools</t>
  </si>
  <si>
    <t>Cutler</t>
  </si>
  <si>
    <t>Dayton Public Schools</t>
  </si>
  <si>
    <t>Dayton</t>
  </si>
  <si>
    <t>Dedham Public Schools</t>
  </si>
  <si>
    <t>Dedham</t>
  </si>
  <si>
    <t>Deer Isle-Stonington CSD</t>
  </si>
  <si>
    <t>Deer Isle</t>
  </si>
  <si>
    <t>East Machias Public Schools</t>
  </si>
  <si>
    <t>East Millinocket Public Schools</t>
  </si>
  <si>
    <t>East Millinocket</t>
  </si>
  <si>
    <t>East Range CSD</t>
  </si>
  <si>
    <t>Topsfield</t>
  </si>
  <si>
    <t>Easton Public Schools</t>
  </si>
  <si>
    <t>Easton</t>
  </si>
  <si>
    <t>Eastport Public Schools</t>
  </si>
  <si>
    <t>Eastport</t>
  </si>
  <si>
    <t>Edgecomb Public Schools</t>
  </si>
  <si>
    <t>Edgecomb</t>
  </si>
  <si>
    <t>Ellsworth Public Schools</t>
  </si>
  <si>
    <t>Ellsworth</t>
  </si>
  <si>
    <t>Eustis Public Schools</t>
  </si>
  <si>
    <t>Franklin</t>
  </si>
  <si>
    <t>Stratton</t>
  </si>
  <si>
    <t>Falmouth Public Schools</t>
  </si>
  <si>
    <t>Falmouth</t>
  </si>
  <si>
    <t>Fayette Public Schools</t>
  </si>
  <si>
    <t>Fayette</t>
  </si>
  <si>
    <t>Five Town CSD</t>
  </si>
  <si>
    <t>Rockport</t>
  </si>
  <si>
    <t>Frenchboro Public Schools</t>
  </si>
  <si>
    <t>Frenchboro</t>
  </si>
  <si>
    <t>Georgetown Public Schools</t>
  </si>
  <si>
    <t>Sagadahoc</t>
  </si>
  <si>
    <t>Georgetown</t>
  </si>
  <si>
    <t>Glenburn Public Schools</t>
  </si>
  <si>
    <t>Glenburn</t>
  </si>
  <si>
    <t>Gorham Public Schools</t>
  </si>
  <si>
    <t>Gorham</t>
  </si>
  <si>
    <t>KG-05</t>
  </si>
  <si>
    <t>Great Salt Bay CSD</t>
  </si>
  <si>
    <t>Damariscotta</t>
  </si>
  <si>
    <t>Greenbush Public Schools</t>
  </si>
  <si>
    <t>Greenbush</t>
  </si>
  <si>
    <t>Greenville Public Schools</t>
  </si>
  <si>
    <t>PK-12</t>
  </si>
  <si>
    <t>Greenville</t>
  </si>
  <si>
    <t>Hancock Public Schools</t>
  </si>
  <si>
    <t>Harmony Public Schools</t>
  </si>
  <si>
    <t>Harmony</t>
  </si>
  <si>
    <t>Hermon Public Schools</t>
  </si>
  <si>
    <t>Hermon</t>
  </si>
  <si>
    <t>Hope Public Schools</t>
  </si>
  <si>
    <t>Hope</t>
  </si>
  <si>
    <t>Isle Au Haut Public Schools</t>
  </si>
  <si>
    <t>Isle Au Haut</t>
  </si>
  <si>
    <t>Islesboro Public Schools</t>
  </si>
  <si>
    <t>KG-12</t>
  </si>
  <si>
    <t>Islesboro</t>
  </si>
  <si>
    <t>Jefferson Public Schools</t>
  </si>
  <si>
    <t>Jefferson</t>
  </si>
  <si>
    <t>Jonesboro Public Schools</t>
  </si>
  <si>
    <t>Jonesboro</t>
  </si>
  <si>
    <t>Jonesport Public Schools</t>
  </si>
  <si>
    <t>Jonesport</t>
  </si>
  <si>
    <t>Kittery Public Schools</t>
  </si>
  <si>
    <t>KG-03</t>
  </si>
  <si>
    <t>Kittery Point</t>
  </si>
  <si>
    <t>Kittery</t>
  </si>
  <si>
    <t>04-08</t>
  </si>
  <si>
    <t>Lamoine Public Schools</t>
  </si>
  <si>
    <t>Lamoine</t>
  </si>
  <si>
    <t>Lewiston Public Schools</t>
  </si>
  <si>
    <t>Limestone Public Schools</t>
  </si>
  <si>
    <t>Lincolnville Public Schools</t>
  </si>
  <si>
    <t>Lincolnville</t>
  </si>
  <si>
    <t>Lisbon Public Schools</t>
  </si>
  <si>
    <t>Lisbon</t>
  </si>
  <si>
    <t>Lisbon Falls</t>
  </si>
  <si>
    <t>Long Island Public Schools</t>
  </si>
  <si>
    <t>Long Island</t>
  </si>
  <si>
    <t>Machias Public Schools</t>
  </si>
  <si>
    <t>Machias</t>
  </si>
  <si>
    <t>Machiasport Public Schools</t>
  </si>
  <si>
    <t>Machiasport</t>
  </si>
  <si>
    <t>Madawaska Public Schools</t>
  </si>
  <si>
    <t>Madawaska</t>
  </si>
  <si>
    <t>Medway Public Schools</t>
  </si>
  <si>
    <t>Medway</t>
  </si>
  <si>
    <t>Milford Public Schools</t>
  </si>
  <si>
    <t>Milford</t>
  </si>
  <si>
    <t>Millinocket Public Schools</t>
  </si>
  <si>
    <t>Millinocket</t>
  </si>
  <si>
    <t>Monhegan Plt School Dept</t>
  </si>
  <si>
    <t>Monhegan Plantation</t>
  </si>
  <si>
    <t>Moosabec CSD</t>
  </si>
  <si>
    <t>Mount Desert Public Schools</t>
  </si>
  <si>
    <t>Northeast Harbor</t>
  </si>
  <si>
    <t>MSAD 27</t>
  </si>
  <si>
    <t>Fort Kent</t>
  </si>
  <si>
    <t>MSAD 46</t>
  </si>
  <si>
    <t>Dexter</t>
  </si>
  <si>
    <t>MSAD 76</t>
  </si>
  <si>
    <t>Swans Island</t>
  </si>
  <si>
    <t>Mt Desert CSD</t>
  </si>
  <si>
    <t>Nobleboro Public Schools</t>
  </si>
  <si>
    <t>Nobleboro</t>
  </si>
  <si>
    <t>Northport Public Schools</t>
  </si>
  <si>
    <t>Northport</t>
  </si>
  <si>
    <t>Orrington Public Schools</t>
  </si>
  <si>
    <t>Orrington</t>
  </si>
  <si>
    <t>Otis Public Schools</t>
  </si>
  <si>
    <t>Otis</t>
  </si>
  <si>
    <t>Pembroke Public Schools</t>
  </si>
  <si>
    <t>Pembroke</t>
  </si>
  <si>
    <t>Penobscot Public Schools</t>
  </si>
  <si>
    <t>Perry Public Schools</t>
  </si>
  <si>
    <t>Portland Public Schools</t>
  </si>
  <si>
    <t>Cliff Island</t>
  </si>
  <si>
    <t>Peaks Island</t>
  </si>
  <si>
    <t>Princeton Public Schools</t>
  </si>
  <si>
    <t>Princeton</t>
  </si>
  <si>
    <t>Richmond Public Schools</t>
  </si>
  <si>
    <t>Richmond</t>
  </si>
  <si>
    <t>RSU 01 - LKRSU</t>
  </si>
  <si>
    <t>Bath</t>
  </si>
  <si>
    <t>Phippsburg</t>
  </si>
  <si>
    <t>Woolwich</t>
  </si>
  <si>
    <t>RSU 02</t>
  </si>
  <si>
    <t>Dresden</t>
  </si>
  <si>
    <t>Hallowell</t>
  </si>
  <si>
    <t>Farmingdale</t>
  </si>
  <si>
    <t>Monmouth</t>
  </si>
  <si>
    <t>RSU 03/MSAD 03</t>
  </si>
  <si>
    <t>Monroe</t>
  </si>
  <si>
    <t>Brooks</t>
  </si>
  <si>
    <t>Thorndike</t>
  </si>
  <si>
    <t>Troy</t>
  </si>
  <si>
    <t>PK-PK</t>
  </si>
  <si>
    <t>Liberty</t>
  </si>
  <si>
    <t>RSU 04</t>
  </si>
  <si>
    <t>Litchfield</t>
  </si>
  <si>
    <t>Wales</t>
  </si>
  <si>
    <t>Sabattus</t>
  </si>
  <si>
    <t>RSU 05</t>
  </si>
  <si>
    <t>Durham</t>
  </si>
  <si>
    <t>Freeport</t>
  </si>
  <si>
    <t>Pownal</t>
  </si>
  <si>
    <t>RSU 06/MSAD 06</t>
  </si>
  <si>
    <t>Standish</t>
  </si>
  <si>
    <t>Buxton</t>
  </si>
  <si>
    <t>Limington</t>
  </si>
  <si>
    <t>Hollis</t>
  </si>
  <si>
    <t>KG-04</t>
  </si>
  <si>
    <t>Steep Falls</t>
  </si>
  <si>
    <t>RSU 07/MSAD 07</t>
  </si>
  <si>
    <t>North Haven</t>
  </si>
  <si>
    <t>RSU 08/MSAD 08</t>
  </si>
  <si>
    <t>Vinalhaven</t>
  </si>
  <si>
    <t>RSU 09</t>
  </si>
  <si>
    <t>02-05</t>
  </si>
  <si>
    <t>Wilton</t>
  </si>
  <si>
    <t>New Sharon</t>
  </si>
  <si>
    <t>Farmington</t>
  </si>
  <si>
    <t>PK-01</t>
  </si>
  <si>
    <t>RSU 10</t>
  </si>
  <si>
    <t>Buckfield</t>
  </si>
  <si>
    <t>Sumner</t>
  </si>
  <si>
    <t>Mexico</t>
  </si>
  <si>
    <t>Rumford</t>
  </si>
  <si>
    <t>RSU 11/MSAD 11</t>
  </si>
  <si>
    <t>Gardiner</t>
  </si>
  <si>
    <t>West Gardiner</t>
  </si>
  <si>
    <t>Pittston</t>
  </si>
  <si>
    <t>South Gardiner</t>
  </si>
  <si>
    <t>RSU 12</t>
  </si>
  <si>
    <t>Chelsea</t>
  </si>
  <si>
    <t>Palermo</t>
  </si>
  <si>
    <t>Somerville</t>
  </si>
  <si>
    <t>Whitefield</t>
  </si>
  <si>
    <t>Windsor</t>
  </si>
  <si>
    <t>RSU 13</t>
  </si>
  <si>
    <t>Owls Head</t>
  </si>
  <si>
    <t>Cushing</t>
  </si>
  <si>
    <t>Rockland</t>
  </si>
  <si>
    <t>Thomaston</t>
  </si>
  <si>
    <t>RSU 14</t>
  </si>
  <si>
    <t>Raymond</t>
  </si>
  <si>
    <t>Windham</t>
  </si>
  <si>
    <t>RSU 15/MSAD 15</t>
  </si>
  <si>
    <t>New Gloucester</t>
  </si>
  <si>
    <t>KG-02</t>
  </si>
  <si>
    <t>RSU 16</t>
  </si>
  <si>
    <t>Poland</t>
  </si>
  <si>
    <t>Mechanic Falls</t>
  </si>
  <si>
    <t>Minot</t>
  </si>
  <si>
    <t>RSU 17/MSAD 17</t>
  </si>
  <si>
    <t>West Paris</t>
  </si>
  <si>
    <t>Norway</t>
  </si>
  <si>
    <t>Harrison</t>
  </si>
  <si>
    <t>Hebron</t>
  </si>
  <si>
    <t>Otisfield</t>
  </si>
  <si>
    <t>Paris</t>
  </si>
  <si>
    <t>Waterford</t>
  </si>
  <si>
    <t>RSU 18</t>
  </si>
  <si>
    <t>Belgrade</t>
  </si>
  <si>
    <t>China</t>
  </si>
  <si>
    <t>Sidney</t>
  </si>
  <si>
    <t>Oakland</t>
  </si>
  <si>
    <t>RSU 19</t>
  </si>
  <si>
    <t>Etna</t>
  </si>
  <si>
    <t>Newport</t>
  </si>
  <si>
    <t>Hartland</t>
  </si>
  <si>
    <t>RSU 20</t>
  </si>
  <si>
    <t>Searsport</t>
  </si>
  <si>
    <t>RSU 21</t>
  </si>
  <si>
    <t>Kennebunk</t>
  </si>
  <si>
    <t>Kennebunkport</t>
  </si>
  <si>
    <t>Arundel</t>
  </si>
  <si>
    <t>RSU 22</t>
  </si>
  <si>
    <t>Hampden</t>
  </si>
  <si>
    <t>Winterport</t>
  </si>
  <si>
    <t>Newburgh</t>
  </si>
  <si>
    <t>RSU 23</t>
  </si>
  <si>
    <t>Old Orchard Beach</t>
  </si>
  <si>
    <t>RSU 24</t>
  </si>
  <si>
    <t>Eastbrook</t>
  </si>
  <si>
    <t>Steuben</t>
  </si>
  <si>
    <t>Sullivan</t>
  </si>
  <si>
    <t>Prospect Harbor</t>
  </si>
  <si>
    <t>RSU 25</t>
  </si>
  <si>
    <t>Bucksport</t>
  </si>
  <si>
    <t>01-04</t>
  </si>
  <si>
    <t>RSU 26</t>
  </si>
  <si>
    <t>Orono</t>
  </si>
  <si>
    <t>RSU 28/MSAD 28</t>
  </si>
  <si>
    <t>Camden</t>
  </si>
  <si>
    <t>RSU 29/MSAD 29</t>
  </si>
  <si>
    <t>Houlton</t>
  </si>
  <si>
    <t>RSU 30/MSAD 30</t>
  </si>
  <si>
    <t>Winn</t>
  </si>
  <si>
    <t>RSU 31/MSAD 31</t>
  </si>
  <si>
    <t>West Enfield</t>
  </si>
  <si>
    <t>Howland</t>
  </si>
  <si>
    <t>RSU 32/MSAD 32</t>
  </si>
  <si>
    <t>Ashland</t>
  </si>
  <si>
    <t>RSU 33/MSAD 33</t>
  </si>
  <si>
    <t>Saint Agatha</t>
  </si>
  <si>
    <t>RSU 34</t>
  </si>
  <si>
    <t>Alton</t>
  </si>
  <si>
    <t>Old Town</t>
  </si>
  <si>
    <t>Bradley</t>
  </si>
  <si>
    <t>RSU 35/MSAD 35</t>
  </si>
  <si>
    <t>South Berwick</t>
  </si>
  <si>
    <t>Eliot</t>
  </si>
  <si>
    <t>RSU 37/MSAD 37</t>
  </si>
  <si>
    <t>Addison</t>
  </si>
  <si>
    <t>Harrington</t>
  </si>
  <si>
    <t>Milbridge</t>
  </si>
  <si>
    <t>RSU 38</t>
  </si>
  <si>
    <t>Manchester</t>
  </si>
  <si>
    <t>Readfield</t>
  </si>
  <si>
    <t>Mount Vernon</t>
  </si>
  <si>
    <t>Wayne</t>
  </si>
  <si>
    <t>RSU 39</t>
  </si>
  <si>
    <t>Caribou</t>
  </si>
  <si>
    <t>RSU 40/MSAD 40</t>
  </si>
  <si>
    <t>Friendship</t>
  </si>
  <si>
    <t>Waldoboro</t>
  </si>
  <si>
    <t>Union</t>
  </si>
  <si>
    <t>Warren</t>
  </si>
  <si>
    <t>RSU 41/MSAD 41</t>
  </si>
  <si>
    <t>Brownville</t>
  </si>
  <si>
    <t>Milo</t>
  </si>
  <si>
    <t>05-12</t>
  </si>
  <si>
    <t>RSU 42/MSAD 42</t>
  </si>
  <si>
    <t>Mars Hill</t>
  </si>
  <si>
    <t>RSU 44/MSAD 44</t>
  </si>
  <si>
    <t>Bethel</t>
  </si>
  <si>
    <t>Bryant Pond</t>
  </si>
  <si>
    <t>RSU 45/MSAD 45</t>
  </si>
  <si>
    <t>Washburn</t>
  </si>
  <si>
    <t>RSU 49/MSAD 49</t>
  </si>
  <si>
    <t>Albion</t>
  </si>
  <si>
    <t>01-06</t>
  </si>
  <si>
    <t>Benton</t>
  </si>
  <si>
    <t>Clinton</t>
  </si>
  <si>
    <t>Fairfield</t>
  </si>
  <si>
    <t>RSU 50</t>
  </si>
  <si>
    <t>Dyer Brook</t>
  </si>
  <si>
    <t>RSU 51/MSAD 51</t>
  </si>
  <si>
    <t>RSU 52/MSAD 52</t>
  </si>
  <si>
    <t>Greene</t>
  </si>
  <si>
    <t>Turner</t>
  </si>
  <si>
    <t>Leeds</t>
  </si>
  <si>
    <t>RSU 53/MSAD 53</t>
  </si>
  <si>
    <t>RSU 54/MSAD 54</t>
  </si>
  <si>
    <t>01-03</t>
  </si>
  <si>
    <t>Canaan</t>
  </si>
  <si>
    <t>Norridgewock</t>
  </si>
  <si>
    <t>RSU 55/MSAD 55</t>
  </si>
  <si>
    <t>Hiram</t>
  </si>
  <si>
    <t>RSU 56</t>
  </si>
  <si>
    <t>Peru</t>
  </si>
  <si>
    <t>Dixfield</t>
  </si>
  <si>
    <t>RSU 57/MSAD 57</t>
  </si>
  <si>
    <t>Alfred</t>
  </si>
  <si>
    <t>West Newfield</t>
  </si>
  <si>
    <t>Lyman</t>
  </si>
  <si>
    <t>Waterboro</t>
  </si>
  <si>
    <t>East Waterboro</t>
  </si>
  <si>
    <t>Shapleigh</t>
  </si>
  <si>
    <t>RSU 58/MSAD 58</t>
  </si>
  <si>
    <t>Strong</t>
  </si>
  <si>
    <t>Kingfield</t>
  </si>
  <si>
    <t>Salem</t>
  </si>
  <si>
    <t>Phillips</t>
  </si>
  <si>
    <t>RSU 59/MSAD 59</t>
  </si>
  <si>
    <t>Madison</t>
  </si>
  <si>
    <t>RSU 60/MSAD 60</t>
  </si>
  <si>
    <t>Berwick</t>
  </si>
  <si>
    <t>Lebanon</t>
  </si>
  <si>
    <t>North Berwick</t>
  </si>
  <si>
    <t>06-07</t>
  </si>
  <si>
    <t>RSU 61/MSAD 61</t>
  </si>
  <si>
    <t>Casco</t>
  </si>
  <si>
    <t>Naples</t>
  </si>
  <si>
    <t>Bridgton</t>
  </si>
  <si>
    <t>RSU 63/MSAD 63</t>
  </si>
  <si>
    <t>Eddington</t>
  </si>
  <si>
    <t>Holden</t>
  </si>
  <si>
    <t>02-04</t>
  </si>
  <si>
    <t>RSU 64/MSAD 64</t>
  </si>
  <si>
    <t>Corinth</t>
  </si>
  <si>
    <t>RSU 65/MSAD 65</t>
  </si>
  <si>
    <t>Matinicus Elementary School</t>
  </si>
  <si>
    <t>Matinicus Isle Plantation</t>
  </si>
  <si>
    <t>RSU 67</t>
  </si>
  <si>
    <t>RSU 68/MSAD 68</t>
  </si>
  <si>
    <t>RSU 70/MSAD 70</t>
  </si>
  <si>
    <t>Hodgdon</t>
  </si>
  <si>
    <t>RSU 71</t>
  </si>
  <si>
    <t>Searsmont</t>
  </si>
  <si>
    <t>Belfast</t>
  </si>
  <si>
    <t>Morrill</t>
  </si>
  <si>
    <t>Swanville</t>
  </si>
  <si>
    <t>RSU 72/MSAD 72</t>
  </si>
  <si>
    <t>Denmark</t>
  </si>
  <si>
    <t>Lovell</t>
  </si>
  <si>
    <t>RSU 73</t>
  </si>
  <si>
    <t>Jay</t>
  </si>
  <si>
    <t>Livermore</t>
  </si>
  <si>
    <t>RSU 74/MSAD 74</t>
  </si>
  <si>
    <t>North Anson</t>
  </si>
  <si>
    <t>Anson</t>
  </si>
  <si>
    <t>Solon</t>
  </si>
  <si>
    <t>RSU 75/MSAD 75</t>
  </si>
  <si>
    <t>Bowdoin</t>
  </si>
  <si>
    <t>Bowdoinham</t>
  </si>
  <si>
    <t>Harpswell</t>
  </si>
  <si>
    <t>Topsham</t>
  </si>
  <si>
    <t>RSU 78</t>
  </si>
  <si>
    <t>Rangeley</t>
  </si>
  <si>
    <t>RSU 79/MSAD 01</t>
  </si>
  <si>
    <t>Presque Isle</t>
  </si>
  <si>
    <t>Mapleton</t>
  </si>
  <si>
    <t>RSU 80/MSAD 04</t>
  </si>
  <si>
    <t>Guilford</t>
  </si>
  <si>
    <t>RSU 82/MSAD 12</t>
  </si>
  <si>
    <t>Jackman</t>
  </si>
  <si>
    <t>RSU 83/MSAD 13</t>
  </si>
  <si>
    <t>Bingham</t>
  </si>
  <si>
    <t>RSU 84/MSAD 14</t>
  </si>
  <si>
    <t>Danforth</t>
  </si>
  <si>
    <t>RSU 85/MSAD 19</t>
  </si>
  <si>
    <t>Lubec</t>
  </si>
  <si>
    <t>RSU 86/MSAD 20</t>
  </si>
  <si>
    <t>Fort Fairfield</t>
  </si>
  <si>
    <t>RSU 87/MSAD 23</t>
  </si>
  <si>
    <t>Carmel</t>
  </si>
  <si>
    <t>Levant</t>
  </si>
  <si>
    <t>RSU 88/MSAD 24</t>
  </si>
  <si>
    <t>Van Buren</t>
  </si>
  <si>
    <t>RSU 89</t>
  </si>
  <si>
    <t>Stacyville</t>
  </si>
  <si>
    <t>Saco Public Schools</t>
  </si>
  <si>
    <t>Sanford Public Schools</t>
  </si>
  <si>
    <t>Springvale</t>
  </si>
  <si>
    <t>Sanford</t>
  </si>
  <si>
    <t>Scarborough Public Schools</t>
  </si>
  <si>
    <t>Scarborough</t>
  </si>
  <si>
    <t>Sebago Public Schools</t>
  </si>
  <si>
    <t>Sebago</t>
  </si>
  <si>
    <t>Sedgwick Public Schools</t>
  </si>
  <si>
    <t>Sedgwick</t>
  </si>
  <si>
    <t>South Bristol Public Schools</t>
  </si>
  <si>
    <t>South Bristol</t>
  </si>
  <si>
    <t>South Portland Public Schools</t>
  </si>
  <si>
    <t>Southport Public Schools</t>
  </si>
  <si>
    <t>Southport</t>
  </si>
  <si>
    <t>Southwest Harbor Public Schools</t>
  </si>
  <si>
    <t>Southwest Harbor</t>
  </si>
  <si>
    <t>St George Public Schools</t>
  </si>
  <si>
    <t>Tenants Harbor</t>
  </si>
  <si>
    <t>Surry Public Schools</t>
  </si>
  <si>
    <t>Surry</t>
  </si>
  <si>
    <t>Tremont Public Schools</t>
  </si>
  <si>
    <t>Bass Harbor</t>
  </si>
  <si>
    <t>Trenton Public Schools</t>
  </si>
  <si>
    <t>Trenton</t>
  </si>
  <si>
    <t>Vassalboro Public Schools</t>
  </si>
  <si>
    <t>Vassalboro</t>
  </si>
  <si>
    <t>Veazie Public Schools</t>
  </si>
  <si>
    <t>Veazie</t>
  </si>
  <si>
    <t>Waterville Public Schools</t>
  </si>
  <si>
    <t>Waterville</t>
  </si>
  <si>
    <t>Wells-Ogunquit CSD</t>
  </si>
  <si>
    <t>Wells</t>
  </si>
  <si>
    <t>Wesley Public Schools</t>
  </si>
  <si>
    <t>Wesley Elementary School</t>
  </si>
  <si>
    <t>Wesley</t>
  </si>
  <si>
    <t>West Bath Public Schools</t>
  </si>
  <si>
    <t>West Bath</t>
  </si>
  <si>
    <t>Westbrook Public Schools</t>
  </si>
  <si>
    <t>Westbrook</t>
  </si>
  <si>
    <t>Whiting Public Schools</t>
  </si>
  <si>
    <t>Whiting</t>
  </si>
  <si>
    <t>Winslow Schools</t>
  </si>
  <si>
    <t>Winslow</t>
  </si>
  <si>
    <t>Winthrop Public Schools</t>
  </si>
  <si>
    <t>Winthrop</t>
  </si>
  <si>
    <t>Wiscasset Public Schools</t>
  </si>
  <si>
    <t>Wiscasset</t>
  </si>
  <si>
    <t>Woodland Public Schools</t>
  </si>
  <si>
    <t>Woodland</t>
  </si>
  <si>
    <t>Yarmouth Schools</t>
  </si>
  <si>
    <t>Yarmouth</t>
  </si>
  <si>
    <t>York Public Schools</t>
  </si>
  <si>
    <t>KG-01</t>
  </si>
  <si>
    <t>State Operated</t>
  </si>
  <si>
    <t>Technology Center</t>
  </si>
  <si>
    <t>10-12</t>
  </si>
  <si>
    <t>Frenchville</t>
  </si>
  <si>
    <t>Bangor-Region 4</t>
  </si>
  <si>
    <t>Technology Region</t>
  </si>
  <si>
    <t>Brunswick-Region 10</t>
  </si>
  <si>
    <t>Houlton-Region 2</t>
  </si>
  <si>
    <t>Lincoln-Region 3</t>
  </si>
  <si>
    <t>Oxford-Region 11</t>
  </si>
  <si>
    <t>South Paris</t>
  </si>
  <si>
    <t>Rockland-Region 8</t>
  </si>
  <si>
    <t>Rumford-Region 9</t>
  </si>
  <si>
    <t>Waldo-Region 7</t>
  </si>
  <si>
    <t>Education in Unorganized Terr</t>
  </si>
  <si>
    <t>Unorganized Territory</t>
  </si>
  <si>
    <t>Connor Twp</t>
  </si>
  <si>
    <t>Edmunds Township</t>
  </si>
  <si>
    <t>Kingman</t>
  </si>
  <si>
    <t>Comparison School Type</t>
  </si>
  <si>
    <t>Total Incidence</t>
  </si>
  <si>
    <t>Category</t>
  </si>
  <si>
    <t>Event</t>
  </si>
  <si>
    <t>Resolution</t>
  </si>
  <si>
    <t>Number of Incidents</t>
  </si>
  <si>
    <t>Rate Per Total Students</t>
  </si>
  <si>
    <t>Behavior</t>
  </si>
  <si>
    <t>Violent Incident (with Physical Injury)</t>
  </si>
  <si>
    <t>Total Events</t>
  </si>
  <si>
    <t>Comparison Grade Span</t>
  </si>
  <si>
    <t>Disaggregated</t>
  </si>
  <si>
    <t>Population</t>
  </si>
  <si>
    <t>Number of Students Chronically Absent</t>
  </si>
  <si>
    <t>Total Students</t>
  </si>
  <si>
    <t>Percentage of Students Chronically Absent</t>
  </si>
  <si>
    <t>All Students</t>
  </si>
  <si>
    <t>35</t>
  </si>
  <si>
    <t>208</t>
  </si>
  <si>
    <t>28</t>
  </si>
  <si>
    <t>230</t>
  </si>
  <si>
    <t>6</t>
  </si>
  <si>
    <t>25</t>
  </si>
  <si>
    <t>10</t>
  </si>
  <si>
    <t>36</t>
  </si>
  <si>
    <t>9</t>
  </si>
  <si>
    <t>29</t>
  </si>
  <si>
    <t>128</t>
  </si>
  <si>
    <t>0</t>
  </si>
  <si>
    <t>14</t>
  </si>
  <si>
    <t>13</t>
  </si>
  <si>
    <t>107</t>
  </si>
  <si>
    <t>147</t>
  </si>
  <si>
    <t>483</t>
  </si>
  <si>
    <t>22</t>
  </si>
  <si>
    <t>152</t>
  </si>
  <si>
    <t>352</t>
  </si>
  <si>
    <t>1,023</t>
  </si>
  <si>
    <t>83</t>
  </si>
  <si>
    <t>434</t>
  </si>
  <si>
    <t>76</t>
  </si>
  <si>
    <t>357</t>
  </si>
  <si>
    <t>53</t>
  </si>
  <si>
    <t>269</t>
  </si>
  <si>
    <t>26</t>
  </si>
  <si>
    <t>148</t>
  </si>
  <si>
    <t>37</t>
  </si>
  <si>
    <t>197</t>
  </si>
  <si>
    <t>266</t>
  </si>
  <si>
    <t>636</t>
  </si>
  <si>
    <t>126</t>
  </si>
  <si>
    <t>313</t>
  </si>
  <si>
    <t>66</t>
  </si>
  <si>
    <t>305</t>
  </si>
  <si>
    <t>41</t>
  </si>
  <si>
    <t>243</t>
  </si>
  <si>
    <t>64</t>
  </si>
  <si>
    <t>299</t>
  </si>
  <si>
    <t>68</t>
  </si>
  <si>
    <t>235</t>
  </si>
  <si>
    <t>102</t>
  </si>
  <si>
    <t>65</t>
  </si>
  <si>
    <t>173</t>
  </si>
  <si>
    <t>24</t>
  </si>
  <si>
    <t>155</t>
  </si>
  <si>
    <t>386</t>
  </si>
  <si>
    <t>1,034</t>
  </si>
  <si>
    <t>73</t>
  </si>
  <si>
    <t>262</t>
  </si>
  <si>
    <t>59</t>
  </si>
  <si>
    <t>245</t>
  </si>
  <si>
    <t>15</t>
  </si>
  <si>
    <t>136</t>
  </si>
  <si>
    <t>285</t>
  </si>
  <si>
    <t>125</t>
  </si>
  <si>
    <t>343</t>
  </si>
  <si>
    <t>255</t>
  </si>
  <si>
    <t>30</t>
  </si>
  <si>
    <t>170</t>
  </si>
  <si>
    <t>63</t>
  </si>
  <si>
    <t>365</t>
  </si>
  <si>
    <t>54</t>
  </si>
  <si>
    <t>351</t>
  </si>
  <si>
    <t>71</t>
  </si>
  <si>
    <t>363</t>
  </si>
  <si>
    <t>5</t>
  </si>
  <si>
    <t>336</t>
  </si>
  <si>
    <t>894</t>
  </si>
  <si>
    <t>72</t>
  </si>
  <si>
    <t>342</t>
  </si>
  <si>
    <t>124</t>
  </si>
  <si>
    <t>499</t>
  </si>
  <si>
    <t>100</t>
  </si>
  <si>
    <t>368</t>
  </si>
  <si>
    <t>57</t>
  </si>
  <si>
    <t>190</t>
  </si>
  <si>
    <t>18</t>
  </si>
  <si>
    <t>39</t>
  </si>
  <si>
    <t>93</t>
  </si>
  <si>
    <t>302</t>
  </si>
  <si>
    <t>159</t>
  </si>
  <si>
    <t>817</t>
  </si>
  <si>
    <t>213</t>
  </si>
  <si>
    <t>678</t>
  </si>
  <si>
    <t>45</t>
  </si>
  <si>
    <t>172</t>
  </si>
  <si>
    <t>17</t>
  </si>
  <si>
    <t>48</t>
  </si>
  <si>
    <t>8</t>
  </si>
  <si>
    <t>38</t>
  </si>
  <si>
    <t>189</t>
  </si>
  <si>
    <t>708</t>
  </si>
  <si>
    <t>555</t>
  </si>
  <si>
    <t>89</t>
  </si>
  <si>
    <t>510</t>
  </si>
  <si>
    <t>94</t>
  </si>
  <si>
    <t>528</t>
  </si>
  <si>
    <t>224</t>
  </si>
  <si>
    <t>300</t>
  </si>
  <si>
    <t>52</t>
  </si>
  <si>
    <t>511</t>
  </si>
  <si>
    <t>58</t>
  </si>
  <si>
    <t>447</t>
  </si>
  <si>
    <t>544</t>
  </si>
  <si>
    <t>47</t>
  </si>
  <si>
    <t>7</t>
  </si>
  <si>
    <t>90</t>
  </si>
  <si>
    <t>142</t>
  </si>
  <si>
    <t>69</t>
  </si>
  <si>
    <t>160</t>
  </si>
  <si>
    <t>12</t>
  </si>
  <si>
    <t>114</t>
  </si>
  <si>
    <t>139</t>
  </si>
  <si>
    <t>42</t>
  </si>
  <si>
    <t>88</t>
  </si>
  <si>
    <t>187</t>
  </si>
  <si>
    <t>123</t>
  </si>
  <si>
    <t>101</t>
  </si>
  <si>
    <t>84</t>
  </si>
  <si>
    <t>103</t>
  </si>
  <si>
    <t>97</t>
  </si>
  <si>
    <t>179</t>
  </si>
  <si>
    <t>728</t>
  </si>
  <si>
    <t>237</t>
  </si>
  <si>
    <t>506</t>
  </si>
  <si>
    <t>532</t>
  </si>
  <si>
    <t>99</t>
  </si>
  <si>
    <t>827</t>
  </si>
  <si>
    <t>95</t>
  </si>
  <si>
    <t>692</t>
  </si>
  <si>
    <t>43</t>
  </si>
  <si>
    <t>420</t>
  </si>
  <si>
    <t>61</t>
  </si>
  <si>
    <t>163</t>
  </si>
  <si>
    <t>721</t>
  </si>
  <si>
    <t>81</t>
  </si>
  <si>
    <t>145</t>
  </si>
  <si>
    <t>658</t>
  </si>
  <si>
    <t>239</t>
  </si>
  <si>
    <t>49</t>
  </si>
  <si>
    <t>362</t>
  </si>
  <si>
    <t>162</t>
  </si>
  <si>
    <t>803</t>
  </si>
  <si>
    <t>118</t>
  </si>
  <si>
    <t>662</t>
  </si>
  <si>
    <t>40</t>
  </si>
  <si>
    <t>495</t>
  </si>
  <si>
    <t>341</t>
  </si>
  <si>
    <t>51</t>
  </si>
  <si>
    <t>426</t>
  </si>
  <si>
    <t>381</t>
  </si>
  <si>
    <t>127</t>
  </si>
  <si>
    <t>31</t>
  </si>
  <si>
    <t>168</t>
  </si>
  <si>
    <t>11</t>
  </si>
  <si>
    <t>50</t>
  </si>
  <si>
    <t>134</t>
  </si>
  <si>
    <t>542</t>
  </si>
  <si>
    <t>316</t>
  </si>
  <si>
    <t>398</t>
  </si>
  <si>
    <t>130</t>
  </si>
  <si>
    <t>78</t>
  </si>
  <si>
    <t>105</t>
  </si>
  <si>
    <t>32</t>
  </si>
  <si>
    <t>33</t>
  </si>
  <si>
    <t>198</t>
  </si>
  <si>
    <t>253</t>
  </si>
  <si>
    <t>75</t>
  </si>
  <si>
    <t>282</t>
  </si>
  <si>
    <t>375</t>
  </si>
  <si>
    <t>21</t>
  </si>
  <si>
    <t>131</t>
  </si>
  <si>
    <t>55</t>
  </si>
  <si>
    <t>74</t>
  </si>
  <si>
    <t>385</t>
  </si>
  <si>
    <t>676</t>
  </si>
  <si>
    <t>1,604</t>
  </si>
  <si>
    <t>211</t>
  </si>
  <si>
    <t>180</t>
  </si>
  <si>
    <t>609</t>
  </si>
  <si>
    <t>206</t>
  </si>
  <si>
    <t>657</t>
  </si>
  <si>
    <t>110</t>
  </si>
  <si>
    <t>421</t>
  </si>
  <si>
    <t>141</t>
  </si>
  <si>
    <t>164</t>
  </si>
  <si>
    <t>523</t>
  </si>
  <si>
    <t>592</t>
  </si>
  <si>
    <t>354</t>
  </si>
  <si>
    <t>87</t>
  </si>
  <si>
    <t>290</t>
  </si>
  <si>
    <t>250</t>
  </si>
  <si>
    <t>62</t>
  </si>
  <si>
    <t>408</t>
  </si>
  <si>
    <t>98</t>
  </si>
  <si>
    <t>161</t>
  </si>
  <si>
    <t>522</t>
  </si>
  <si>
    <t>70</t>
  </si>
  <si>
    <t>317</t>
  </si>
  <si>
    <t>137</t>
  </si>
  <si>
    <t>67</t>
  </si>
  <si>
    <t>178</t>
  </si>
  <si>
    <t>220</t>
  </si>
  <si>
    <t>234</t>
  </si>
  <si>
    <t>470</t>
  </si>
  <si>
    <t>410</t>
  </si>
  <si>
    <t>117</t>
  </si>
  <si>
    <t>249</t>
  </si>
  <si>
    <t>181</t>
  </si>
  <si>
    <t>226</t>
  </si>
  <si>
    <t>471</t>
  </si>
  <si>
    <t>56</t>
  </si>
  <si>
    <t>325</t>
  </si>
  <si>
    <t>20</t>
  </si>
  <si>
    <t>439</t>
  </si>
  <si>
    <t>379</t>
  </si>
  <si>
    <t>396</t>
  </si>
  <si>
    <t>837</t>
  </si>
  <si>
    <t>360</t>
  </si>
  <si>
    <t>358</t>
  </si>
  <si>
    <t>449</t>
  </si>
  <si>
    <t>397</t>
  </si>
  <si>
    <t>433</t>
  </si>
  <si>
    <t>423</t>
  </si>
  <si>
    <t>251</t>
  </si>
  <si>
    <t>92</t>
  </si>
  <si>
    <t>497</t>
  </si>
  <si>
    <t>348</t>
  </si>
  <si>
    <t>334</t>
  </si>
  <si>
    <t>950</t>
  </si>
  <si>
    <t>222</t>
  </si>
  <si>
    <t>104</t>
  </si>
  <si>
    <t>332</t>
  </si>
  <si>
    <t>204</t>
  </si>
  <si>
    <t>176</t>
  </si>
  <si>
    <t>618</t>
  </si>
  <si>
    <t>293</t>
  </si>
  <si>
    <t>271</t>
  </si>
  <si>
    <t>138</t>
  </si>
  <si>
    <t>469</t>
  </si>
  <si>
    <t>185</t>
  </si>
  <si>
    <t>215</t>
  </si>
  <si>
    <t>278</t>
  </si>
  <si>
    <t>85</t>
  </si>
  <si>
    <t>79</t>
  </si>
  <si>
    <t>382</t>
  </si>
  <si>
    <t>122</t>
  </si>
  <si>
    <t>402</t>
  </si>
  <si>
    <t>171</t>
  </si>
  <si>
    <t>437</t>
  </si>
  <si>
    <t>96</t>
  </si>
  <si>
    <t>627</t>
  </si>
  <si>
    <t>272</t>
  </si>
  <si>
    <t>265</t>
  </si>
  <si>
    <t>390</t>
  </si>
  <si>
    <t>1,011</t>
  </si>
  <si>
    <t>191</t>
  </si>
  <si>
    <t>705</t>
  </si>
  <si>
    <t>109</t>
  </si>
  <si>
    <t>525</t>
  </si>
  <si>
    <t>270</t>
  </si>
  <si>
    <t>140</t>
  </si>
  <si>
    <t>264</t>
  </si>
  <si>
    <t>60</t>
  </si>
  <si>
    <t>133</t>
  </si>
  <si>
    <t>192</t>
  </si>
  <si>
    <t>503</t>
  </si>
  <si>
    <t>228</t>
  </si>
  <si>
    <t>44</t>
  </si>
  <si>
    <t>258</t>
  </si>
  <si>
    <t>399</t>
  </si>
  <si>
    <t>205</t>
  </si>
  <si>
    <t>571</t>
  </si>
  <si>
    <t>19</t>
  </si>
  <si>
    <t>34</t>
  </si>
  <si>
    <t>241</t>
  </si>
  <si>
    <t>280</t>
  </si>
  <si>
    <t>150</t>
  </si>
  <si>
    <t>212</t>
  </si>
  <si>
    <t>484</t>
  </si>
  <si>
    <t>298</t>
  </si>
  <si>
    <t>259</t>
  </si>
  <si>
    <t>158</t>
  </si>
  <si>
    <t>184</t>
  </si>
  <si>
    <t>401</t>
  </si>
  <si>
    <t>227</t>
  </si>
  <si>
    <t>233</t>
  </si>
  <si>
    <t>922</t>
  </si>
  <si>
    <t>552</t>
  </si>
  <si>
    <t>720</t>
  </si>
  <si>
    <t>575</t>
  </si>
  <si>
    <t>80</t>
  </si>
  <si>
    <t>279</t>
  </si>
  <si>
    <t>216</t>
  </si>
  <si>
    <t>27</t>
  </si>
  <si>
    <t>195</t>
  </si>
  <si>
    <t>388</t>
  </si>
  <si>
    <t>480</t>
  </si>
  <si>
    <t>378</t>
  </si>
  <si>
    <t>289</t>
  </si>
  <si>
    <t>1,003</t>
  </si>
  <si>
    <t>487</t>
  </si>
  <si>
    <t>23</t>
  </si>
  <si>
    <t>219</t>
  </si>
  <si>
    <t>177</t>
  </si>
  <si>
    <t>236</t>
  </si>
  <si>
    <t>186</t>
  </si>
  <si>
    <t>686</t>
  </si>
  <si>
    <t>463</t>
  </si>
  <si>
    <t>194</t>
  </si>
  <si>
    <t>277</t>
  </si>
  <si>
    <t>602</t>
  </si>
  <si>
    <t>512</t>
  </si>
  <si>
    <t>77</t>
  </si>
  <si>
    <t>297</t>
  </si>
  <si>
    <t>106</t>
  </si>
  <si>
    <t>694</t>
  </si>
  <si>
    <t>193</t>
  </si>
  <si>
    <t>477</t>
  </si>
  <si>
    <t>294</t>
  </si>
  <si>
    <t>286</t>
  </si>
  <si>
    <t>268</t>
  </si>
  <si>
    <t>736</t>
  </si>
  <si>
    <t>196</t>
  </si>
  <si>
    <t>144</t>
  </si>
  <si>
    <t>263</t>
  </si>
  <si>
    <t>203</t>
  </si>
  <si>
    <t>232</t>
  </si>
  <si>
    <t>291</t>
  </si>
  <si>
    <t>301</t>
  </si>
  <si>
    <t>337</t>
  </si>
  <si>
    <t>364</t>
  </si>
  <si>
    <t>238</t>
  </si>
  <si>
    <t>135</t>
  </si>
  <si>
    <t>209</t>
  </si>
  <si>
    <t>108</t>
  </si>
  <si>
    <t>116</t>
  </si>
  <si>
    <t>281</t>
  </si>
  <si>
    <t>86</t>
  </si>
  <si>
    <t>454</t>
  </si>
  <si>
    <t>229</t>
  </si>
  <si>
    <t>516</t>
  </si>
  <si>
    <t>303</t>
  </si>
  <si>
    <t>655</t>
  </si>
  <si>
    <t>16</t>
  </si>
  <si>
    <t>304</t>
  </si>
  <si>
    <t>146</t>
  </si>
  <si>
    <t>361</t>
  </si>
  <si>
    <t>166</t>
  </si>
  <si>
    <t>700</t>
  </si>
  <si>
    <t>412</t>
  </si>
  <si>
    <t>267</t>
  </si>
  <si>
    <t>541</t>
  </si>
  <si>
    <t>324</t>
  </si>
  <si>
    <t>244</t>
  </si>
  <si>
    <t>82</t>
  </si>
  <si>
    <t>157</t>
  </si>
  <si>
    <t>517</t>
  </si>
  <si>
    <t>199</t>
  </si>
  <si>
    <t>711</t>
  </si>
  <si>
    <t>143</t>
  </si>
  <si>
    <t>174</t>
  </si>
  <si>
    <t>310</t>
  </si>
  <si>
    <t>275</t>
  </si>
  <si>
    <t>91</t>
  </si>
  <si>
    <t>296</t>
  </si>
  <si>
    <t>674</t>
  </si>
  <si>
    <t>327</t>
  </si>
  <si>
    <t>315</t>
  </si>
  <si>
    <t>221</t>
  </si>
  <si>
    <t>845</t>
  </si>
  <si>
    <t>617</t>
  </si>
  <si>
    <t>493</t>
  </si>
  <si>
    <t>46</t>
  </si>
  <si>
    <t>225</t>
  </si>
  <si>
    <t>256</t>
  </si>
  <si>
    <t>318</t>
  </si>
  <si>
    <t>1,142</t>
  </si>
  <si>
    <t>431</t>
  </si>
  <si>
    <t>490</t>
  </si>
  <si>
    <t>112</t>
  </si>
  <si>
    <t>377</t>
  </si>
  <si>
    <t>287</t>
  </si>
  <si>
    <t>438</t>
  </si>
  <si>
    <t>322</t>
  </si>
  <si>
    <t>459</t>
  </si>
  <si>
    <t>344</t>
  </si>
  <si>
    <t>514</t>
  </si>
  <si>
    <t>129</t>
  </si>
  <si>
    <t>725</t>
  </si>
  <si>
    <t>527</t>
  </si>
  <si>
    <t>210</t>
  </si>
  <si>
    <t>111</t>
  </si>
  <si>
    <t>132</t>
  </si>
  <si>
    <t>113</t>
  </si>
  <si>
    <t>607</t>
  </si>
  <si>
    <t>288</t>
  </si>
  <si>
    <t>587</t>
  </si>
  <si>
    <t>311</t>
  </si>
  <si>
    <t>389</t>
  </si>
  <si>
    <t>405</t>
  </si>
  <si>
    <t>424</t>
  </si>
  <si>
    <t>1,061</t>
  </si>
  <si>
    <t>246</t>
  </si>
  <si>
    <t>901</t>
  </si>
  <si>
    <t>909</t>
  </si>
  <si>
    <t>649</t>
  </si>
  <si>
    <t>677</t>
  </si>
  <si>
    <t>217</t>
  </si>
  <si>
    <t>969</t>
  </si>
  <si>
    <t>808</t>
  </si>
  <si>
    <t>202</t>
  </si>
  <si>
    <t>1,451</t>
  </si>
  <si>
    <t>380</t>
  </si>
  <si>
    <t>479</t>
  </si>
  <si>
    <t>330</t>
  </si>
  <si>
    <t>169</t>
  </si>
  <si>
    <t>474</t>
  </si>
  <si>
    <t>441</t>
  </si>
  <si>
    <t>391</t>
  </si>
  <si>
    <t>682</t>
  </si>
  <si>
    <t>167</t>
  </si>
  <si>
    <t>526</t>
  </si>
  <si>
    <t>347</t>
  </si>
  <si>
    <t>467</t>
  </si>
  <si>
    <t>560</t>
  </si>
  <si>
    <t>183</t>
  </si>
  <si>
    <t>476</t>
  </si>
  <si>
    <t>Assessment</t>
  </si>
  <si>
    <t>Percentage of Students at Achievement Level</t>
  </si>
  <si>
    <t>English Language Arts</t>
  </si>
  <si>
    <t>Science</t>
  </si>
  <si>
    <t>Number</t>
  </si>
  <si>
    <t>Total</t>
  </si>
  <si>
    <t>District ID</t>
  </si>
  <si>
    <t>School ID</t>
  </si>
  <si>
    <t>NCESID</t>
  </si>
  <si>
    <t>Location Address 1</t>
  </si>
  <si>
    <t>Location Address 2</t>
  </si>
  <si>
    <t xml:space="preserve">12 Westminster Street </t>
  </si>
  <si>
    <t/>
  </si>
  <si>
    <t>700 Milton Mills Road</t>
  </si>
  <si>
    <t>26 Great Pond Road</t>
  </si>
  <si>
    <t>1430 Airline Road</t>
  </si>
  <si>
    <t>85 Pine St.</t>
  </si>
  <si>
    <t>737 Union Road</t>
  </si>
  <si>
    <t>675 Westbrook Street</t>
  </si>
  <si>
    <t>8 Fox Hill Road</t>
  </si>
  <si>
    <t>38 Falcon Drive</t>
  </si>
  <si>
    <t>15 Andrew Drive</t>
  </si>
  <si>
    <t>77 Harris Street</t>
  </si>
  <si>
    <t>397 Minot Avenue</t>
  </si>
  <si>
    <t>161 Park Avenue</t>
  </si>
  <si>
    <t>32 Sherwood Drive</t>
  </si>
  <si>
    <t>92 Mary Carroll Street</t>
  </si>
  <si>
    <t>35 Lake Auburn Avenue</t>
  </si>
  <si>
    <t>40 Pierce Drive Suite # 1</t>
  </si>
  <si>
    <t>60 Pierce Drive</t>
  </si>
  <si>
    <t>249 Eastern Avenue</t>
  </si>
  <si>
    <t>12 Gedney Street</t>
  </si>
  <si>
    <t>30 Lincoln Street</t>
  </si>
  <si>
    <t>16 Sunset Avenue</t>
  </si>
  <si>
    <t>23 Fourth Avenue</t>
  </si>
  <si>
    <t>14 First Avenue</t>
  </si>
  <si>
    <t>45 Forest Avenue</t>
  </si>
  <si>
    <t>885 Broadway</t>
  </si>
  <si>
    <t>100 Moosehead Blvd</t>
  </si>
  <si>
    <t>58 Thirteenth Street</t>
  </si>
  <si>
    <t>224 Fourteenth Street</t>
  </si>
  <si>
    <t>175 Fruit Street</t>
  </si>
  <si>
    <t>143 Fifth Street</t>
  </si>
  <si>
    <t>435 Broadway</t>
  </si>
  <si>
    <t>66 Vine Street</t>
  </si>
  <si>
    <t>304 Garland Street</t>
  </si>
  <si>
    <t>200 Hogan Road</t>
  </si>
  <si>
    <t>11 Eagle Lake Road</t>
  </si>
  <si>
    <t>185 Lancaster Street</t>
  </si>
  <si>
    <t>24 Mill Pond Rd</t>
  </si>
  <si>
    <t>20 Maplewood Avenue</t>
  </si>
  <si>
    <t>335 Hill Street</t>
  </si>
  <si>
    <t>25 Tiger Drive</t>
  </si>
  <si>
    <t>320 Hill Street</t>
  </si>
  <si>
    <t>10 Maplewood Avenue</t>
  </si>
  <si>
    <t>64 West Street</t>
  </si>
  <si>
    <t>57 South Street</t>
  </si>
  <si>
    <t>60 High Street</t>
  </si>
  <si>
    <t>238 Townsend Avenue</t>
  </si>
  <si>
    <t>51 Emery Drive</t>
  </si>
  <si>
    <t>92 Pendleton Street</t>
  </si>
  <si>
    <t>261 Center Street</t>
  </si>
  <si>
    <t>2153 Bristol Rd</t>
  </si>
  <si>
    <t>41 School Street</t>
  </si>
  <si>
    <t>1527 Coastal Road</t>
  </si>
  <si>
    <t>71 Dragons Drive</t>
  </si>
  <si>
    <t>65 Columbia Avenue</t>
  </si>
  <si>
    <t>44 McKeen Street</t>
  </si>
  <si>
    <t>75 Jordan Ave</t>
  </si>
  <si>
    <t>68 Church Road</t>
  </si>
  <si>
    <t>53 Garfield Street</t>
  </si>
  <si>
    <t>34 Blue Devil Hill Suite 2</t>
  </si>
  <si>
    <t>34 Blue Devil Hill Suite 1</t>
  </si>
  <si>
    <t>345 Ocean House Road</t>
  </si>
  <si>
    <t>14 Scott Dyer Road</t>
  </si>
  <si>
    <t>12 Scott Dyer Road</t>
  </si>
  <si>
    <t>27 School Street</t>
  </si>
  <si>
    <t>1025 Van Buren Road</t>
  </si>
  <si>
    <t>1006 Ayers Junction Road</t>
  </si>
  <si>
    <t>14 School House Road</t>
  </si>
  <si>
    <t>85 School Street</t>
  </si>
  <si>
    <t>48 South Factory Street</t>
  </si>
  <si>
    <t>1192 West Ridge Road</t>
  </si>
  <si>
    <t>78 Water Street Suite 2</t>
  </si>
  <si>
    <t>251 Cranberry Road</t>
  </si>
  <si>
    <t xml:space="preserve">2066 Cutler Rd  </t>
  </si>
  <si>
    <t>21 Clarks Mills Road</t>
  </si>
  <si>
    <t>2065 Main Road</t>
  </si>
  <si>
    <t>KG-07</t>
  </si>
  <si>
    <t>249 North Deer Isle RD</t>
  </si>
  <si>
    <t>251 North Deer Isle RD</t>
  </si>
  <si>
    <t>38 Jacksonville Road</t>
  </si>
  <si>
    <t>45 North Street</t>
  </si>
  <si>
    <t>187 School St</t>
  </si>
  <si>
    <t>33 Bangor Road</t>
  </si>
  <si>
    <t>173 Center Road</t>
  </si>
  <si>
    <t>100 High Street</t>
  </si>
  <si>
    <t>89 High Street</t>
  </si>
  <si>
    <t>230 Main Street</t>
  </si>
  <si>
    <t>1581 Van Buren RD</t>
  </si>
  <si>
    <t>21 Harrison RD</t>
  </si>
  <si>
    <t>25 Park ST</t>
  </si>
  <si>
    <t>20 Forrest Avenue</t>
  </si>
  <si>
    <t>24 Lejok Street</t>
  </si>
  <si>
    <t>112 Boggy Brook Road</t>
  </si>
  <si>
    <t>309 Windsor Road</t>
  </si>
  <si>
    <t>65 School Street</t>
  </si>
  <si>
    <t>58 Woodville Road</t>
  </si>
  <si>
    <t>74 Woodville Road</t>
  </si>
  <si>
    <t>52 Woodville Road</t>
  </si>
  <si>
    <t>2023 Main Street</t>
  </si>
  <si>
    <t>25 Shaker Rd</t>
  </si>
  <si>
    <t>25 Keelson Drive</t>
  </si>
  <si>
    <t>975 West Main Street</t>
  </si>
  <si>
    <t>22 High Road</t>
  </si>
  <si>
    <t>745 Main Street</t>
  </si>
  <si>
    <t>23 Union Street</t>
  </si>
  <si>
    <t>52 Bay Point Road</t>
  </si>
  <si>
    <t>991 Hudson Road</t>
  </si>
  <si>
    <t>41 Morrill Avenue</t>
  </si>
  <si>
    <t>106 Weeks Road</t>
  </si>
  <si>
    <t>73 Justice Way</t>
  </si>
  <si>
    <t>284 Main Street</t>
  </si>
  <si>
    <t>12 Robie Street</t>
  </si>
  <si>
    <t>767 Main St. Suite 2</t>
  </si>
  <si>
    <t>129 Military Rd</t>
  </si>
  <si>
    <t>130 Pritham Ave.</t>
  </si>
  <si>
    <t>33 Cemetery Road</t>
  </si>
  <si>
    <t>18 Main St</t>
  </si>
  <si>
    <t>Harpswell Coastal Academy</t>
  </si>
  <si>
    <t>Harpswell Coastal Academy Division 1</t>
  </si>
  <si>
    <t>9 Ash Point Road</t>
  </si>
  <si>
    <t>Harpswell Coastal Academy Divisions 2 and 3</t>
  </si>
  <si>
    <t>2415 Route 2</t>
  </si>
  <si>
    <t>29 Billings Road</t>
  </si>
  <si>
    <t>235 Billings Road</t>
  </si>
  <si>
    <t>34 Highfield Road</t>
  </si>
  <si>
    <t>5 Bird Street</t>
  </si>
  <si>
    <t>10 Wabanaki Way</t>
  </si>
  <si>
    <t>39 A Union Street</t>
  </si>
  <si>
    <t>Peter Dana Point</t>
  </si>
  <si>
    <t>1 Schoolhouse lane</t>
  </si>
  <si>
    <t>159 Alumni Drive</t>
  </si>
  <si>
    <t>48 Washington Rd</t>
  </si>
  <si>
    <t>100 Broadway</t>
  </si>
  <si>
    <t>57 School Road</t>
  </si>
  <si>
    <t>139 Snare Creek LN</t>
  </si>
  <si>
    <t>7 School Lane</t>
  </si>
  <si>
    <t>12 Williams Avenue</t>
  </si>
  <si>
    <t>43 Stevenson Road</t>
  </si>
  <si>
    <t>53 Lamoine Beach Road</t>
  </si>
  <si>
    <t>4 Winn Road</t>
  </si>
  <si>
    <t>84-110 Farwell St</t>
  </si>
  <si>
    <t>156 East Avenue</t>
  </si>
  <si>
    <t>75 Central Avenue</t>
  </si>
  <si>
    <t>407 East Avenue</t>
  </si>
  <si>
    <t>601 College Street</t>
  </si>
  <si>
    <t>400 Bartlett Street</t>
  </si>
  <si>
    <t>151 North Temple Street</t>
  </si>
  <si>
    <t>93 High Street</t>
  </si>
  <si>
    <t>81 Academy Hill</t>
  </si>
  <si>
    <t>35 West Broadway</t>
  </si>
  <si>
    <t>523 Hope Road</t>
  </si>
  <si>
    <t>33 Mill Street</t>
  </si>
  <si>
    <t>2 Sugg Drive</t>
  </si>
  <si>
    <t>4 Sugg Drive</t>
  </si>
  <si>
    <t>33 Fern AVE</t>
  </si>
  <si>
    <t>ME Educational Ctr for the Deaf &amp; Hard of Hearing</t>
  </si>
  <si>
    <t>Governor Baxter School for the Deaf-PreK</t>
  </si>
  <si>
    <t>One Mackworth Island</t>
  </si>
  <si>
    <t>95 High Street</t>
  </si>
  <si>
    <t xml:space="preserve">84 PLEASANT ST  </t>
  </si>
  <si>
    <t>108 PLEASANT ST</t>
  </si>
  <si>
    <t>84 Pleasant Street</t>
  </si>
  <si>
    <t>12 Abbott Hill Rd</t>
  </si>
  <si>
    <t>175 Fern Road</t>
  </si>
  <si>
    <t>Suite 1</t>
  </si>
  <si>
    <t>14 Abbott Hill Road</t>
  </si>
  <si>
    <t>116 Rose Hill Road</t>
  </si>
  <si>
    <t>1 Bulldog Lane</t>
  </si>
  <si>
    <t>15 Rose Gaffney Rd</t>
  </si>
  <si>
    <t xml:space="preserve">492 Port Road </t>
  </si>
  <si>
    <t>353 Eleventh AVE</t>
  </si>
  <si>
    <t>135 Seventh AVE</t>
  </si>
  <si>
    <t>13 Easler Road</t>
  </si>
  <si>
    <t>310 Cony Road</t>
  </si>
  <si>
    <t>295 Main Street</t>
  </si>
  <si>
    <t>8 Science Park Road</t>
  </si>
  <si>
    <t>Floor 3</t>
  </si>
  <si>
    <t>Maine Ocean School</t>
  </si>
  <si>
    <t>24 Mortland</t>
  </si>
  <si>
    <t>6 East Chestnut Street</t>
  </si>
  <si>
    <t>25 Middle School Drive</t>
  </si>
  <si>
    <t>13 School Street</t>
  </si>
  <si>
    <t>191 Granite Street</t>
  </si>
  <si>
    <t>199 State St</t>
  </si>
  <si>
    <t>1 Monhegan Avenue</t>
  </si>
  <si>
    <t>180 Snare Creek Lane</t>
  </si>
  <si>
    <t xml:space="preserve">8 Joy Road </t>
  </si>
  <si>
    <t>1081 Eagle Lake Road</t>
  </si>
  <si>
    <t>194 Center Street</t>
  </si>
  <si>
    <t>56 Bayside Road</t>
  </si>
  <si>
    <t>19 School Street</t>
  </si>
  <si>
    <t>105 Otis Road</t>
  </si>
  <si>
    <t>256 Main Street</t>
  </si>
  <si>
    <t>36 U S Route 1</t>
  </si>
  <si>
    <t>66 North Penobscot Road</t>
  </si>
  <si>
    <t>1587 U S Route 1</t>
  </si>
  <si>
    <t>22 Bayview Drive</t>
  </si>
  <si>
    <t>23 Orono RD</t>
  </si>
  <si>
    <t>196 Allen Avenue</t>
  </si>
  <si>
    <t>120 Church RD</t>
  </si>
  <si>
    <t>370 Stevens Avenue</t>
  </si>
  <si>
    <t>195 North ST</t>
  </si>
  <si>
    <t>1600 Forest AV</t>
  </si>
  <si>
    <t>175 Auburn ST</t>
  </si>
  <si>
    <t>166 Brackett ST</t>
  </si>
  <si>
    <t>92 Deering AV</t>
  </si>
  <si>
    <t>522 Stevens AV</t>
  </si>
  <si>
    <t>432 Stevens AV</t>
  </si>
  <si>
    <t>171 Auburn ST</t>
  </si>
  <si>
    <t>150 Ocean AV</t>
  </si>
  <si>
    <t>4 Church AV</t>
  </si>
  <si>
    <t>196 Allen AV</t>
  </si>
  <si>
    <t>284 Cumberland AV</t>
  </si>
  <si>
    <t>69 Presumpscot ST</t>
  </si>
  <si>
    <t>289 MAIN STREET</t>
  </si>
  <si>
    <t>6 Old Brunswick Road</t>
  </si>
  <si>
    <t>826 Shipbuilder Drive</t>
  </si>
  <si>
    <t>3 Wright Drive</t>
  </si>
  <si>
    <t>597 High Street</t>
  </si>
  <si>
    <t>1047 Main Road</t>
  </si>
  <si>
    <t>137 Nequasset Road</t>
  </si>
  <si>
    <t>86 Cedar Grove Road</t>
  </si>
  <si>
    <t>26 Garden Lane</t>
  </si>
  <si>
    <t>97 Maple ST</t>
  </si>
  <si>
    <t>28 High Street</t>
  </si>
  <si>
    <t>96 Academy Road</t>
  </si>
  <si>
    <t>130 Academy Rd</t>
  </si>
  <si>
    <t>132 Main Street</t>
  </si>
  <si>
    <t>36 West Main Street</t>
  </si>
  <si>
    <t>573 Mount View Road</t>
  </si>
  <si>
    <t>577 Mount View Road</t>
  </si>
  <si>
    <t>575 Mount View Road</t>
  </si>
  <si>
    <t>733 Bangor Road</t>
  </si>
  <si>
    <t>84 School Street</t>
  </si>
  <si>
    <t>33 West Main Street</t>
  </si>
  <si>
    <t>573 Richmond Road</t>
  </si>
  <si>
    <t>466 Academy Road</t>
  </si>
  <si>
    <t>56 School Road</t>
  </si>
  <si>
    <t>40 Ball Park Road</t>
  </si>
  <si>
    <t>36 No Name Pond Road</t>
  </si>
  <si>
    <t>654 Hallowell Road</t>
  </si>
  <si>
    <t>30 Holbrook Street</t>
  </si>
  <si>
    <t>19 Kendall Lane</t>
  </si>
  <si>
    <t>20 Mollymauk Lane</t>
  </si>
  <si>
    <t>21 Morse Street</t>
  </si>
  <si>
    <t>587 Elmwood Road</t>
  </si>
  <si>
    <t>700 Saco Road</t>
  </si>
  <si>
    <t>92 Sokokis Trail</t>
  </si>
  <si>
    <t>912 Long Plains Road</t>
  </si>
  <si>
    <t>45 Fort Hill Road</t>
  </si>
  <si>
    <t>15 Northeast Road</t>
  </si>
  <si>
    <t>908 Cape Road</t>
  </si>
  <si>
    <t>554 River Road</t>
  </si>
  <si>
    <t>781 Boundary Road</t>
  </si>
  <si>
    <t>93 Pulpit Harbor RD</t>
  </si>
  <si>
    <t>22 Arcola Lane</t>
  </si>
  <si>
    <t>585 Depot St</t>
  </si>
  <si>
    <t>516 Cape Cod Hill Rd</t>
  </si>
  <si>
    <t>162 Learning Ln</t>
  </si>
  <si>
    <t>129 Seamon Rd</t>
  </si>
  <si>
    <t>21 Cushing Dr</t>
  </si>
  <si>
    <t>269 Middle St</t>
  </si>
  <si>
    <t>116 Middle Street</t>
  </si>
  <si>
    <t>160 Morrill Street</t>
  </si>
  <si>
    <t>145 Main Street</t>
  </si>
  <si>
    <t>21 Cross Street</t>
  </si>
  <si>
    <t>799 Hancock Street</t>
  </si>
  <si>
    <t>58 Highland Terrace</t>
  </si>
  <si>
    <t>121 Lincoln Avenue</t>
  </si>
  <si>
    <t>40 West Hill Road</t>
  </si>
  <si>
    <t>161 Cobbossee Avenue</t>
  </si>
  <si>
    <t>309 Spears Corner Road</t>
  </si>
  <si>
    <t>279 Brunswick Avenue</t>
  </si>
  <si>
    <t>1023 Pittston School Street</t>
  </si>
  <si>
    <t>821 River Road</t>
  </si>
  <si>
    <t>566 Togus Road</t>
  </si>
  <si>
    <t>501 Route 3</t>
  </si>
  <si>
    <t>665 Patricktown Rd Suite 2</t>
  </si>
  <si>
    <t>164 Grand Army Road</t>
  </si>
  <si>
    <t>366 Ridge Road</t>
  </si>
  <si>
    <t>54 Ash Point Drive</t>
  </si>
  <si>
    <t>54 Cross Road</t>
  </si>
  <si>
    <t>400 Broadway</t>
  </si>
  <si>
    <t>47 Valley Street</t>
  </si>
  <si>
    <t>30 Broadway</t>
  </si>
  <si>
    <t>65 Watts Lane</t>
  </si>
  <si>
    <t>423 Webb's Mills Road</t>
  </si>
  <si>
    <t>709 Roosevelt Trail</t>
  </si>
  <si>
    <t>434 Webbs Mills Road</t>
  </si>
  <si>
    <t>406 Gray Road</t>
  </si>
  <si>
    <t>408 Gray Road</t>
  </si>
  <si>
    <t>404 Gray Road</t>
  </si>
  <si>
    <t>667 Morse Road</t>
  </si>
  <si>
    <t>10 Libby Hill Road</t>
  </si>
  <si>
    <t>31 Libby Hill Road</t>
  </si>
  <si>
    <t>86 Intervale Road</t>
  </si>
  <si>
    <t>8 Gray Park</t>
  </si>
  <si>
    <t>1457 Maine Street</t>
  </si>
  <si>
    <t>129 Elm Street</t>
  </si>
  <si>
    <t>23 Shaw Hill Road</t>
  </si>
  <si>
    <t>1250 Maine Street</t>
  </si>
  <si>
    <t>170 Main Street</t>
  </si>
  <si>
    <t>219 Main Street</t>
  </si>
  <si>
    <t>309 Naples Road</t>
  </si>
  <si>
    <t>884 Station Road</t>
  </si>
  <si>
    <t>416 Powhattan Road</t>
  </si>
  <si>
    <t>79 Pleasant Street</t>
  </si>
  <si>
    <t>100 Pine Street</t>
  </si>
  <si>
    <t>4 Hathaway Road</t>
  </si>
  <si>
    <t>148 Valley Road</t>
  </si>
  <si>
    <t>158 Depot Road</t>
  </si>
  <si>
    <t>773 Lakeview Drive</t>
  </si>
  <si>
    <t>763 Lakeview Drive</t>
  </si>
  <si>
    <t>2896 Middle Road</t>
  </si>
  <si>
    <t>131 Messalonskee High Drive</t>
  </si>
  <si>
    <t>33 School Bus Drive</t>
  </si>
  <si>
    <t>19 Heath Street</t>
  </si>
  <si>
    <t>55 Pleasant Street</t>
  </si>
  <si>
    <t>2100 Dixmont Road</t>
  </si>
  <si>
    <t>291 Williams Road, Suite 2</t>
  </si>
  <si>
    <t>291 Williams Road, Suite 1</t>
  </si>
  <si>
    <t>337 Williams Road</t>
  </si>
  <si>
    <t>45 Blake Street</t>
  </si>
  <si>
    <t>24 Mortland Road</t>
  </si>
  <si>
    <t>26 Mortland Road</t>
  </si>
  <si>
    <t>30 Mortland Road</t>
  </si>
  <si>
    <t>177 Alewive Road</t>
  </si>
  <si>
    <t>89 Fletcher Street</t>
  </si>
  <si>
    <t>25 School Street</t>
  </si>
  <si>
    <t>60 Thompson Road</t>
  </si>
  <si>
    <t>600 Limerick Road</t>
  </si>
  <si>
    <t>29 Sea Road</t>
  </si>
  <si>
    <t>20 Main Road North</t>
  </si>
  <si>
    <t>22 Main Road North</t>
  </si>
  <si>
    <t>89 Western Avenue</t>
  </si>
  <si>
    <t>319 South Main Street</t>
  </si>
  <si>
    <t>2220 Western Avenue</t>
  </si>
  <si>
    <t>28A Main Road South</t>
  </si>
  <si>
    <t>19 Williams Way</t>
  </si>
  <si>
    <t>20 Jameson Hill Road</t>
  </si>
  <si>
    <t>148 Saco Avenue</t>
  </si>
  <si>
    <t>40 E Emerson Cummings Blvd</t>
  </si>
  <si>
    <t>1205 Eastbrook Road</t>
  </si>
  <si>
    <t>15 Old Village Road</t>
  </si>
  <si>
    <t>542 Bert Gray Road</t>
  </si>
  <si>
    <t>71 Main Street</t>
  </si>
  <si>
    <t>2456 US Hwy 1</t>
  </si>
  <si>
    <t xml:space="preserve">102 Broadway </t>
  </si>
  <si>
    <t>100 Miles Lane</t>
  </si>
  <si>
    <t>66 Bridge St</t>
  </si>
  <si>
    <t>52 Miles Ln</t>
  </si>
  <si>
    <t>6 Goodridge Drive</t>
  </si>
  <si>
    <t>14 Goodridge Drive</t>
  </si>
  <si>
    <t>10 Goodridge Drive</t>
  </si>
  <si>
    <t>11 Children's Way</t>
  </si>
  <si>
    <t>34 Knowlton Street</t>
  </si>
  <si>
    <t>60 South Street</t>
  </si>
  <si>
    <t>7 Bird Street</t>
  </si>
  <si>
    <t>65 South Street</t>
  </si>
  <si>
    <t>1009 Route 168</t>
  </si>
  <si>
    <t>61 Winn Rd.</t>
  </si>
  <si>
    <t>561 Hammett Road</t>
  </si>
  <si>
    <t>23 Cross Street</t>
  </si>
  <si>
    <t>180 Presque Isle Rd</t>
  </si>
  <si>
    <t>368 Main St</t>
  </si>
  <si>
    <t xml:space="preserve">431 US Rte 1 </t>
  </si>
  <si>
    <t>22 Argyle Rd</t>
  </si>
  <si>
    <t>156 Oak Street</t>
  </si>
  <si>
    <t>576 Stillwater Avenue</t>
  </si>
  <si>
    <t>203 Stillwater Avenue</t>
  </si>
  <si>
    <t>55 Highland Avenue</t>
  </si>
  <si>
    <t>197 Main Street</t>
  </si>
  <si>
    <t>1298 State Road</t>
  </si>
  <si>
    <t>49 Academy Street</t>
  </si>
  <si>
    <t>260 Dow Highway</t>
  </si>
  <si>
    <t>626 Dow Highway</t>
  </si>
  <si>
    <t>518 Indian River Road</t>
  </si>
  <si>
    <t>1227 US Highway 1A</t>
  </si>
  <si>
    <t>39 Washington Street</t>
  </si>
  <si>
    <t>1611 Main Street</t>
  </si>
  <si>
    <t>17 School St.</t>
  </si>
  <si>
    <t>2250 Millard Harrison Drive</t>
  </si>
  <si>
    <t>2100 Millard Harrison Drive</t>
  </si>
  <si>
    <t>1507 North Road</t>
  </si>
  <si>
    <t>84 South Road</t>
  </si>
  <si>
    <t>48 Pond Road</t>
  </si>
  <si>
    <t>24 Bennett Dr</t>
  </si>
  <si>
    <t>308 Sweden St</t>
  </si>
  <si>
    <t>308 Sweden Street</t>
  </si>
  <si>
    <t>23 School Street</t>
  </si>
  <si>
    <t>318 Manktown Road</t>
  </si>
  <si>
    <t>320 Manktown Road</t>
  </si>
  <si>
    <t>145 Kalers Corner Road</t>
  </si>
  <si>
    <t>100 Waldoboro Road</t>
  </si>
  <si>
    <t>1070 Heald Highway</t>
  </si>
  <si>
    <t>117 Eastern Road</t>
  </si>
  <si>
    <t>774 Main Road</t>
  </si>
  <si>
    <t>18 Belmont Street</t>
  </si>
  <si>
    <t>48 Penquis Drive</t>
  </si>
  <si>
    <t>26 Pleasant Street</t>
  </si>
  <si>
    <t>38 Fort Street</t>
  </si>
  <si>
    <t>19 Crescent Lane</t>
  </si>
  <si>
    <t>284 Walkers Mills Rd</t>
  </si>
  <si>
    <t>224 Rumford Avenue</t>
  </si>
  <si>
    <t>33 School Street</t>
  </si>
  <si>
    <t>20 School Street</t>
  </si>
  <si>
    <t>68 School Drive</t>
  </si>
  <si>
    <t>75 Morrison Ave</t>
  </si>
  <si>
    <t>63 High Street</t>
  </si>
  <si>
    <t>9 School Street</t>
  </si>
  <si>
    <t>7 School Street</t>
  </si>
  <si>
    <t>922 Dyer Brook Road</t>
  </si>
  <si>
    <t>303 Main Street</t>
  </si>
  <si>
    <t>351 Tuttle Road</t>
  </si>
  <si>
    <t>353 Tuttle Road</t>
  </si>
  <si>
    <t>41 Main Street</t>
  </si>
  <si>
    <t>21 Matthews Way</t>
  </si>
  <si>
    <t>1185 Route 106</t>
  </si>
  <si>
    <t>65 Mathews Way</t>
  </si>
  <si>
    <t>91 Matthews Way</t>
  </si>
  <si>
    <t>59 Cobb Road</t>
  </si>
  <si>
    <t>179 Lancey Street</t>
  </si>
  <si>
    <t>170 School Street</t>
  </si>
  <si>
    <t>167 School Street</t>
  </si>
  <si>
    <t>140 Academy Circle</t>
  </si>
  <si>
    <t>178 Main Street</t>
  </si>
  <si>
    <t>40 Heselton Street</t>
  </si>
  <si>
    <t>26 Mercer Road</t>
  </si>
  <si>
    <t>33 Jewett Street</t>
  </si>
  <si>
    <t>61 Academy Circle</t>
  </si>
  <si>
    <t>155 Academy Circle</t>
  </si>
  <si>
    <t>213 South Hiram</t>
  </si>
  <si>
    <t>115 South Hiram Road</t>
  </si>
  <si>
    <t>137 South Hiram Road</t>
  </si>
  <si>
    <t>117 Auburn Road</t>
  </si>
  <si>
    <t>145 Weld Street</t>
  </si>
  <si>
    <t>45 Middle School Drive</t>
  </si>
  <si>
    <t>21 Sanford Road</t>
  </si>
  <si>
    <t>818 Water Street</t>
  </si>
  <si>
    <t>39 Schoolhouse Road</t>
  </si>
  <si>
    <t>88 West Road</t>
  </si>
  <si>
    <t>134 Old Alfred Road</t>
  </si>
  <si>
    <t>467 Shapleigh Corner Road</t>
  </si>
  <si>
    <t>340 Sokokis Trail</t>
  </si>
  <si>
    <t>110 N Main Street</t>
  </si>
  <si>
    <t>102 Salem Road</t>
  </si>
  <si>
    <t>1513 Salem Road</t>
  </si>
  <si>
    <t>1401 Rangeley Road</t>
  </si>
  <si>
    <t>486 Main Street</t>
  </si>
  <si>
    <t>43 Learners Lane</t>
  </si>
  <si>
    <t>Madison Junior High School</t>
  </si>
  <si>
    <t>205 Main Street</t>
  </si>
  <si>
    <t>8 Noble Lane</t>
  </si>
  <si>
    <t>53 Upper Guinea Road</t>
  </si>
  <si>
    <t>65 Upper Guinea Road</t>
  </si>
  <si>
    <t>100 Noble Way</t>
  </si>
  <si>
    <t>46 Cranberry Meadow Road</t>
  </si>
  <si>
    <t>25 Varney Road</t>
  </si>
  <si>
    <t>20 Blackberry Hill Road</t>
  </si>
  <si>
    <t>1437 Poland Spring Road</t>
  </si>
  <si>
    <t>1877 Roosevelt Trail</t>
  </si>
  <si>
    <t>204 Kansas Road</t>
  </si>
  <si>
    <t>1879 Roosevelt Trail</t>
  </si>
  <si>
    <t>25 Songo School Road</t>
  </si>
  <si>
    <t>14 Frances Bell Lane</t>
  </si>
  <si>
    <t>440 Main Road</t>
  </si>
  <si>
    <t>202 Kidder Hill Road</t>
  </si>
  <si>
    <t>590 Main Road</t>
  </si>
  <si>
    <t>118 Main Street</t>
  </si>
  <si>
    <t>402 Main St</t>
  </si>
  <si>
    <t xml:space="preserve">416 Main St </t>
  </si>
  <si>
    <t>101 Main Street</t>
  </si>
  <si>
    <t>23 Ella P Burr Street</t>
  </si>
  <si>
    <t>33 Reed Drive</t>
  </si>
  <si>
    <t>45 School Street</t>
  </si>
  <si>
    <t>63 Harrison Avenue, Suite B</t>
  </si>
  <si>
    <t>63 Harrison Avenue, Suite A</t>
  </si>
  <si>
    <t>174 Hodgdon Mills Road</t>
  </si>
  <si>
    <t>175 Hodgdon Mills Road</t>
  </si>
  <si>
    <t>165 New England Road</t>
  </si>
  <si>
    <t>25 Lions Way</t>
  </si>
  <si>
    <t>31 Elementary Avenue</t>
  </si>
  <si>
    <t>14 Swan Lake Avenue</t>
  </si>
  <si>
    <t>2 South Main Street</t>
  </si>
  <si>
    <t>18 Townhouse Road</t>
  </si>
  <si>
    <t>173 Lincolnville Avenue</t>
  </si>
  <si>
    <t>637 West Main Street</t>
  </si>
  <si>
    <t>25 Molly Ockett Drive</t>
  </si>
  <si>
    <t>95 Main Street</t>
  </si>
  <si>
    <t>12 Tiger Drive</t>
  </si>
  <si>
    <t>33 Community Drive</t>
  </si>
  <si>
    <t>23 Community Drive</t>
  </si>
  <si>
    <t>107 Gibbs Mill Road</t>
  </si>
  <si>
    <t xml:space="preserve">56 N Main St </t>
  </si>
  <si>
    <t xml:space="preserve">160 N Main St </t>
  </si>
  <si>
    <t>19 Ken Taylor St</t>
  </si>
  <si>
    <t xml:space="preserve">76 S Main St </t>
  </si>
  <si>
    <t>1460 Main Street</t>
  </si>
  <si>
    <t>23 Cemetery Road</t>
  </si>
  <si>
    <t>308 Harpswell Islands Road</t>
  </si>
  <si>
    <t>68 Eagles Way</t>
  </si>
  <si>
    <t>66 Republic Avenue</t>
  </si>
  <si>
    <t>19 Perkins Street</t>
  </si>
  <si>
    <t>42 Barrows Drive</t>
  </si>
  <si>
    <t xml:space="preserve">43 Mendolia Road </t>
  </si>
  <si>
    <t>42 Griffin St</t>
  </si>
  <si>
    <t>1642 Main St</t>
  </si>
  <si>
    <t>50 Pine St</t>
  </si>
  <si>
    <t>16 Griffin St</t>
  </si>
  <si>
    <t>569 Skyway St</t>
  </si>
  <si>
    <t>79 Blake St Suite #3</t>
  </si>
  <si>
    <t xml:space="preserve">25 Campus Drive </t>
  </si>
  <si>
    <t>9 Campus Drive</t>
  </si>
  <si>
    <t>606 Main Street</t>
  </si>
  <si>
    <t>125 Canada RD</t>
  </si>
  <si>
    <t>110 Meadow ST</t>
  </si>
  <si>
    <t>31 Houlton Road</t>
  </si>
  <si>
    <t>44 South Street</t>
  </si>
  <si>
    <t>76 Brunswick Avenue</t>
  </si>
  <si>
    <t>28 High School Drive Suite B</t>
  </si>
  <si>
    <t>520 Irish Road</t>
  </si>
  <si>
    <t>50 Plymouth Road</t>
  </si>
  <si>
    <t>169 South Levant Road</t>
  </si>
  <si>
    <t>169 Main Street Suite 102</t>
  </si>
  <si>
    <t>169 Main Street Suite 101</t>
  </si>
  <si>
    <t>169 Main St., Suite 101</t>
  </si>
  <si>
    <t>805 Station Road</t>
  </si>
  <si>
    <t>800 Station Road</t>
  </si>
  <si>
    <t>One Main Street</t>
  </si>
  <si>
    <t>377 River Road</t>
  </si>
  <si>
    <t>135 Middle Street</t>
  </si>
  <si>
    <t>75 Beach Street</t>
  </si>
  <si>
    <t>40 Buxton Road</t>
  </si>
  <si>
    <t>5 Willey Rd.</t>
  </si>
  <si>
    <t>36 Tasker St</t>
  </si>
  <si>
    <t>233 Shaws Ridge Road</t>
  </si>
  <si>
    <t>248 Twombley Rd</t>
  </si>
  <si>
    <t>100 Alumni Blvd</t>
  </si>
  <si>
    <t>52 Spartan Dr</t>
  </si>
  <si>
    <t>708 Main Street</t>
  </si>
  <si>
    <t>174 Pine Point Road</t>
  </si>
  <si>
    <t>22 Mussey Road</t>
  </si>
  <si>
    <t>143 Highland Avenue</t>
  </si>
  <si>
    <t>11 Municipal Drive</t>
  </si>
  <si>
    <t>21 Quentin Drive</t>
  </si>
  <si>
    <t>20 Quentin Drive</t>
  </si>
  <si>
    <t>283 Sebago Road</t>
  </si>
  <si>
    <t>272 Snows Cove RD</t>
  </si>
  <si>
    <t>2024 State Route 129</t>
  </si>
  <si>
    <t>Daniel F. Mahoney Middle School</t>
  </si>
  <si>
    <t>240 Ocean St.</t>
  </si>
  <si>
    <t>87 Thompson Street</t>
  </si>
  <si>
    <t>52 Alfred Street</t>
  </si>
  <si>
    <t>37 Highland AVE</t>
  </si>
  <si>
    <t>165 South Kelsey Street</t>
  </si>
  <si>
    <t>Memorial Middle School</t>
  </si>
  <si>
    <t>120 Wescott Road</t>
  </si>
  <si>
    <t>637 Highland Avenue</t>
  </si>
  <si>
    <t>180 Wescott Road</t>
  </si>
  <si>
    <t>438 Hendricks Hill Road</t>
  </si>
  <si>
    <t>327 Main Street</t>
  </si>
  <si>
    <t>65 Main St</t>
  </si>
  <si>
    <t>754 N. Bend Road</t>
  </si>
  <si>
    <t>8 Bear River Road</t>
  </si>
  <si>
    <t>438 Main Street</t>
  </si>
  <si>
    <t>119 Tremont Road</t>
  </si>
  <si>
    <t>51 School Road</t>
  </si>
  <si>
    <t>1116 Webber Pond Road</t>
  </si>
  <si>
    <t>1040 School Street</t>
  </si>
  <si>
    <t>1022 Waterville Road</t>
  </si>
  <si>
    <t>66 Cutler Road</t>
  </si>
  <si>
    <t>27 Pleasant St</t>
  </si>
  <si>
    <t>58 Drummond Ave</t>
  </si>
  <si>
    <t>3 Brooklyn Ave</t>
  </si>
  <si>
    <t>100 West River Rd</t>
  </si>
  <si>
    <t>1 Brooklyn Ave</t>
  </si>
  <si>
    <t>276 Sanford RD</t>
  </si>
  <si>
    <t>200 Sanford RD</t>
  </si>
  <si>
    <t>1470 Post RD</t>
  </si>
  <si>
    <t>13 Whining Pines</t>
  </si>
  <si>
    <t>126 New Meadows Road</t>
  </si>
  <si>
    <t>410 Bridge Street</t>
  </si>
  <si>
    <t>102 Glenwood Avenue</t>
  </si>
  <si>
    <t>110 Huntress Avenue</t>
  </si>
  <si>
    <t>125 Stroudwater Street</t>
  </si>
  <si>
    <t>471 Stroudwater Street</t>
  </si>
  <si>
    <t>145 U S Route 1</t>
  </si>
  <si>
    <t>285 Benton Ave</t>
  </si>
  <si>
    <t>20 Danielson St</t>
  </si>
  <si>
    <t>30 Danielson St</t>
  </si>
  <si>
    <t>23 Highland AVE</t>
  </si>
  <si>
    <t>211 Rambler Road</t>
  </si>
  <si>
    <t>400 Rambler Road</t>
  </si>
  <si>
    <t>83 Federal Street</t>
  </si>
  <si>
    <t>225 Gardiner Road</t>
  </si>
  <si>
    <t xml:space="preserve">844 Woodland Center Road </t>
  </si>
  <si>
    <t>220 McCartney Street</t>
  </si>
  <si>
    <t>52 School Street</t>
  </si>
  <si>
    <t>121 McCartney Street</t>
  </si>
  <si>
    <t>286 West Elm Street</t>
  </si>
  <si>
    <t>1 Coastal Ridge Drive</t>
  </si>
  <si>
    <t>124 York Street</t>
  </si>
  <si>
    <t>1 Robert Stevens Drive</t>
  </si>
  <si>
    <t>30 Organug Road</t>
  </si>
  <si>
    <t>School Kind</t>
  </si>
  <si>
    <t>Achievement Level</t>
  </si>
  <si>
    <t>Number of Students Required to Test</t>
  </si>
  <si>
    <t>Total Students Tested</t>
  </si>
  <si>
    <t>Percentage of Students Tested</t>
  </si>
  <si>
    <t>Number of Students at Achievement Level</t>
  </si>
  <si>
    <t>Below State Expectations</t>
  </si>
  <si>
    <t>Students with Disabilities</t>
  </si>
  <si>
    <t>115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</si>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</sst>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"/>
  </numFmts>
  <fonts count="23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&quot;Aptos Narrow&quot;"/>
    </font>
    <font>
      <sz val="10"/>
      <color rgb="FF434343"/>
      <name val="Roboto"/>
    </font>
    <font>
      <sz val="12"/>
      <color rgb="FF3C7D22"/>
      <name val="Arial"/>
      <family val="2"/>
    </font>
    <font>
      <sz val="12"/>
      <color rgb="FF3C7D22"/>
      <name val="Aptos Narrow"/>
    </font>
    <font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b/>
      <u/>
      <sz val="10"/>
      <color rgb="FF0000FF"/>
      <name val="Roboto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CCD9D4"/>
        <bgColor rgb="FFCCD9D4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theme="4" tint="0.79998168889431442"/>
      </patternFill>
    </fill>
  </fills>
  <borders count="41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CCD9D4"/>
      </right>
      <top/>
      <bottom style="thin">
        <color rgb="FF284E3F"/>
      </bottom>
      <diagonal/>
    </border>
    <border>
      <left style="thin">
        <color rgb="FFCCD9D4"/>
      </left>
      <right style="thin">
        <color rgb="FF284E3F"/>
      </right>
      <top/>
      <bottom style="thin">
        <color rgb="FF284E3F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FFFFFF"/>
      </right>
      <top style="thin">
        <color rgb="FF8ED973"/>
      </top>
      <bottom style="thin">
        <color rgb="FF8ED973"/>
      </bottom>
      <diagonal/>
    </border>
    <border>
      <left style="thin">
        <color rgb="FFFFFFFF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ED973"/>
      </bottom>
      <diagonal/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  <diagonal/>
    </border>
    <border>
      <left style="thin">
        <color rgb="FF284E3F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284E3F"/>
      </right>
      <top style="thin">
        <color rgb="FF8ED973"/>
      </top>
      <bottom style="thin">
        <color rgb="FF8ED973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8ED973"/>
      </bottom>
      <diagonal/>
    </border>
    <border>
      <left style="thin">
        <color rgb="FF284E3F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00FF00"/>
      </left>
      <right style="thin">
        <color rgb="FF284E3F"/>
      </right>
      <top style="thin">
        <color rgb="FF00FF00"/>
      </top>
      <bottom style="thin">
        <color rgb="FF00FF00"/>
      </bottom>
      <diagonal/>
    </border>
    <border>
      <left style="thin">
        <color rgb="FF284E3F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20" fillId="0" borderId="0"/>
  </cellStyleXfs>
  <cellXfs count="14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/>
    <xf numFmtId="0" fontId="4" fillId="2" borderId="5" xfId="0" applyFont="1" applyFill="1" applyBorder="1" applyAlignment="1">
      <alignment vertical="center"/>
    </xf>
    <xf numFmtId="0" fontId="5" fillId="2" borderId="0" xfId="0" applyFont="1" applyFill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7" xfId="0" applyFont="1" applyBorder="1"/>
    <xf numFmtId="0" fontId="4" fillId="3" borderId="8" xfId="0" applyFont="1" applyFill="1" applyBorder="1" applyAlignment="1">
      <alignment vertical="center"/>
    </xf>
    <xf numFmtId="0" fontId="6" fillId="3" borderId="0" xfId="0" applyFont="1" applyFill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2" borderId="0" xfId="0" applyFont="1" applyFill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10" fontId="3" fillId="0" borderId="16" xfId="0" applyNumberFormat="1" applyFont="1" applyBorder="1"/>
    <xf numFmtId="10" fontId="2" fillId="0" borderId="0" xfId="0" applyNumberFormat="1" applyFont="1"/>
    <xf numFmtId="10" fontId="3" fillId="0" borderId="18" xfId="0" applyNumberFormat="1" applyFont="1" applyBorder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4" borderId="21" xfId="0" applyFont="1" applyFill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4" fillId="2" borderId="5" xfId="0" applyFont="1" applyFill="1" applyBorder="1"/>
    <xf numFmtId="0" fontId="4" fillId="2" borderId="15" xfId="0" applyFont="1" applyFill="1" applyBorder="1"/>
    <xf numFmtId="0" fontId="4" fillId="2" borderId="6" xfId="0" applyFont="1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10" fontId="3" fillId="0" borderId="24" xfId="0" applyNumberFormat="1" applyFont="1" applyBorder="1"/>
    <xf numFmtId="0" fontId="3" fillId="0" borderId="25" xfId="0" applyFont="1" applyBorder="1"/>
    <xf numFmtId="10" fontId="3" fillId="0" borderId="25" xfId="0" applyNumberFormat="1" applyFont="1" applyBorder="1"/>
    <xf numFmtId="0" fontId="3" fillId="0" borderId="26" xfId="0" applyFont="1" applyBorder="1"/>
    <xf numFmtId="10" fontId="3" fillId="0" borderId="27" xfId="0" applyNumberFormat="1" applyFont="1" applyBorder="1"/>
    <xf numFmtId="10" fontId="3" fillId="0" borderId="28" xfId="0" applyNumberFormat="1" applyFont="1" applyBorder="1"/>
    <xf numFmtId="0" fontId="11" fillId="5" borderId="29" xfId="0" applyFont="1" applyFill="1" applyBorder="1" applyAlignment="1">
      <alignment vertical="center"/>
    </xf>
    <xf numFmtId="10" fontId="3" fillId="0" borderId="30" xfId="0" applyNumberFormat="1" applyFont="1" applyBorder="1"/>
    <xf numFmtId="0" fontId="10" fillId="6" borderId="31" xfId="0" applyFont="1" applyFill="1" applyBorder="1" applyAlignment="1">
      <alignment vertical="center"/>
    </xf>
    <xf numFmtId="0" fontId="3" fillId="0" borderId="24" xfId="0" applyFont="1" applyBorder="1"/>
    <xf numFmtId="0" fontId="3" fillId="0" borderId="32" xfId="0" applyFont="1" applyBorder="1"/>
    <xf numFmtId="10" fontId="3" fillId="0" borderId="33" xfId="0" applyNumberFormat="1" applyFont="1" applyBorder="1"/>
    <xf numFmtId="10" fontId="3" fillId="0" borderId="34" xfId="0" applyNumberFormat="1" applyFont="1" applyBorder="1"/>
    <xf numFmtId="10" fontId="3" fillId="0" borderId="35" xfId="0" applyNumberFormat="1" applyFont="1" applyBorder="1"/>
    <xf numFmtId="0" fontId="3" fillId="0" borderId="34" xfId="0" applyFont="1" applyBorder="1"/>
    <xf numFmtId="0" fontId="12" fillId="7" borderId="36" xfId="0" applyFont="1" applyFill="1" applyBorder="1" applyAlignment="1">
      <alignment vertical="center"/>
    </xf>
    <xf numFmtId="0" fontId="3" fillId="0" borderId="28" xfId="0" applyFont="1" applyBorder="1"/>
    <xf numFmtId="0" fontId="3" fillId="0" borderId="33" xfId="0" applyFont="1" applyBorder="1"/>
    <xf numFmtId="0" fontId="7" fillId="0" borderId="34" xfId="0" applyFont="1" applyBorder="1"/>
    <xf numFmtId="0" fontId="13" fillId="8" borderId="37" xfId="0" applyFont="1" applyFill="1" applyBorder="1" applyAlignment="1">
      <alignment vertical="center"/>
    </xf>
    <xf numFmtId="0" fontId="10" fillId="9" borderId="38" xfId="0" applyFont="1" applyFill="1" applyBorder="1" applyAlignment="1">
      <alignment vertical="center"/>
    </xf>
    <xf numFmtId="0" fontId="14" fillId="10" borderId="39" xfId="0" applyFont="1" applyFill="1" applyBorder="1" applyAlignment="1">
      <alignment vertical="center"/>
    </xf>
    <xf numFmtId="0" fontId="10" fillId="10" borderId="8" xfId="0" applyFont="1" applyFill="1" applyBorder="1" applyAlignment="1">
      <alignment vertical="center"/>
    </xf>
    <xf numFmtId="0" fontId="10" fillId="9" borderId="9" xfId="0" applyFont="1" applyFill="1" applyBorder="1" applyAlignment="1">
      <alignment vertical="center"/>
    </xf>
    <xf numFmtId="0" fontId="3" fillId="0" borderId="27" xfId="0" applyFont="1" applyBorder="1"/>
    <xf numFmtId="0" fontId="10" fillId="10" borderId="17" xfId="0" applyFont="1" applyFill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5" fillId="0" borderId="0" xfId="0" applyFont="1"/>
    <xf numFmtId="0" fontId="15" fillId="0" borderId="40" xfId="0" applyFont="1" applyBorder="1" applyAlignment="1">
      <alignment horizontal="left" wrapText="1"/>
    </xf>
    <xf numFmtId="9" fontId="15" fillId="0" borderId="40" xfId="0" applyNumberFormat="1" applyFont="1" applyBorder="1" applyAlignment="1">
      <alignment horizontal="left" wrapText="1"/>
    </xf>
    <xf numFmtId="10" fontId="15" fillId="0" borderId="40" xfId="0" applyNumberFormat="1" applyFont="1" applyBorder="1" applyAlignment="1">
      <alignment horizontal="left" wrapText="1"/>
    </xf>
    <xf numFmtId="0" fontId="15" fillId="0" borderId="40" xfId="0" applyFont="1" applyBorder="1" applyAlignment="1">
      <alignment horizontal="left" vertical="top" wrapText="1"/>
    </xf>
    <xf numFmtId="10" fontId="15" fillId="0" borderId="40" xfId="0" applyNumberFormat="1" applyFont="1" applyBorder="1" applyAlignment="1">
      <alignment horizontal="left" vertical="top" wrapText="1"/>
    </xf>
    <xf numFmtId="1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" fontId="2" fillId="0" borderId="15" xfId="0" applyNumberFormat="1" applyFont="1" applyBorder="1" applyAlignment="1">
      <alignment vertical="center"/>
    </xf>
    <xf numFmtId="16" fontId="2" fillId="0" borderId="16" xfId="0" applyNumberFormat="1" applyFont="1" applyBorder="1" applyAlignment="1">
      <alignment vertical="center"/>
    </xf>
    <xf numFmtId="16" fontId="2" fillId="0" borderId="20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5" xfId="0" applyFont="1" applyBorder="1"/>
    <xf numFmtId="0" fontId="16" fillId="0" borderId="15" xfId="0" applyFont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8" xfId="0" applyFont="1" applyBorder="1"/>
    <xf numFmtId="0" fontId="16" fillId="0" borderId="16" xfId="0" applyFont="1" applyBorder="1" applyAlignment="1">
      <alignment horizontal="right"/>
    </xf>
    <xf numFmtId="0" fontId="15" fillId="0" borderId="9" xfId="0" applyFont="1" applyBorder="1" applyAlignment="1">
      <alignment horizontal="right"/>
    </xf>
    <xf numFmtId="0" fontId="16" fillId="0" borderId="15" xfId="0" applyFont="1" applyBorder="1"/>
    <xf numFmtId="0" fontId="16" fillId="0" borderId="16" xfId="0" applyFont="1" applyBorder="1"/>
    <xf numFmtId="4" fontId="16" fillId="0" borderId="15" xfId="0" applyNumberFormat="1" applyFont="1" applyBorder="1" applyAlignment="1">
      <alignment horizontal="right"/>
    </xf>
    <xf numFmtId="0" fontId="15" fillId="4" borderId="21" xfId="0" applyFont="1" applyFill="1" applyBorder="1"/>
    <xf numFmtId="0" fontId="15" fillId="4" borderId="22" xfId="0" applyFont="1" applyFill="1" applyBorder="1" applyAlignment="1">
      <alignment horizontal="right"/>
    </xf>
    <xf numFmtId="0" fontId="15" fillId="4" borderId="23" xfId="0" applyFont="1" applyFill="1" applyBorder="1" applyAlignment="1">
      <alignment horizontal="right"/>
    </xf>
    <xf numFmtId="4" fontId="2" fillId="0" borderId="0" xfId="0" applyNumberFormat="1" applyFont="1"/>
    <xf numFmtId="0" fontId="15" fillId="0" borderId="0" xfId="0" applyFont="1" applyAlignment="1">
      <alignment horizontal="right"/>
    </xf>
    <xf numFmtId="0" fontId="17" fillId="0" borderId="14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10" fontId="2" fillId="0" borderId="15" xfId="0" applyNumberFormat="1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10" fontId="2" fillId="0" borderId="16" xfId="0" applyNumberFormat="1" applyFont="1" applyBorder="1" applyAlignment="1">
      <alignment vertical="center"/>
    </xf>
    <xf numFmtId="0" fontId="17" fillId="0" borderId="16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20" fillId="0" borderId="0" xfId="2"/>
    <xf numFmtId="0" fontId="2" fillId="0" borderId="0" xfId="2" applyFont="1"/>
    <xf numFmtId="49" fontId="10" fillId="0" borderId="6" xfId="2" applyNumberFormat="1" applyFont="1" applyBorder="1" applyAlignment="1">
      <alignment vertical="center"/>
    </xf>
    <xf numFmtId="0" fontId="2" fillId="0" borderId="20" xfId="2" applyFont="1" applyBorder="1" applyAlignment="1">
      <alignment vertical="center"/>
    </xf>
    <xf numFmtId="49" fontId="2" fillId="0" borderId="20" xfId="2" applyNumberFormat="1" applyFont="1" applyBorder="1" applyAlignment="1">
      <alignment vertical="center"/>
    </xf>
    <xf numFmtId="0" fontId="2" fillId="0" borderId="12" xfId="2" applyFont="1" applyBorder="1" applyAlignment="1">
      <alignment vertical="center"/>
    </xf>
    <xf numFmtId="0" fontId="2" fillId="0" borderId="15" xfId="2" applyFont="1" applyBorder="1" applyAlignment="1">
      <alignment vertical="center"/>
    </xf>
    <xf numFmtId="49" fontId="2" fillId="0" borderId="15" xfId="2" applyNumberFormat="1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16" xfId="2" applyFont="1" applyBorder="1" applyAlignment="1">
      <alignment vertical="center"/>
    </xf>
    <xf numFmtId="49" fontId="2" fillId="0" borderId="16" xfId="2" applyNumberFormat="1" applyFont="1" applyBorder="1" applyAlignment="1">
      <alignment vertical="center"/>
    </xf>
    <xf numFmtId="0" fontId="2" fillId="0" borderId="8" xfId="2" applyFont="1" applyBorder="1" applyAlignment="1">
      <alignment vertical="center"/>
    </xf>
    <xf numFmtId="164" fontId="2" fillId="0" borderId="0" xfId="2" applyNumberFormat="1" applyFont="1"/>
    <xf numFmtId="0" fontId="4" fillId="2" borderId="15" xfId="2" applyFont="1" applyFill="1" applyBorder="1"/>
    <xf numFmtId="0" fontId="4" fillId="3" borderId="16" xfId="2" applyFont="1" applyFill="1" applyBorder="1"/>
    <xf numFmtId="49" fontId="2" fillId="0" borderId="0" xfId="2" applyNumberFormat="1" applyFont="1"/>
    <xf numFmtId="49" fontId="4" fillId="2" borderId="15" xfId="2" applyNumberFormat="1" applyFont="1" applyFill="1" applyBorder="1"/>
    <xf numFmtId="49" fontId="4" fillId="3" borderId="16" xfId="2" applyNumberFormat="1" applyFont="1" applyFill="1" applyBorder="1"/>
    <xf numFmtId="0" fontId="19" fillId="0" borderId="0" xfId="2" applyFont="1"/>
    <xf numFmtId="0" fontId="2" fillId="0" borderId="3" xfId="2" applyFont="1" applyBorder="1" applyAlignment="1">
      <alignment horizontal="left" vertical="center"/>
    </xf>
    <xf numFmtId="0" fontId="2" fillId="0" borderId="1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11" borderId="15" xfId="2" applyFont="1" applyFill="1" applyBorder="1" applyAlignment="1">
      <alignment vertical="center"/>
    </xf>
    <xf numFmtId="0" fontId="1" fillId="0" borderId="0" xfId="3"/>
    <xf numFmtId="0" fontId="19" fillId="0" borderId="0" xfId="0" applyFont="1"/>
    <xf numFmtId="0" fontId="22" fillId="0" borderId="0" xfId="0" applyFont="1"/>
    <xf numFmtId="10" fontId="0" fillId="0" borderId="0" xfId="1" applyNumberFormat="1" applyFont="1"/>
    <xf numFmtId="0" fontId="3" fillId="0" borderId="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9" fontId="2" fillId="11" borderId="15" xfId="1" applyFont="1" applyFill="1" applyBorder="1" applyAlignment="1">
      <alignment vertical="center"/>
    </xf>
    <xf numFmtId="9" fontId="2" fillId="0" borderId="16" xfId="1" applyFont="1" applyBorder="1" applyAlignment="1">
      <alignment vertical="center"/>
    </xf>
    <xf numFmtId="9" fontId="2" fillId="0" borderId="20" xfId="1" applyFont="1" applyBorder="1" applyAlignment="1">
      <alignment vertical="center"/>
    </xf>
    <xf numFmtId="10" fontId="2" fillId="0" borderId="15" xfId="1" applyNumberFormat="1" applyFont="1" applyBorder="1" applyAlignment="1">
      <alignment vertical="center"/>
    </xf>
    <xf numFmtId="10" fontId="2" fillId="0" borderId="16" xfId="1" applyNumberFormat="1" applyFont="1" applyBorder="1" applyAlignment="1">
      <alignment vertical="center"/>
    </xf>
    <xf numFmtId="10" fontId="2" fillId="0" borderId="20" xfId="1" applyNumberFormat="1" applyFont="1" applyBorder="1" applyAlignment="1">
      <alignment vertical="center"/>
    </xf>
    <xf numFmtId="0" fontId="20" fillId="0" borderId="0" xfId="4"/>
    <xf numFmtId="10" fontId="0" fillId="0" borderId="0" xfId="0" applyNumberFormat="1"/>
    <xf numFmtId="0" fontId="0" fillId="0" borderId="0" xfId="1" applyNumberFormat="1" applyFont="1"/>
    <xf numFmtId="0" fontId="19" fillId="0" borderId="0" xfId="4" applyFont="1"/>
    <xf numFmtId="0" fontId="0" fillId="0" borderId="0" xfId="0" applyNumberFormat="1"/>
    <xf numFmtId="2" fontId="0" fillId="0" borderId="0" xfId="0" applyNumberFormat="1"/>
  </cellXfs>
  <cellStyles count="5">
    <cellStyle name="Normal" xfId="0" builtinId="0"/>
    <cellStyle name="Normal 2" xfId="2" xr:uid="{BAB53B53-73B3-AA47-8BEC-2D7FF9B71FE6}"/>
    <cellStyle name="Normal 3" xfId="3" xr:uid="{4A65311B-31DE-D248-BC4F-CB8C6591D372}"/>
    <cellStyle name="Normal 4" xfId="4" xr:uid="{C3E5B49C-D607-6048-84EB-775DFC1A840E}"/>
    <cellStyle name="Percent" xfId="1" builtinId="5"/>
  </cellStyles>
  <dxfs count="18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2"/>
        <family val="2"/>
      </font>
      <numFmt numFmtId="0" formatCode="General"/>
    </dxf>
    <dxf>
      <numFmt numFmtId="14" formatCode="0.00%"/>
    </dxf>
    <dxf>
      <font>
        <sz val="12"/>
        <name val="&quot;Aptos Narrow&quot;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z val="12"/>
        <family val="2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numFmt numFmtId="0" formatCode="General"/>
    </dxf>
    <dxf>
      <fill>
        <patternFill patternType="solid">
          <fgColor rgb="FFB7E1CD"/>
          <bgColor rgb="FFB7E1CD"/>
        </patternFill>
      </fill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  <dxf>
      <font>
        <b val="0"/>
        <family val="2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minor"/>
      </font>
    </dxf>
    <dxf>
      <font>
        <sz val="12"/>
        <color theme="1"/>
        <family val="2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D9D4"/>
          <bgColor rgb="FFCCD9D4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2">
    <tableStyle name="Public School Fails-style" pivot="0" count="3" xr9:uid="{00000000-0011-0000-FFFF-FFFF00000000}">
      <tableStyleElement type="headerRow" dxfId="183"/>
      <tableStyleElement type="firstRowStripe" dxfId="182"/>
      <tableStyleElement type="secondRowStripe" dxfId="181"/>
    </tableStyle>
    <tableStyle name="Public School Fails-style 2" pivot="0" count="3" xr9:uid="{00000000-0011-0000-FFFF-FFFF01000000}">
      <tableStyleElement type="headerRow" dxfId="180"/>
      <tableStyleElement type="firstRowStripe" dxfId="179"/>
      <tableStyleElement type="secondRowStripe" dxfId="178"/>
    </tableStyle>
    <tableStyle name="Public School Fails-style 3" pivot="0" count="3" xr9:uid="{00000000-0011-0000-FFFF-FFFF02000000}">
      <tableStyleElement type="headerRow" dxfId="177"/>
      <tableStyleElement type="firstRowStripe" dxfId="176"/>
      <tableStyleElement type="secondRowStripe" dxfId="175"/>
    </tableStyle>
    <tableStyle name="Public School Fails-style 4" pivot="0" count="3" xr9:uid="{00000000-0011-0000-FFFF-FFFF03000000}">
      <tableStyleElement type="headerRow" dxfId="174"/>
      <tableStyleElement type="firstRowStripe" dxfId="173"/>
      <tableStyleElement type="secondRowStripe" dxfId="172"/>
    </tableStyle>
    <tableStyle name="Public School Fails-style 5" pivot="0" count="3" xr9:uid="{00000000-0011-0000-FFFF-FFFF04000000}">
      <tableStyleElement type="headerRow" dxfId="171"/>
      <tableStyleElement type="firstRowStripe" dxfId="170"/>
      <tableStyleElement type="secondRowStripe" dxfId="169"/>
    </tableStyle>
    <tableStyle name="Public School Fails-style 6" pivot="0" count="3" xr9:uid="{00000000-0011-0000-FFFF-FFFF05000000}">
      <tableStyleElement type="headerRow" dxfId="168"/>
      <tableStyleElement type="firstRowStripe" dxfId="167"/>
      <tableStyleElement type="secondRowStripe" dxfId="166"/>
    </tableStyle>
    <tableStyle name="Public School Fails-style 7" pivot="0" count="3" xr9:uid="{00000000-0011-0000-FFFF-FFFF06000000}">
      <tableStyleElement type="headerRow" dxfId="165"/>
      <tableStyleElement type="firstRowStripe" dxfId="164"/>
      <tableStyleElement type="secondRowStripe" dxfId="163"/>
    </tableStyle>
    <tableStyle name="Public School Fails-style 8" pivot="0" count="3" xr9:uid="{00000000-0011-0000-FFFF-FFFF07000000}">
      <tableStyleElement type="headerRow" dxfId="162"/>
      <tableStyleElement type="firstRowStripe" dxfId="161"/>
      <tableStyleElement type="secondRowStripe" dxfId="160"/>
    </tableStyle>
    <tableStyle name="Public School Fails-style 9" pivot="0" count="3" xr9:uid="{00000000-0011-0000-FFFF-FFFF08000000}">
      <tableStyleElement type="headerRow" dxfId="159"/>
      <tableStyleElement type="firstRowStripe" dxfId="158"/>
      <tableStyleElement type="secondRowStripe" dxfId="157"/>
    </tableStyle>
    <tableStyle name="Public School Fails-style 10" pivot="0" count="3" xr9:uid="{00000000-0011-0000-FFFF-FFFF09000000}">
      <tableStyleElement type="headerRow" dxfId="156"/>
      <tableStyleElement type="firstRowStripe" dxfId="155"/>
      <tableStyleElement type="secondRowStripe" dxfId="154"/>
    </tableStyle>
    <tableStyle name="Public School Fails-style 11" pivot="0" count="3" xr9:uid="{00000000-0011-0000-FFFF-FFFF0A000000}">
      <tableStyleElement type="headerRow" dxfId="153"/>
      <tableStyleElement type="firstRowStripe" dxfId="152"/>
      <tableStyleElement type="secondRowStripe" dxfId="151"/>
    </tableStyle>
    <tableStyle name="Public School Fails-style 12" pivot="0" count="3" xr9:uid="{00000000-0011-0000-FFFF-FFFF0B000000}">
      <tableStyleElement type="headerRow" dxfId="150"/>
      <tableStyleElement type="firstRowStripe" dxfId="149"/>
      <tableStyleElement type="secondRowStripe" dxfId="148"/>
    </tableStyle>
    <tableStyle name="Public School Fails-style 13" pivot="0" count="2" xr9:uid="{00000000-0011-0000-FFFF-FFFF0C000000}">
      <tableStyleElement type="firstRowStripe" dxfId="147"/>
      <tableStyleElement type="secondRowStripe" dxfId="146"/>
    </tableStyle>
    <tableStyle name="Public School Fails-style 14" pivot="0" count="2" xr9:uid="{00000000-0011-0000-FFFF-FFFF0D000000}">
      <tableStyleElement type="firstRowStripe" dxfId="145"/>
      <tableStyleElement type="secondRowStripe" dxfId="144"/>
    </tableStyle>
    <tableStyle name="Chronic Absenteeism-style" pivot="0" count="3" xr9:uid="{00000000-0011-0000-FFFF-FFFF0E000000}">
      <tableStyleElement type="headerRow" dxfId="143"/>
      <tableStyleElement type="firstRowStripe" dxfId="142"/>
      <tableStyleElement type="secondRowStripe" dxfId="141"/>
    </tableStyle>
    <tableStyle name="ELA Performance for Students wi-style" pivot="0" count="3" xr9:uid="{00000000-0011-0000-FFFF-FFFF0F000000}">
      <tableStyleElement type="headerRow" dxfId="140"/>
      <tableStyleElement type="firstRowStripe" dxfId="139"/>
      <tableStyleElement type="secondRowStripe" dxfId="138"/>
    </tableStyle>
    <tableStyle name="Achievement Gaps Math-style" pivot="0" count="4" xr9:uid="{00000000-0011-0000-FFFF-FFFF10000000}">
      <tableStyleElement type="headerRow" dxfId="137"/>
      <tableStyleElement type="totalRow" dxfId="136"/>
      <tableStyleElement type="firstRowStripe" dxfId="135"/>
      <tableStyleElement type="secondRowStripe" dxfId="134"/>
    </tableStyle>
    <tableStyle name="Achievement Gaps Math-style 2" pivot="0" count="2" xr9:uid="{00000000-0011-0000-FFFF-FFFF11000000}">
      <tableStyleElement type="firstRowStripe" dxfId="133"/>
      <tableStyleElement type="secondRowStripe" dxfId="132"/>
    </tableStyle>
    <tableStyle name="Achievement Gaps ELA-style" pivot="0" count="4" xr9:uid="{00000000-0011-0000-FFFF-FFFF12000000}">
      <tableStyleElement type="headerRow" dxfId="131"/>
      <tableStyleElement type="totalRow" dxfId="130"/>
      <tableStyleElement type="firstRowStripe" dxfId="129"/>
      <tableStyleElement type="secondRowStripe" dxfId="128"/>
    </tableStyle>
    <tableStyle name="Achievement Gaps ELA-style 2" pivot="0" count="2" xr9:uid="{00000000-0011-0000-FFFF-FFFF13000000}">
      <tableStyleElement type="firstRowStripe" dxfId="127"/>
      <tableStyleElement type="secondRowStripe" dxfId="126"/>
    </tableStyle>
    <tableStyle name="Achievement Gaps ELA-style 3" pivot="0" count="2" xr9:uid="{00000000-0011-0000-FFFF-FFFF14000000}">
      <tableStyleElement type="firstRowStripe" dxfId="125"/>
      <tableStyleElement type="secondRowStripe" dxfId="124"/>
    </tableStyle>
    <tableStyle name="Academic Performance-style" pivot="0" count="3" xr9:uid="{00000000-0011-0000-FFFF-FFFF15000000}">
      <tableStyleElement type="headerRow" dxfId="123"/>
      <tableStyleElement type="firstRowStripe" dxfId="122"/>
      <tableStyleElement type="secondRowStripe" dxfId="121"/>
    </tableStyle>
    <tableStyle name="Academic Performance-style 2" pivot="0" count="3" xr9:uid="{00000000-0011-0000-FFFF-FFFF16000000}">
      <tableStyleElement type="headerRow" dxfId="120"/>
      <tableStyleElement type="firstRowStripe" dxfId="119"/>
      <tableStyleElement type="secondRowStripe" dxfId="118"/>
    </tableStyle>
    <tableStyle name="Rate of Violent Incident with I-style" pivot="0" count="3" xr9:uid="{00000000-0011-0000-FFFF-FFFF17000000}">
      <tableStyleElement type="headerRow" dxfId="117"/>
      <tableStyleElement type="firstRowStripe" dxfId="116"/>
      <tableStyleElement type="secondRowStripe" dxfId="115"/>
    </tableStyle>
    <tableStyle name="Total Incident Rate-style" pivot="0" count="3" xr9:uid="{00000000-0011-0000-FFFF-FFFF18000000}">
      <tableStyleElement type="headerRow" dxfId="114"/>
      <tableStyleElement type="firstRowStripe" dxfId="113"/>
      <tableStyleElement type="secondRowStripe" dxfId="112"/>
    </tableStyle>
    <tableStyle name="Graduation Rate-style" pivot="0" count="3" xr9:uid="{00000000-0011-0000-FFFF-FFFF19000000}">
      <tableStyleElement type="headerRow" dxfId="111"/>
      <tableStyleElement type="firstRowStripe" dxfId="110"/>
      <tableStyleElement type="secondRowStripe" dxfId="109"/>
    </tableStyle>
    <tableStyle name="Post Secondary Enrollment Rate-style" pivot="0" count="3" xr9:uid="{00000000-0011-0000-FFFF-FFFF1A000000}">
      <tableStyleElement type="headerRow" dxfId="108"/>
      <tableStyleElement type="firstRowStripe" dxfId="107"/>
      <tableStyleElement type="secondRowStripe" dxfId="106"/>
    </tableStyle>
    <tableStyle name="Per-Pupil Spending-style" pivot="0" count="4" xr9:uid="{00000000-0011-0000-FFFF-FFFF1B000000}">
      <tableStyleElement type="headerRow" dxfId="105"/>
      <tableStyleElement type="totalRow" dxfId="104"/>
      <tableStyleElement type="firstRowStripe" dxfId="103"/>
      <tableStyleElement type="secondRowStripe" dxfId="102"/>
    </tableStyle>
    <tableStyle name="Financial Efficacy-style" pivot="0" count="3" xr9:uid="{00000000-0011-0000-FFFF-FFFF1C000000}">
      <tableStyleElement type="headerRow" dxfId="101"/>
      <tableStyleElement type="firstRowStripe" dxfId="100"/>
      <tableStyleElement type="secondRowStripe" dxfId="99"/>
    </tableStyle>
    <tableStyle name="Financial Efficacy-style 2" pivot="0" count="4" xr9:uid="{00000000-0011-0000-FFFF-FFFF1D000000}">
      <tableStyleElement type="headerRow" dxfId="98"/>
      <tableStyleElement type="totalRow" dxfId="97"/>
      <tableStyleElement type="firstRowStripe" dxfId="96"/>
      <tableStyleElement type="secondRowStripe" dxfId="95"/>
    </tableStyle>
    <tableStyle name="Maine Schools-style" pivot="0" count="3" xr9:uid="{00000000-0011-0000-FFFF-FFFF1E000000}">
      <tableStyleElement type="headerRow" dxfId="94"/>
      <tableStyleElement type="firstRowStripe" dxfId="93"/>
      <tableStyleElement type="secondRowStripe" dxfId="92"/>
    </tableStyle>
    <tableStyle name="Maine Schools-style 2" pivot="0" count="2" xr9:uid="{00000000-0011-0000-FFFF-FFFF1F000000}">
      <tableStyleElement type="firstRowStripe" dxfId="91"/>
      <tableStyleElement type="secondRowStripe" dxfId="9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1FA67B-1E51-9047-97F9-9925D829ED3C}" autoFormatId="16" applyNumberFormats="0" applyBorderFormats="0" applyFontFormats="0" applyPatternFormats="0" applyAlignmentFormats="0" applyWidthHeightFormats="0">
  <queryTableRefresh nextId="13" unboundColumnsRight="2">
    <queryTableFields count="10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 of Students Chronically Absent" tableColumnId="6"/>
      <queryTableField id="7" name="Total Students" tableColumnId="7"/>
      <queryTableField id="8" name="Percentage of Students Chronically Absent" tableColumnId="8"/>
      <queryTableField id="11" dataBound="0" tableColumnId="11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56D9584B-67B4-FC49-A755-2793422D8231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Year" tableColumnId="1"/>
      <queryTableField id="2" name="Category" tableColumnId="2"/>
      <queryTableField id="3" name="Event" tableColumnId="3"/>
      <queryTableField id="4" name="District Name" tableColumnId="4"/>
      <queryTableField id="5" name="School Name" tableColumnId="5"/>
      <queryTableField id="6" name="Resolution" tableColumnId="6"/>
      <queryTableField id="7" name="Number of Incidents" tableColumnId="7"/>
      <queryTableField id="8" name="Rate Per Total Students" tableColumnId="8"/>
      <queryTableField id="9" dataBound="0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EE5BA1-5D0A-BE4F-A818-AF54168F99E2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School Name" tableColumnId="1"/>
      <queryTableField id="2" name="Total Incidence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81500AF-553E-544D-85BE-3A7A5FC46347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Grade Span" tableColumnId="6"/>
      <queryTableField id="7" name="NCESID" tableColumnId="7"/>
      <queryTableField id="8" name="PublicFlag" tableColumnId="8"/>
      <queryTableField id="9" name="School Type" tableColumnId="9"/>
      <queryTableField id="10" name="County" tableColumnId="10"/>
      <queryTableField id="11" name="Location Address 1" tableColumnId="11"/>
      <queryTableField id="12" name="Location Address 2" tableColumnId="12"/>
      <queryTableField id="13" name="Location City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A92BBE4-88F2-314F-B302-42070DE4D5C1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Year" tableColumnId="1"/>
      <queryTableField id="2" name="District Name" tableColumnId="2"/>
      <queryTableField id="3" name="School Name" tableColumnId="3"/>
      <queryTableField id="4" name="Disaggregated" tableColumnId="4"/>
      <queryTableField id="5" name="Population" tableColumnId="5"/>
      <queryTableField id="6" name="Number" tableColumnId="6"/>
      <queryTableField id="7" name="Total" tableColumnId="7"/>
      <queryTableField id="8" name="Percentage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9F713F5-3AA9-4442-9327-CAA386FC98EF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C1D15E17-503D-E14B-8F86-6906E102B61C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B9DBA7-0B40-454D-B50A-043197DBFCC9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Year" tableColumnId="1"/>
      <queryTableField id="2" name="District ID" tableColumnId="2"/>
      <queryTableField id="3" name="District Name" tableColumnId="3"/>
      <queryTableField id="4" name="School ID" tableColumnId="4"/>
      <queryTableField id="5" name="School Name" tableColumnId="5"/>
      <queryTableField id="6" name="Population" tableColumnId="6"/>
      <queryTableField id="7" name="Assessment" tableColumnId="7"/>
      <queryTableField id="8" name="Achievement Level" tableColumnId="8"/>
      <queryTableField id="9" name="Number of Students Required to Test" tableColumnId="9"/>
      <queryTableField id="10" name="Total Students Tested" tableColumnId="10"/>
      <queryTableField id="11" name="Percentage of Students Tested" tableColumnId="11"/>
      <queryTableField id="12" name="Number of Students at Achievement Level" tableColumnId="12"/>
      <queryTableField id="13" name="Percentage of Students at Achievement Level" tableColumnId="13"/>
      <queryTableField id="14" dataBound="0" tableColumnId="14"/>
      <queryTableField id="15" dataBound="0" tableColumnId="15"/>
    </queryTableFields>
  </queryTableRefresh>
</queryTable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ils_Math_Expectations" displayName="Fails_Math_Expectations" ref="A1:A73">
  <tableColumns count="1">
    <tableColumn id="1" xr3:uid="{00000000-0010-0000-0000-000001000000}" name="School Name"/>
  </tableColumns>
  <tableStyleInfo name="Public School F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ails_ELA_Expectations" displayName="Fails_ELA_Expectations" ref="C1:C56">
  <tableColumns count="1">
    <tableColumn id="1" xr3:uid="{00000000-0010-0000-0100-000001000000}" name="School Name"/>
  </tableColumns>
  <tableStyleInfo name="Public School Fail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ails_Graduation_Rate_Expectations" displayName="Fails_Graduation_Rate_Expectations" ref="E1:E30">
  <tableColumns count="1">
    <tableColumn id="1" xr3:uid="{00000000-0010-0000-0200-000001000000}" name="School Name"/>
  </tableColumns>
  <tableStyleInfo name="Public School Fail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ails_Chronic_Absenteeism_Expectations" displayName="Fails_Chronic_Absenteeism_Expectations" ref="G1:G212">
  <tableColumns count="1">
    <tableColumn id="1" xr3:uid="{00000000-0010-0000-0300-000001000000}" name="School Name"/>
  </tableColumns>
  <tableStyleInfo name="Public School Fail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ails_Financial_Efficacy" displayName="Fails_Financial_Efficacy" ref="I1:I290">
  <tableColumns count="1">
    <tableColumn id="1" xr3:uid="{00000000-0010-0000-0400-000001000000}" name="Schools &gt; 2 Score Per Spending Per Pupil"/>
  </tableColumns>
  <tableStyleInfo name="Public School Fail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Fails_Safety" displayName="Fails_Safety" ref="K1:K299">
  <tableColumns count="1">
    <tableColumn id="1" xr3:uid="{00000000-0010-0000-0500-000001000000}" name="Schools with safety incidence higher than the most dangerous charter school"/>
  </tableColumns>
  <tableStyleInfo name="Public School Fail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Fails_under_ELA_achievement_gap" displayName="Fails_under_ELA_achievement_gap" ref="M1:M15">
  <tableColumns count="1">
    <tableColumn id="1" xr3:uid="{00000000-0010-0000-0600-000001000000}" name="School Name"/>
  </tableColumns>
  <tableStyleInfo name="Public School Fails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Fails_under_Math_achievement_gap" displayName="Fails_under_Math_achievement_gap" ref="O1:O15">
  <tableColumns count="1">
    <tableColumn id="1" xr3:uid="{00000000-0010-0000-0700-000001000000}" name="School Name"/>
  </tableColumns>
  <tableStyleInfo name="Public School Fails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School_List_and_Number_of_Expectations_Failed" displayName="School_List_and_Number_of_Expectations_Failed" ref="Q1:R569">
  <autoFilter ref="Q1:R569" xr:uid="{00000000-0009-0000-0100-000009000000}"/>
  <tableColumns count="2">
    <tableColumn id="1" xr3:uid="{00000000-0010-0000-0800-000001000000}" name="School Name"/>
    <tableColumn id="2" xr3:uid="{00000000-0010-0000-0800-000002000000}" name="Number of Failures"/>
  </tableColumns>
  <tableStyleInfo name="Public School Fails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Schools_that_Fail_1_or_More_Expectation" displayName="Schools_that_Fail_1_or_More_Expectation" ref="T1:T567">
  <tableColumns count="1">
    <tableColumn id="1" xr3:uid="{00000000-0010-0000-0900-000001000000}" name="School Name"/>
  </tableColumns>
  <tableStyleInfo name="Public School Fails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chools_that_Fail_2_or_More_Expectation" displayName="Schools_that_Fail_2_or_More_Expectation" ref="V1:V200">
  <tableColumns count="1">
    <tableColumn id="1" xr3:uid="{00000000-0010-0000-0A00-000001000000}" name="School Name"/>
  </tableColumns>
  <tableStyleInfo name="Public School Fails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chools_that_Fail_3_or_More_Expectations" displayName="Schools_that_Fail_3_or_More_Expectations" ref="X1:Y99">
  <tableColumns count="2">
    <tableColumn id="1" xr3:uid="{00000000-0010-0000-0B00-000001000000}" name="School Name"/>
    <tableColumn id="2" xr3:uid="{00000000-0010-0000-0B00-000002000000}" name="Number of Failures"/>
  </tableColumns>
  <tableStyleInfo name="Public School Fails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" displayName="Table_1" ref="P2:P99" headerRowCount="0">
  <tableColumns count="1">
    <tableColumn id="1" xr3:uid="{00000000-0010-0000-0C00-000001000000}" name="Column1"/>
  </tableColumns>
  <tableStyleInfo name="Public School Fails-style 13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2" displayName="Table_2" ref="Q571:Q609" headerRowCount="0">
  <tableColumns count="1">
    <tableColumn id="1" xr3:uid="{00000000-0010-0000-0D00-000001000000}" name="Column1"/>
  </tableColumns>
  <tableStyleInfo name="Public School Fails-style 14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587EF7A-C764-D240-8E9A-54921BE5DBB2}" name="All_Together_1" displayName="All_Together_1" ref="A1:F686" totalsRowShown="0">
  <autoFilter ref="A1:F686" xr:uid="{8D6E6E9A-D036-2942-BDC9-F7A1CC1FC97D}"/>
  <sortState xmlns:xlrd2="http://schemas.microsoft.com/office/spreadsheetml/2017/richdata2" ref="A2:F686">
    <sortCondition ref="C1:C686"/>
  </sortState>
  <tableColumns count="6">
    <tableColumn id="1" xr3:uid="{19E659CE-BB4D-E14E-B7DD-461F922C8A31}" name="District Name"/>
    <tableColumn id="2" xr3:uid="{A36318B1-BA75-8E4E-86F1-017544B58492}" name="School Name"/>
    <tableColumn id="3" xr3:uid="{CC7F415D-8B9A-BB41-AFDC-8B1498765041}" name="Assessment"/>
    <tableColumn id="4" xr3:uid="{E7D52626-43C7-654D-8A90-FD391FCA82E2}" name="Percentage of Students at Achievement Level"/>
    <tableColumn id="5" xr3:uid="{1BD0153E-9537-5C4D-BA28-227F3FF14B8B}" name="Comparison Grade Span"/>
    <tableColumn id="6" xr3:uid="{D7F7D49B-527E-5C4C-9B87-CDE62112CF9D}" name="Comparison School Type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62A14B6-C0FC-8845-8CFD-F12883B145E1}" name="Chronic_Absenteeism" displayName="Chronic_Absenteeism" ref="A1:J564" tableType="queryTable" totalsRowShown="0">
  <autoFilter ref="A1:J564" xr:uid="{762A14B6-C0FC-8845-8CFD-F12883B145E1}"/>
  <tableColumns count="10">
    <tableColumn id="1" xr3:uid="{4061ED79-E0AC-5F47-8C7D-6F26A096BCA7}" uniqueName="1" name="Year" queryTableFieldId="1" dataDxfId="89"/>
    <tableColumn id="2" xr3:uid="{7C827AD3-C63E-6440-A46A-340E510588A9}" uniqueName="2" name="District Name" queryTableFieldId="2" dataDxfId="88"/>
    <tableColumn id="3" xr3:uid="{464365EE-29DC-4E4E-8B9D-F3AA5D72D5EE}" uniqueName="3" name="School Name" queryTableFieldId="3" dataDxfId="87"/>
    <tableColumn id="4" xr3:uid="{A4ADF3CA-1FBD-CC48-B7F1-19BAFE2B8F2D}" uniqueName="4" name="Disaggregated" queryTableFieldId="4" dataDxfId="86"/>
    <tableColumn id="5" xr3:uid="{F53522C3-FD22-7E4B-9CF6-1EBE319A2B06}" uniqueName="5" name="Population" queryTableFieldId="5" dataDxfId="85"/>
    <tableColumn id="6" xr3:uid="{DB86AAE6-60AE-1C47-BBFB-3B5C131D2E81}" uniqueName="6" name="Number of Students Chronically Absent" queryTableFieldId="6" dataDxfId="84"/>
    <tableColumn id="7" xr3:uid="{41456345-29D6-EF48-846C-7AB83DC1E40B}" uniqueName="7" name="Total Students" queryTableFieldId="7" dataDxfId="83"/>
    <tableColumn id="8" xr3:uid="{4BD745E1-D12E-FE4C-8CA4-E85CDCDD9B5A}" uniqueName="8" name="Percentage of Students Chronically Absent" queryTableFieldId="8" dataDxfId="33" dataCellStyle="Percent"/>
    <tableColumn id="11" xr3:uid="{7E834A4F-0E40-9642-B902-75E87BA341FD}" uniqueName="11" name="Grade Span" queryTableFieldId="11" dataDxfId="32">
      <calculatedColumnFormula>_xlfn.XLOOKUP(Chronic_Absenteeism[[#This Row],[School Name]],Maine_Schools[School Name],Maine_Schools[Grade Span],"error")</calculatedColumnFormula>
    </tableColumn>
    <tableColumn id="10" xr3:uid="{16218085-F57C-4246-AB33-F9A3072D16E6}" uniqueName="10" name="Comparison School Type" queryTableFieldId="10" dataDxfId="31">
      <calculatedColumnFormula>_xlfn.XLOOKUP(Chronic_Absenteeism[[#This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ELA_Performance_for_Students_with_Disabilities" displayName="ELA_Performance_for_Students_with_Disabilities" ref="A1:C343">
  <autoFilter ref="A1:C343" xr:uid="{00000000-0009-0000-0100-000010000000}"/>
  <tableColumns count="3">
    <tableColumn id="1" xr3:uid="{00000000-0010-0000-0F00-000001000000}" name="School Name"/>
    <tableColumn id="2" xr3:uid="{00000000-0010-0000-0F00-000002000000}" name="Percentage Below State Expectations"/>
    <tableColumn id="3" xr3:uid="{00000000-0010-0000-0F00-000003000000}" name="Type of School"/>
  </tableColumns>
  <tableStyleInfo name="ELA Performance for Students wi-style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Non_Charter_Academic_Performance" displayName="Non_Charter_Academic_Performance" ref="A2:D527">
  <tableColumns count="4">
    <tableColumn id="1" xr3:uid="{00000000-0010-0000-1500-000001000000}" name="School Name"/>
    <tableColumn id="2" xr3:uid="{00000000-0010-0000-1500-000002000000}" name="% BELOW ELA Expectations"/>
    <tableColumn id="3" xr3:uid="{00000000-0010-0000-1500-000003000000}" name="% BELOW MATH Expectations"/>
    <tableColumn id="4" xr3:uid="{00000000-0010-0000-1500-000004000000}" name="% BELOW SCIENCE Expectations"/>
  </tableColumns>
  <tableStyleInfo name="Academic Performance-style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Charter_School_Academic_Performance" displayName="Charter_School_Academic_Performance" ref="F2:J13">
  <tableColumns count="5">
    <tableColumn id="1" xr3:uid="{00000000-0010-0000-1600-000001000000}" name="School Name"/>
    <tableColumn id="2" xr3:uid="{00000000-0010-0000-1600-000002000000}" name="% BELOW ELA Expectations"/>
    <tableColumn id="3" xr3:uid="{00000000-0010-0000-1600-000003000000}" name="% BELOW MATH Expectations"/>
    <tableColumn id="4" xr3:uid="{00000000-0010-0000-1600-000004000000}" name="% BELOW SCIENCE Expectations"/>
    <tableColumn id="5" xr3:uid="{00000000-0010-0000-1600-000005000000}" name="Kind"/>
  </tableColumns>
  <tableStyleInfo name="Academic Performance-style 2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otal_Incident_Rate" displayName="Total_Incident_Rate" ref="A1:G87">
  <autoFilter ref="A1:G87" xr:uid="{00000000-0009-0000-0100-000019000000}"/>
  <tableColumns count="7">
    <tableColumn id="1" xr3:uid="{00000000-0010-0000-1800-000001000000}" name="School Name"/>
    <tableColumn id="2" xr3:uid="{00000000-0010-0000-1800-000002000000}" name="Total Incident Rate"/>
    <tableColumn id="3" xr3:uid="{00000000-0010-0000-1800-000003000000}" name="Grade Level"/>
    <tableColumn id="4" xr3:uid="{00000000-0010-0000-1800-000004000000}" name="School Type"/>
    <tableColumn id="5" xr3:uid="{00000000-0010-0000-1800-000005000000}" name="Is Failing"/>
    <tableColumn id="6" xr3:uid="{D8B2BF26-1F2C-DF43-9138-2C713C879062}" name="Comparison Grade Spans" dataDxfId="82">
      <calculatedColumnFormula>_xlfn.XLOOKUP(Total_Incident_Rate[[#This Row],[School Name]],Maine_Schools[School Name],Maine_Schools[Comparison Grade Span],"Error")</calculatedColumnFormula>
    </tableColumn>
    <tableColumn id="7" xr3:uid="{D262B12E-97C9-074B-A398-3A0563846589}" name="Comparison School Type" dataDxfId="81">
      <calculatedColumnFormula>_xlfn.XLOOKUP(Total_Incident_Rate[[#This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Graduation_Rates" displayName="Graduation_Rates" ref="A1:E107">
  <autoFilter ref="A1:E107" xr:uid="{00000000-000C-0000-FFFF-FFFF19000000}"/>
  <tableColumns count="5">
    <tableColumn id="1" xr3:uid="{00000000-0010-0000-1900-000001000000}" name="Year"/>
    <tableColumn id="2" xr3:uid="{00000000-0010-0000-1900-000002000000}" name="School Name"/>
    <tableColumn id="3" xr3:uid="{00000000-0010-0000-1900-000003000000}" name="Rate (%)" dataDxfId="35" dataCellStyle="Percent"/>
    <tableColumn id="5" xr3:uid="{273DAFA6-89E1-904F-A269-03B83574FDC4}" name="Comparison Grade Span" dataDxfId="80">
      <calculatedColumnFormula>_xlfn.XLOOKUP(Graduation_Rates[[#This Row],[School Name]],Maine_Schools[School Name],Maine_Schools[Comparison Grade Span],"Error")</calculatedColumnFormula>
    </tableColumn>
    <tableColumn id="6" xr3:uid="{C2E1E064-5ECC-B74E-AE5E-CDF6F0E7F282}" name="Comparison School Type" dataDxfId="79">
      <calculatedColumnFormula>_xlfn.XLOOKUP(Graduation_Rates[[#This Row],[School Name]],Maine_Schools[School Name],Maine_Schools[Comparison School Type],"Error")</calculatedColumnFormula>
    </tableColumn>
  </tableColumns>
  <tableStyleInfo name="TableStyleMedium2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704B89-E26E-F642-A1D9-7DB2CB26ED9E}" name="Violent_Incident_With_Injury" displayName="Violent_Incident_With_Injury" ref="A1:J487" tableType="queryTable" totalsRowShown="0">
  <autoFilter ref="A1:J487" xr:uid="{30704B89-E26E-F642-A1D9-7DB2CB26ED9E}">
    <filterColumn colId="8">
      <filters>
        <filter val="09-12"/>
      </filters>
    </filterColumn>
  </autoFilter>
  <sortState xmlns:xlrd2="http://schemas.microsoft.com/office/spreadsheetml/2017/richdata2" ref="A2:J487">
    <sortCondition ref="E1:E487"/>
  </sortState>
  <tableColumns count="10">
    <tableColumn id="1" xr3:uid="{CA6D5758-9D9A-BE4E-957C-42825B4BCF73}" uniqueName="1" name="Year" queryTableFieldId="1" dataDxfId="78"/>
    <tableColumn id="2" xr3:uid="{C06E5DBF-0E15-FE40-A52E-F11A1E5CD370}" uniqueName="2" name="Category" queryTableFieldId="2" dataDxfId="77"/>
    <tableColumn id="3" xr3:uid="{6D6C7C00-D007-F342-B59C-DB84BDC6438A}" uniqueName="3" name="Event" queryTableFieldId="3" dataDxfId="76"/>
    <tableColumn id="4" xr3:uid="{EB68DC52-4088-6745-8425-80FACAD3289B}" uniqueName="4" name="District Name" queryTableFieldId="4" dataDxfId="75"/>
    <tableColumn id="5" xr3:uid="{84D3DAB3-39F2-9843-A404-A86B4D673326}" uniqueName="5" name="School Name" queryTableFieldId="5" dataDxfId="74"/>
    <tableColumn id="6" xr3:uid="{990BBC5E-1D77-6747-AB0A-39E1E863D351}" uniqueName="6" name="Resolution" queryTableFieldId="6" dataDxfId="73"/>
    <tableColumn id="7" xr3:uid="{B610FB41-E739-0043-85EB-948F47F5E12F}" uniqueName="7" name="Number of Incidents" queryTableFieldId="7"/>
    <tableColumn id="8" xr3:uid="{1DF60856-913A-B740-8F0B-4903C9630102}" uniqueName="8" name="Rate Per Total Students" queryTableFieldId="8" dataDxfId="30" dataCellStyle="Percent"/>
    <tableColumn id="9" xr3:uid="{C3BA1881-B39D-6A4C-9112-FAF9AD1F1DF6}" uniqueName="9" name="Grade Span" queryTableFieldId="9" dataDxfId="72">
      <calculatedColumnFormula>_xlfn.XLOOKUP(Violent_Incident_With_Injury[[#This Row],[School Name]],Maine_Schools[School Name],Maine_Schools[Grade Span],"Error")</calculatedColumnFormula>
    </tableColumn>
    <tableColumn id="10" xr3:uid="{7B7829ED-DF3F-F848-A921-65FC842DADCA}" uniqueName="10" name="Comparison School Type" queryTableFieldId="10" dataDxfId="71">
      <calculatedColumnFormula>_xlfn.XLOOKUP(Violent_Incident_With_Injury[[#This Row],[School Name]],Maine_Schools[School Name],Maine_Schools[Comparison School Type],"Error")</calculatedColumnFormula>
    </tableColumn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A0C0F46-5C99-A344-A39E-55A05E3B716A}" name="School_Behavior" displayName="School_Behavior" ref="A1:D487" tableType="queryTable" totalsRowShown="0">
  <autoFilter ref="A1:D487" xr:uid="{86BCEC4B-3833-2048-BB3E-E6EDDA1B8B83}">
    <filterColumn colId="2">
      <filters>
        <filter val="09-12"/>
      </filters>
    </filterColumn>
    <filterColumn colId="3">
      <filters>
        <filter val="Non Charter"/>
      </filters>
    </filterColumn>
  </autoFilter>
  <sortState xmlns:xlrd2="http://schemas.microsoft.com/office/spreadsheetml/2017/richdata2" ref="A2:D487">
    <sortCondition ref="A1:A487"/>
  </sortState>
  <tableColumns count="4">
    <tableColumn id="1" xr3:uid="{C70C8BAB-24AB-D249-8ED3-6DFD12D19C2C}" uniqueName="1" name="School Name" queryTableFieldId="1" dataDxfId="70" dataCellStyle="Normal 3"/>
    <tableColumn id="2" xr3:uid="{BC26F923-5772-A84F-A31E-DF7B2875516E}" uniqueName="2" name="Total Incidence" queryTableFieldId="2" dataDxfId="69" dataCellStyle="Normal 3"/>
    <tableColumn id="3" xr3:uid="{B9931DCF-7290-8945-97EC-1E492921376D}" uniqueName="3" name="Grade Span" queryTableFieldId="3" dataDxfId="68" dataCellStyle="Normal 3">
      <calculatedColumnFormula>_xlfn.XLOOKUP(School_Behavior[[#This Row],[School Name]],Maine_Schools[School Name],Maine_Schools[Grade Span],"Error")</calculatedColumnFormula>
    </tableColumn>
    <tableColumn id="4" xr3:uid="{97812DCB-8347-D044-8B06-B65F1D405C4D}" uniqueName="4" name="Comparison School Type" queryTableFieldId="4" dataDxfId="29" dataCellStyle="Normal 3">
      <calculatedColumnFormula>_xlfn.XLOOKUP(School_Behavior[[#This Row],[School Name]],Maine_Schools[School Name],Maine_Schools[Comparison School Type],"Error")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Per_Pupil_Spending" displayName="Per_Pupil_Spending" ref="A1:C589">
  <autoFilter ref="A1:C589" xr:uid="{00000000-0009-0000-0100-00001C000000}"/>
  <tableColumns count="3">
    <tableColumn id="1" xr3:uid="{00000000-0010-0000-1B00-000001000000}" name="School (2023-2024 only)"/>
    <tableColumn id="2" xr3:uid="{00000000-0010-0000-1B00-000002000000}" name="Total Per Pupil"/>
    <tableColumn id="3" xr3:uid="{00000000-0010-0000-1B00-000003000000}" name="School Type"/>
  </tableColumns>
  <tableStyleInfo name="Per-Pupil Spending-style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Non_Charter" displayName="Non_Charter" ref="A1:K501">
  <autoFilter ref="A1:K501" xr:uid="{00000000-0009-0000-0100-00001D000000}"/>
  <tableColumns count="11">
    <tableColumn id="1" xr3:uid="{00000000-0010-0000-1C00-000001000000}" name="School Name"/>
    <tableColumn id="2" xr3:uid="{00000000-0010-0000-1C00-000002000000}" name="Total Per Pupil"/>
    <tableColumn id="3" xr3:uid="{00000000-0010-0000-1C00-000003000000}" name="% BELOW ELA Expectations"/>
    <tableColumn id="4" xr3:uid="{00000000-0010-0000-1C00-000004000000}" name="% BELOW MATH Expectations"/>
    <tableColumn id="5" xr3:uid="{00000000-0010-0000-1C00-000005000000}" name="% BELOW SCIENCE Expectations"/>
    <tableColumn id="6" xr3:uid="{00000000-0010-0000-1C00-000006000000}" name="ELA Score"/>
    <tableColumn id="7" xr3:uid="{00000000-0010-0000-1C00-000007000000}" name="Math Score"/>
    <tableColumn id="8" xr3:uid="{00000000-0010-0000-1C00-000008000000}" name="Science Score"/>
    <tableColumn id="9" xr3:uid="{00000000-0010-0000-1C00-000009000000}" name="filler1"/>
    <tableColumn id="10" xr3:uid="{00000000-0010-0000-1C00-00000A000000}" name="filler2"/>
    <tableColumn id="11" xr3:uid="{00000000-0010-0000-1C00-00000B000000}" name="filler3"/>
  </tableColumns>
  <tableStyleInfo name="Financial Efficacy-style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Charters" displayName="Charters" ref="N1:U11">
  <tableColumns count="8">
    <tableColumn id="1" xr3:uid="{00000000-0010-0000-1D00-000001000000}" name="School Name"/>
    <tableColumn id="2" xr3:uid="{00000000-0010-0000-1D00-000002000000}" name="Total Per Pupil"/>
    <tableColumn id="3" xr3:uid="{00000000-0010-0000-1D00-000003000000}" name="% BELOW ELA Expectations"/>
    <tableColumn id="4" xr3:uid="{00000000-0010-0000-1D00-000004000000}" name="% BELOW MATH Expectations"/>
    <tableColumn id="5" xr3:uid="{00000000-0010-0000-1D00-000005000000}" name="% BELOW SCIENCE Expectations"/>
    <tableColumn id="6" xr3:uid="{00000000-0010-0000-1D00-000006000000}" name="ELA Score"/>
    <tableColumn id="7" xr3:uid="{00000000-0010-0000-1D00-000007000000}" name="Math Score"/>
    <tableColumn id="8" xr3:uid="{00000000-0010-0000-1D00-000008000000}" name="Science Score"/>
  </tableColumns>
  <tableStyleInfo name="Financial Efficacy-style 2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436A4EB-2768-C64F-AC70-F1928B119CE7}" name="Maine_Schools" displayName="Maine_Schools" ref="A1:J609" headerRowDxfId="67" dataDxfId="66" totalsRowDxfId="65">
  <autoFilter ref="A1:J609" xr:uid="{00000000-0009-0000-0100-00001F000000}"/>
  <tableColumns count="10">
    <tableColumn id="1" xr3:uid="{9D8C0BD4-B96C-ED4E-9B18-73E13EB5E197}" name="Year" dataDxfId="64"/>
    <tableColumn id="2" xr3:uid="{129C352B-F140-CC46-95BF-620CD8D7CB45}" name="District Name" dataDxfId="63"/>
    <tableColumn id="3" xr3:uid="{F68E756E-742A-9A46-95BF-60E24C426B02}" name="School Name" dataDxfId="62"/>
    <tableColumn id="4" xr3:uid="{56067AB4-7F3B-B84D-8033-41EF5E6D0EBE}" name="Grade Span" dataDxfId="61"/>
    <tableColumn id="5" xr3:uid="{59E2E619-78C5-F741-B99C-DE448AA45A07}" name="PublicFlag" dataDxfId="60"/>
    <tableColumn id="6" xr3:uid="{B373CFAB-B8DF-7448-844D-BC2068E74C36}" name="School Type" dataDxfId="59"/>
    <tableColumn id="7" xr3:uid="{5A8A389D-B314-CC44-8CB2-66769A926FEE}" name="County" dataDxfId="58"/>
    <tableColumn id="8" xr3:uid="{B87E849B-B71F-FF46-8937-100AF457870D}" name="Location City" dataDxfId="57"/>
    <tableColumn id="9" xr3:uid="{C3848D05-ECA6-DC47-917D-4F76155B2D8B}" name="Comparison Grade Span" dataDxfId="56"/>
    <tableColumn id="10" xr3:uid="{BF3A36E8-07A4-234D-885C-AA5D6A920EF4}" name="Comparison School Type" dataDxfId="55" totalsRowDxfId="54">
      <calculatedColumnFormula>IF(Maine_Schools[[#This Row],[School Type]]="Charter","Charter", "Non Charter")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9FC8F44-26FB-1645-88E1-7BADDF1A4114}" name="Table_635" displayName="Table_635" ref="L2:L12" headerRowCount="0">
  <tableColumns count="1">
    <tableColumn id="1" xr3:uid="{22F9238F-6AC9-494D-A16F-D9C243D13757}" name="Column1"/>
  </tableColumns>
  <tableStyleInfo name="Maine Schools-style 2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EB9071B-5C41-5742-B1E9-CCD0C1873903}" name="Maine_Schools_2022" displayName="Maine_Schools_2022" ref="A1:M614" tableType="queryTable" totalsRowShown="0">
  <autoFilter ref="A1:M614" xr:uid="{DEB9071B-5C41-5742-B1E9-CCD0C1873903}"/>
  <tableColumns count="13">
    <tableColumn id="1" xr3:uid="{49D81599-024D-2642-86EE-494659160588}" uniqueName="1" name="Year" queryTableFieldId="1" dataDxfId="53"/>
    <tableColumn id="2" xr3:uid="{80960787-D3C5-6948-AF12-8E21BA7C31C4}" uniqueName="2" name="District ID" queryTableFieldId="2"/>
    <tableColumn id="3" xr3:uid="{66B4D8A5-0618-FD40-9928-4A12B444B45E}" uniqueName="3" name="District Name" queryTableFieldId="3" dataDxfId="52"/>
    <tableColumn id="4" xr3:uid="{66B672BE-9534-F44F-BC14-C7FCDC7ED44E}" uniqueName="4" name="School ID" queryTableFieldId="4"/>
    <tableColumn id="5" xr3:uid="{FA0ECBBD-F29C-1148-8F3D-CB4B07EC5F38}" uniqueName="5" name="School Name" queryTableFieldId="5" dataDxfId="51"/>
    <tableColumn id="6" xr3:uid="{06899BBA-A19E-B540-B0D4-B8F641605AB5}" uniqueName="6" name="Grade Span" queryTableFieldId="6" dataDxfId="50"/>
    <tableColumn id="7" xr3:uid="{67EA6C38-D4A1-A34C-A8E0-B6DA0B4A8E56}" uniqueName="7" name="NCESID" queryTableFieldId="7"/>
    <tableColumn id="8" xr3:uid="{46807C42-0404-0742-BFA7-748F50421DC4}" uniqueName="8" name="PublicFlag" queryTableFieldId="8" dataDxfId="49"/>
    <tableColumn id="9" xr3:uid="{F37CF44B-D032-5040-8A0C-CC2320CFEF26}" uniqueName="9" name="School Type" queryTableFieldId="9" dataDxfId="48"/>
    <tableColumn id="10" xr3:uid="{89937E0B-E0D0-1643-A9BE-9EEAF6DAF598}" uniqueName="10" name="County" queryTableFieldId="10" dataDxfId="47"/>
    <tableColumn id="11" xr3:uid="{C4CE21DA-777D-6644-831B-26F18324C88E}" uniqueName="11" name="Location Address 1" queryTableFieldId="11" dataDxfId="46"/>
    <tableColumn id="12" xr3:uid="{6F7B5491-A3D1-AE40-89D8-A4720170C3D1}" uniqueName="12" name="Location Address 2" queryTableFieldId="12" dataDxfId="45"/>
    <tableColumn id="13" xr3:uid="{0DFC453B-1693-EB49-9D0D-5097D63F3540}" uniqueName="13" name="Location City" queryTableFieldId="13" dataDxfId="4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BB4084-6B23-664F-A1E4-D16118B1BEFA}" name="Post_Secondary_Enrollment" displayName="Post_Secondary_Enrollment" ref="A1:K127" tableType="queryTable" totalsRowShown="0">
  <autoFilter ref="A1:K127" xr:uid="{87BB4084-6B23-664F-A1E4-D16118B1BEFA}"/>
  <tableColumns count="11">
    <tableColumn id="1" xr3:uid="{77567DDA-B3EC-E34D-A28C-3D6B193110C3}" uniqueName="1" name="Year" queryTableFieldId="1" dataDxfId="43"/>
    <tableColumn id="2" xr3:uid="{96A17813-83F2-2B4F-A701-B3987E6A09A0}" uniqueName="2" name="District Name" queryTableFieldId="2" dataDxfId="42"/>
    <tableColumn id="3" xr3:uid="{A741729A-D93D-9640-A004-B4B57CA00E69}" uniqueName="3" name="School Name" queryTableFieldId="3" dataDxfId="41"/>
    <tableColumn id="4" xr3:uid="{0D9875B4-DD9B-D54E-AE08-0AF649FD3AC4}" uniqueName="4" name="Disaggregated" queryTableFieldId="4" dataDxfId="40"/>
    <tableColumn id="5" xr3:uid="{271B4600-63D5-7340-BD19-60CB7085E8A7}" uniqueName="5" name="Population" queryTableFieldId="5" dataDxfId="39"/>
    <tableColumn id="6" xr3:uid="{B456BA10-3A57-8F49-9BBA-E2A94125991C}" uniqueName="6" name="Number" queryTableFieldId="6"/>
    <tableColumn id="7" xr3:uid="{BFD341A8-6C21-7341-9726-C52451F36797}" uniqueName="7" name="Total" queryTableFieldId="7"/>
    <tableColumn id="8" xr3:uid="{05164965-678D-8F4F-BA14-C89CCDB5B271}" uniqueName="8" name="Percentage" queryTableFieldId="8"/>
    <tableColumn id="9" xr3:uid="{B2E24896-3D47-D341-B334-2C1272B6759F}" uniqueName="9" name="Grade Span" queryTableFieldId="9" dataDxfId="38">
      <calculatedColumnFormula>_xlfn.XLOOKUP(Post_Secondary_Enrollment[[#This Row],[School Name]],Maine_Schools_2022[School Name],Maine_Schools_2022[Grade Span],"error")</calculatedColumnFormula>
    </tableColumn>
    <tableColumn id="10" xr3:uid="{BA995698-2823-C248-A24F-B91BC73ED2A4}" uniqueName="10" name="School Kind" queryTableFieldId="10" dataDxfId="37">
      <calculatedColumnFormula>_xlfn.XLOOKUP(Post_Secondary_Enrollment[[#This Row],[School Name]],Maine_Schools_2022[School Name],Maine_Schools_2022[School Type],"error")</calculatedColumnFormula>
    </tableColumn>
    <tableColumn id="11" xr3:uid="{2408FFCA-0BBD-204B-8F06-D074A3B964C5}" uniqueName="11" name="Comparison School Type" queryTableFieldId="11" dataDxfId="36">
      <calculatedColumnFormula>IF(Post_Secondary_Enrollment[[#This Row],[School Kind]]="Charter","Charter","Non Charter")</calculatedColumnFormula>
    </tableColumn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841F812-DC55-4544-A00E-7CB1A5C77019}" name="Disabilities_Math" displayName="Disabilities_Math" ref="A1:O240" tableType="queryTable" totalsRowShown="0">
  <autoFilter ref="A1:O240" xr:uid="{8841F812-DC55-4544-A00E-7CB1A5C77019}"/>
  <tableColumns count="15">
    <tableColumn id="1" xr3:uid="{EFCFAA6D-7877-0F4F-BE3C-F05F0953209F}" uniqueName="1" name="Year" queryTableFieldId="1" dataDxfId="21"/>
    <tableColumn id="2" xr3:uid="{CF6D42EF-E888-454D-9DC9-995BC0C30B1D}" uniqueName="2" name="District ID" queryTableFieldId="2"/>
    <tableColumn id="3" xr3:uid="{4D82568B-AB8A-0B44-94B5-83198D43BE4E}" uniqueName="3" name="District Name" queryTableFieldId="3" dataDxfId="20"/>
    <tableColumn id="4" xr3:uid="{D87544D2-6DD7-EB49-9998-F62E1EF0CCB6}" uniqueName="4" name="School ID" queryTableFieldId="4"/>
    <tableColumn id="5" xr3:uid="{772CB717-C8B7-B445-8CFE-9733F7A01E4C}" uniqueName="5" name="School Name" queryTableFieldId="5" dataDxfId="19"/>
    <tableColumn id="6" xr3:uid="{F2C96ED0-C259-2243-A883-C0F7A3E0267A}" uniqueName="6" name="Population" queryTableFieldId="6" dataDxfId="18"/>
    <tableColumn id="7" xr3:uid="{797FF7FF-8ACF-F845-BBA2-E8FDFC6166D5}" uniqueName="7" name="Assessment" queryTableFieldId="7" dataDxfId="17"/>
    <tableColumn id="8" xr3:uid="{DFDDD748-C637-F745-8A18-DEB638CC794B}" uniqueName="8" name="Achievement Level" queryTableFieldId="8" dataDxfId="16"/>
    <tableColumn id="9" xr3:uid="{98471EAA-A825-974D-BBE9-146E1CDC3269}" uniqueName="9" name="Number of Students Required to Test" queryTableFieldId="9"/>
    <tableColumn id="10" xr3:uid="{75F3AA83-0EBC-9145-9133-B799AE84B5F9}" uniqueName="10" name="Total Students Tested" queryTableFieldId="10"/>
    <tableColumn id="11" xr3:uid="{4ED28F0D-7527-884F-87A5-5E1F2FFCB2B7}" uniqueName="11" name="Percentage of Students Tested" queryTableFieldId="11"/>
    <tableColumn id="12" xr3:uid="{7DF12566-D15C-E54C-A2BD-35C8C8945B4D}" uniqueName="12" name="Number of Students at Achievement Level" queryTableFieldId="12" dataDxfId="15"/>
    <tableColumn id="13" xr3:uid="{9891C9C9-8076-E640-BFEF-E0B9B0AC758C}" uniqueName="13" name="Percentage of Students at Achievement Level" queryTableFieldId="13"/>
    <tableColumn id="14" xr3:uid="{495BA94A-1B6D-0745-A6AB-D7866672DAB7}" uniqueName="14" name="Comparison School Type" queryTableFieldId="14" dataDxfId="2">
      <calculatedColumnFormula>_xlfn.XLOOKUP(Disabilities_Math[[#This Row],[School Name]],Maine_Schools[School Name],Maine_Schools[Comparison School Type], "Error")</calculatedColumnFormula>
    </tableColumn>
    <tableColumn id="15" xr3:uid="{53B9D956-EECF-384C-8512-3035DE537EDD}" uniqueName="15" name="Comparison Grade Span" queryTableFieldId="15" dataDxfId="1">
      <calculatedColumnFormula>_xlfn.XLOOKUP(Disabilities_Math[[#This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1F06104-63B1-484D-9856-75A5242B439B}" name="Table39" displayName="Table39" ref="A1:O634" totalsRowShown="0">
  <autoFilter ref="A1:O634" xr:uid="{61F06104-63B1-484D-9856-75A5242B439B}"/>
  <tableColumns count="15">
    <tableColumn id="1" xr3:uid="{94A2DC20-DEF9-E84E-954F-AB4E0C7EEC10}" name="Year"/>
    <tableColumn id="2" xr3:uid="{279E6DCE-214B-334A-80B9-EC6BF1E67C2C}" name="District ID"/>
    <tableColumn id="3" xr3:uid="{B1335330-2597-EE4A-A12F-AC8E8E354E94}" name="District Name"/>
    <tableColumn id="4" xr3:uid="{E5FA82E2-A3BF-5C47-9E10-EAA67EA9BB23}" name="School ID"/>
    <tableColumn id="5" xr3:uid="{A740FE0E-51E5-E14F-B251-2550A289E0A9}" name="School Name"/>
    <tableColumn id="6" xr3:uid="{FD81E714-8BCA-3B48-9E18-AAFC8E1ED6BD}" name="Population"/>
    <tableColumn id="7" xr3:uid="{09B21EBE-8144-C641-B41A-BCDFC04F3031}" name="Assessment"/>
    <tableColumn id="8" xr3:uid="{A6F286A7-4F17-9D4B-B39E-6C483E0B008F}" name="Achievement Level"/>
    <tableColumn id="9" xr3:uid="{8329C9B8-90E6-BE4B-863C-E63D57AC1E3F}" name="Number of Students Required to Test"/>
    <tableColumn id="10" xr3:uid="{334B5E04-B0BB-4044-969C-F355B7CD9200}" name="Total Students Tested"/>
    <tableColumn id="11" xr3:uid="{FA91F774-8C54-D24F-9422-BD3629555170}" name="Percentage of Students Tested"/>
    <tableColumn id="12" xr3:uid="{F273733C-2E36-9D48-A100-55A5D3E11352}" name="Number of Students at Achievement Level" dataDxfId="0"/>
    <tableColumn id="13" xr3:uid="{A8ECE51C-56EC-204B-BCAF-FC2D147DC76C}" name="Percentage of Students at Achievement Level"/>
    <tableColumn id="14" xr3:uid="{2CA10344-E98C-A843-9FE3-2D2D67323D79}" name="Comparison School Type"/>
    <tableColumn id="15" xr3:uid="{A22828D7-F1CA-8A4A-AA21-422B19E4296A}" name="Comparison Grade Span"/>
  </tableColumns>
  <tableStyleInfo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541CA92-5B63-0A46-891E-9679DCAB0C09}" name="Disabilities_Science" displayName="Disabilities_Science" ref="A1:O53" tableType="queryTable" totalsRowShown="0">
  <autoFilter ref="A1:O53" xr:uid="{1541CA92-5B63-0A46-891E-9679DCAB0C09}"/>
  <tableColumns count="15">
    <tableColumn id="1" xr3:uid="{00F9488E-77E5-2546-B6C9-50FE4DF59CF4}" uniqueName="1" name="Year" queryTableFieldId="1" dataDxfId="28"/>
    <tableColumn id="2" xr3:uid="{7FA85250-D5AD-AC41-97E6-99340A14B414}" uniqueName="2" name="District ID" queryTableFieldId="2"/>
    <tableColumn id="3" xr3:uid="{421DD0E8-0513-B542-A4A9-B78AD8830D67}" uniqueName="3" name="District Name" queryTableFieldId="3" dataDxfId="27"/>
    <tableColumn id="4" xr3:uid="{FE99F3B5-EF73-284E-918E-B445090AE6A7}" uniqueName="4" name="School ID" queryTableFieldId="4"/>
    <tableColumn id="5" xr3:uid="{CBB8B395-6472-C547-BF0C-1C586E73D8FB}" uniqueName="5" name="School Name" queryTableFieldId="5" dataDxfId="26"/>
    <tableColumn id="6" xr3:uid="{2071326F-39B3-B244-A9CE-C6FC09C6332C}" uniqueName="6" name="Population" queryTableFieldId="6" dataDxfId="25"/>
    <tableColumn id="7" xr3:uid="{6CDFA637-CB5C-EF49-AC1F-BDCB52D64F5C}" uniqueName="7" name="Assessment" queryTableFieldId="7" dataDxfId="24"/>
    <tableColumn id="8" xr3:uid="{06F2FD25-DD77-8F47-8338-0677D4A669E7}" uniqueName="8" name="Achievement Level" queryTableFieldId="8" dataDxfId="23"/>
    <tableColumn id="9" xr3:uid="{A24A28A7-BFE6-6748-9126-B798DB77BD8E}" uniqueName="9" name="Number of Students Required to Test" queryTableFieldId="9"/>
    <tableColumn id="10" xr3:uid="{DA99A44C-81B9-3744-97E0-7367AEC699BA}" uniqueName="10" name="Total Students Tested" queryTableFieldId="10"/>
    <tableColumn id="11" xr3:uid="{7FDE65A6-1EA4-1C4C-8591-6A45678EFD6D}" uniqueName="11" name="Percentage of Students Tested" queryTableFieldId="11"/>
    <tableColumn id="12" xr3:uid="{0D3B7D6E-A48B-CF4B-B404-EDC4D1DD2C43}" uniqueName="12" name="Number of Students at Achievement Level" queryTableFieldId="12" dataDxfId="22"/>
    <tableColumn id="13" xr3:uid="{F9F654FA-C029-3141-BE29-9C970B13EE1A}" uniqueName="13" name="Percentage of Students at Achievement Level" queryTableFieldId="13"/>
    <tableColumn id="14" xr3:uid="{3ED6D20B-418F-2E40-97CA-5386975700C5}" uniqueName="14" name="Comparison School Type" queryTableFieldId="14" dataDxfId="4">
      <calculatedColumnFormula>_xlfn.XLOOKUP(Disabilities_Science[[#This Row],[School Name]],Maine_Schools[School Name],Maine_Schools[Comparison School Type], "Error")</calculatedColumnFormula>
    </tableColumn>
    <tableColumn id="15" xr3:uid="{EB888024-7A00-0848-AC71-9316F0FD0DFC}" uniqueName="15" name="Comparison Grade Span" queryTableFieldId="15" dataDxfId="3">
      <calculatedColumnFormula>_xlfn.XLOOKUP(Disabilities_Science[[#This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2A3F3A0-528C-764F-807A-F5FE471DEE5C}" name="Disabilities_ELA" displayName="Disabilities_ELA" ref="A1:O343" tableType="queryTable" totalsRowShown="0">
  <autoFilter ref="A1:O343" xr:uid="{E2A3F3A0-528C-764F-807A-F5FE471DEE5C}"/>
  <tableColumns count="15">
    <tableColumn id="1" xr3:uid="{025E1731-BCB5-E542-9088-A6B483FB15BE}" uniqueName="1" name="Year" queryTableFieldId="1" dataDxfId="14"/>
    <tableColumn id="2" xr3:uid="{B5070858-BEA4-5140-B677-8BFBD81D13B4}" uniqueName="2" name="District ID" queryTableFieldId="2"/>
    <tableColumn id="3" xr3:uid="{01E953D4-D88E-4E4C-BC1D-AB7E0A3994D8}" uniqueName="3" name="District Name" queryTableFieldId="3" dataDxfId="13"/>
    <tableColumn id="4" xr3:uid="{A7540587-9A6C-674C-B9AA-4E359FCC789B}" uniqueName="4" name="School ID" queryTableFieldId="4"/>
    <tableColumn id="5" xr3:uid="{0579AB58-373C-F44F-9CDB-00EC14C5BE14}" uniqueName="5" name="School Name" queryTableFieldId="5" dataDxfId="12"/>
    <tableColumn id="6" xr3:uid="{441D2A07-A8AF-6046-BD6B-ABC54FD7A4B9}" uniqueName="6" name="Population" queryTableFieldId="6" dataDxfId="11"/>
    <tableColumn id="7" xr3:uid="{602826B5-6501-6541-9F7E-EA14A7D05D1E}" uniqueName="7" name="Assessment" queryTableFieldId="7" dataDxfId="10"/>
    <tableColumn id="8" xr3:uid="{F939C7F8-6995-8D4C-BA30-D8A8A46A56D2}" uniqueName="8" name="Achievement Level" queryTableFieldId="8" dataDxfId="9"/>
    <tableColumn id="9" xr3:uid="{E7EA6998-2C64-BC4B-9991-4BDBAF0A97E6}" uniqueName="9" name="Number of Students Required to Test" queryTableFieldId="9"/>
    <tableColumn id="10" xr3:uid="{96A6A3EF-C739-AC4A-8007-4F7C1435B942}" uniqueName="10" name="Total Students Tested" queryTableFieldId="10"/>
    <tableColumn id="11" xr3:uid="{2031B0A0-50D7-694C-8014-DDC911CB3231}" uniqueName="11" name="Percentage of Students Tested" queryTableFieldId="11"/>
    <tableColumn id="12" xr3:uid="{39CCAC76-3127-7945-83AA-F9A4D019311E}" uniqueName="12" name="Number of Students at Achievement Level" queryTableFieldId="12" dataDxfId="8"/>
    <tableColumn id="13" xr3:uid="{4E404E76-AF41-7F41-89C2-36EED73447D4}" uniqueName="13" name="Percentage of Students at Achievement Level" queryTableFieldId="13" dataDxfId="7" dataCellStyle="Percent"/>
    <tableColumn id="14" xr3:uid="{64EA410F-75DF-4A40-B94B-07C29CF430DD}" uniqueName="14" name="Comparison School Type" queryTableFieldId="14" dataDxfId="6">
      <calculatedColumnFormula>_xlfn.XLOOKUP(Disabilities_ELA[[#This Row],[School Name]],Maine_Schools[School Name],Maine_Schools[Comparison School Type], "Error")</calculatedColumnFormula>
    </tableColumn>
    <tableColumn id="15" xr3:uid="{DC81AEA8-83C7-AA42-9C1E-186812CB3084}" uniqueName="15" name="Comparison Grade Span" queryTableFieldId="15" dataDxfId="5">
      <calculatedColumnFormula>_xlfn.XLOOKUP(Disabilities_ELA[[#This Row],[School Name]],Maine_Schools[School Name],Maine_Schools[Comparison Grade Span], "Error")</calculatedColumnFormula>
    </tableColumn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Achievement_Gaps_Math" displayName="Achievement_Gaps_Math" ref="A1:D302" totalsRowCount="1">
  <tableColumns count="4">
    <tableColumn id="1" xr3:uid="{00000000-0010-0000-1000-000001000000}" name="School Name"/>
    <tableColumn id="2" xr3:uid="{00000000-0010-0000-1000-000002000000}" name="Gap for Economically Disadvantaged (%)" totalsRowFunction="custom">
      <totalsRowFormula>MEDIAN(Achievement_Gaps_Math[Gap for Economically Disadvantaged (%)])</totalsRowFormula>
    </tableColumn>
    <tableColumn id="3" xr3:uid="{00000000-0010-0000-1000-000003000000}" name="Gap for Women (%)" totalsRowFunction="custom">
      <totalsRowFormula>MEDIAN(Achievement_Gaps_Math[Gap for Women (%)])</totalsRowFormula>
    </tableColumn>
    <tableColumn id="4" xr3:uid="{00000000-0010-0000-1000-000004000000}" name="Gap for Students with Disabilities (%)" totalsRowFunction="custom">
      <totalsRowFormula>MEDIAN(Achievement_Gaps_Math[Gap for Students with Disabilities (%)])</totalsRowFormula>
    </tableColumn>
  </tableColumns>
  <tableStyleInfo name="Achievement Gaps Math-style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3" displayName="Table_3" ref="F2:V4" headerRowCount="0">
  <tableColumns count="17">
    <tableColumn id="1" xr3:uid="{00000000-0010-0000-1100-000001000000}" name="Column1"/>
    <tableColumn id="2" xr3:uid="{00000000-0010-0000-1100-000002000000}" name="Column2"/>
    <tableColumn id="3" xr3:uid="{00000000-0010-0000-1100-000003000000}" name="Column3"/>
    <tableColumn id="4" xr3:uid="{00000000-0010-0000-1100-000004000000}" name="Column4"/>
    <tableColumn id="5" xr3:uid="{00000000-0010-0000-1100-000005000000}" name="Column5"/>
    <tableColumn id="6" xr3:uid="{00000000-0010-0000-1100-000006000000}" name="Column6"/>
    <tableColumn id="7" xr3:uid="{00000000-0010-0000-1100-000007000000}" name="Column7"/>
    <tableColumn id="8" xr3:uid="{00000000-0010-0000-1100-000008000000}" name="Column8"/>
    <tableColumn id="9" xr3:uid="{00000000-0010-0000-1100-000009000000}" name="Column9"/>
    <tableColumn id="10" xr3:uid="{00000000-0010-0000-1100-00000A000000}" name="Column10"/>
    <tableColumn id="11" xr3:uid="{00000000-0010-0000-1100-00000B000000}" name="Column11"/>
    <tableColumn id="12" xr3:uid="{00000000-0010-0000-1100-00000C000000}" name="Column12"/>
    <tableColumn id="13" xr3:uid="{00000000-0010-0000-1100-00000D000000}" name="Column13"/>
    <tableColumn id="14" xr3:uid="{00000000-0010-0000-1100-00000E000000}" name="Column14"/>
    <tableColumn id="15" xr3:uid="{00000000-0010-0000-1100-00000F000000}" name="Column15"/>
    <tableColumn id="16" xr3:uid="{00000000-0010-0000-1100-000010000000}" name="Column16"/>
    <tableColumn id="17" xr3:uid="{00000000-0010-0000-1100-000011000000}" name="Column17"/>
  </tableColumns>
  <tableStyleInfo name="Achievement Gaps Math-style 2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Achievement_Gaps_ELA" displayName="Achievement_Gaps_ELA" ref="A1:D285">
  <tableColumns count="4">
    <tableColumn id="1" xr3:uid="{00000000-0010-0000-1200-000001000000}" name="School Name"/>
    <tableColumn id="2" xr3:uid="{00000000-0010-0000-1200-000002000000}" name="Gap for Economically Disadvantaged (%)"/>
    <tableColumn id="3" xr3:uid="{00000000-0010-0000-1200-000003000000}" name="Gap for Women (%)"/>
    <tableColumn id="4" xr3:uid="{00000000-0010-0000-1200-000004000000}" name="Gap for Students with Disabilities (%)"/>
  </tableColumns>
  <tableStyleInfo name="Achievement Gaps ELA-style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4" displayName="Table_4" ref="F2:V9" headerRowCount="0">
  <tableColumns count="17">
    <tableColumn id="1" xr3:uid="{00000000-0010-0000-1300-000001000000}" name="Column1"/>
    <tableColumn id="2" xr3:uid="{00000000-0010-0000-1300-000002000000}" name="Column2"/>
    <tableColumn id="3" xr3:uid="{00000000-0010-0000-1300-000003000000}" name="Column3"/>
    <tableColumn id="4" xr3:uid="{00000000-0010-0000-1300-000004000000}" name="Column4"/>
    <tableColumn id="5" xr3:uid="{00000000-0010-0000-1300-000005000000}" name="Column5"/>
    <tableColumn id="6" xr3:uid="{00000000-0010-0000-1300-000006000000}" name="Column6"/>
    <tableColumn id="7" xr3:uid="{00000000-0010-0000-1300-000007000000}" name="Column7"/>
    <tableColumn id="8" xr3:uid="{00000000-0010-0000-1300-000008000000}" name="Column8"/>
    <tableColumn id="9" xr3:uid="{00000000-0010-0000-1300-000009000000}" name="Column9"/>
    <tableColumn id="10" xr3:uid="{00000000-0010-0000-1300-00000A000000}" name="Column10"/>
    <tableColumn id="11" xr3:uid="{00000000-0010-0000-1300-00000B000000}" name="Column11"/>
    <tableColumn id="12" xr3:uid="{00000000-0010-0000-1300-00000C000000}" name="Column12"/>
    <tableColumn id="13" xr3:uid="{00000000-0010-0000-1300-00000D000000}" name="Column13"/>
    <tableColumn id="14" xr3:uid="{00000000-0010-0000-1300-00000E000000}" name="Column14"/>
    <tableColumn id="15" xr3:uid="{00000000-0010-0000-1300-00000F000000}" name="Column15"/>
    <tableColumn id="16" xr3:uid="{00000000-0010-0000-1300-000010000000}" name="Column16"/>
    <tableColumn id="17" xr3:uid="{00000000-0010-0000-1300-000011000000}" name="Column17"/>
  </tableColumns>
  <tableStyleInfo name="Achievement Gaps ELA-style 2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5" displayName="Table_5" ref="F17:V17" headerRowCount="0">
  <tableColumns count="17">
    <tableColumn id="1" xr3:uid="{00000000-0010-0000-1400-000001000000}" name="Column1"/>
    <tableColumn id="2" xr3:uid="{00000000-0010-0000-1400-000002000000}" name="Column2"/>
    <tableColumn id="3" xr3:uid="{00000000-0010-0000-1400-000003000000}" name="Column3"/>
    <tableColumn id="4" xr3:uid="{00000000-0010-0000-1400-000004000000}" name="Column4"/>
    <tableColumn id="5" xr3:uid="{00000000-0010-0000-1400-000005000000}" name="Column5"/>
    <tableColumn id="6" xr3:uid="{00000000-0010-0000-1400-000006000000}" name="Column6"/>
    <tableColumn id="7" xr3:uid="{00000000-0010-0000-1400-000007000000}" name="Column7"/>
    <tableColumn id="8" xr3:uid="{00000000-0010-0000-1400-000008000000}" name="Column8"/>
    <tableColumn id="9" xr3:uid="{00000000-0010-0000-1400-000009000000}" name="Column9"/>
    <tableColumn id="10" xr3:uid="{00000000-0010-0000-1400-00000A000000}" name="Column10"/>
    <tableColumn id="11" xr3:uid="{00000000-0010-0000-1400-00000B000000}" name="Column11"/>
    <tableColumn id="12" xr3:uid="{00000000-0010-0000-1400-00000C000000}" name="Column12"/>
    <tableColumn id="13" xr3:uid="{00000000-0010-0000-1400-00000D000000}" name="Column13"/>
    <tableColumn id="14" xr3:uid="{00000000-0010-0000-1400-00000E000000}" name="Column14"/>
    <tableColumn id="15" xr3:uid="{00000000-0010-0000-1400-00000F000000}" name="Column15"/>
    <tableColumn id="16" xr3:uid="{00000000-0010-0000-1400-000010000000}" name="Column16"/>
    <tableColumn id="17" xr3:uid="{00000000-0010-0000-1400-000011000000}" name="Column17"/>
  </tableColumns>
  <tableStyleInfo name="Achievement Gaps ELA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ne.gov/csc/sites/maine.gov.csc/files/inline-files/FINAL%20SY2023-24%20Annual%20Monitoring%20Report%20-%20Maine%20Connections%20Academy.pdf" TargetMode="External"/><Relationship Id="rId3" Type="http://schemas.openxmlformats.org/officeDocument/2006/relationships/hyperlink" Target="https://www.maine.gov/csc/sites/maine.gov.csc/files/inline-files/FINAL%20SY2023-24%20Annual%20Monitoring%20Report%20-%20Community%20Regional%20Charter%20School.pdf" TargetMode="External"/><Relationship Id="rId7" Type="http://schemas.openxmlformats.org/officeDocument/2006/relationships/hyperlink" Target="https://www.maine.gov/csc/sites/maine.gov.csc/files/inline-files/FINAL%20SY2023-24%20Annual%20Monitoring%20Report%20-%20Maine%20Academy%20of%20Natural%20Sciences.pdf" TargetMode="External"/><Relationship Id="rId2" Type="http://schemas.openxmlformats.org/officeDocument/2006/relationships/hyperlink" Target="https://www.maine.gov/csc/sites/maine.gov.csc/files/inline-files/FINAL%20SY2023-24%20Annual%20Monitoring%20Report%20-%20Baxter%20Academy%20for%20Technology%20and%20Science.pdf" TargetMode="External"/><Relationship Id="rId1" Type="http://schemas.openxmlformats.org/officeDocument/2006/relationships/hyperlink" Target="https://www.maine.gov/csc/sites/maine.gov.csc/files/inline-files/FINAL%20SY2023-24%20Annual%20Monitoring%20Report%20-%20ACADIA%20Academy.pdf" TargetMode="External"/><Relationship Id="rId6" Type="http://schemas.openxmlformats.org/officeDocument/2006/relationships/hyperlink" Target="https://www.maine.gov/csc/sites/maine.gov.csc/files/inline-files/FINAL%20SY2023-24%20Annual%20Monitoring%20Report%20-%20Maine%20Arts%20Academy.pdf" TargetMode="External"/><Relationship Id="rId11" Type="http://schemas.openxmlformats.org/officeDocument/2006/relationships/table" Target="../tables/table19.xml"/><Relationship Id="rId5" Type="http://schemas.openxmlformats.org/officeDocument/2006/relationships/hyperlink" Target="https://www.maine.gov/csc/sites/maine.gov.csc/files/inline-files/FINAL%20SY2023-24%20Annual%20Monitoring%20Report%20-%20Fiddlehead%20School%20of%20Arts%20%26%20Sciences.pdf" TargetMode="External"/><Relationship Id="rId10" Type="http://schemas.openxmlformats.org/officeDocument/2006/relationships/table" Target="../tables/table18.xml"/><Relationship Id="rId4" Type="http://schemas.openxmlformats.org/officeDocument/2006/relationships/hyperlink" Target="https://www.maine.gov/csc/sites/maine.gov.csc/files/inline-files/FINAL%20SY2023-24%20Annual%20Monitoring%20Report%20-%20Ecology%20Learning%20Center.pdf" TargetMode="External"/><Relationship Id="rId9" Type="http://schemas.openxmlformats.org/officeDocument/2006/relationships/hyperlink" Target="https://www.maine.gov/csc/sites/maine.gov.csc/files/inline-files/FINAL%20SY2023-24%20Annual%20Monitoring%20Report%20-%20Maine%20Virtual%20Academy.pd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36.83203125" customWidth="1"/>
    <col min="3" max="3" width="37.5" customWidth="1"/>
    <col min="5" max="5" width="39.33203125" customWidth="1"/>
    <col min="7" max="7" width="47.1640625" customWidth="1"/>
    <col min="9" max="9" width="39.33203125" customWidth="1"/>
    <col min="11" max="11" width="25.1640625" customWidth="1"/>
    <col min="13" max="13" width="38.33203125" customWidth="1"/>
    <col min="15" max="15" width="45.5" customWidth="1"/>
    <col min="17" max="17" width="24.5" customWidth="1"/>
    <col min="18" max="18" width="38.5" customWidth="1"/>
    <col min="20" max="20" width="40" customWidth="1"/>
    <col min="22" max="22" width="39.83203125" customWidth="1"/>
    <col min="24" max="24" width="39.33203125" customWidth="1"/>
    <col min="25" max="25" width="19.6640625" customWidth="1"/>
  </cols>
  <sheetData>
    <row r="1" spans="1:25" ht="15.75" customHeight="1">
      <c r="A1" s="1" t="s">
        <v>0</v>
      </c>
      <c r="C1" s="1" t="s">
        <v>0</v>
      </c>
      <c r="E1" s="1" t="s">
        <v>0</v>
      </c>
      <c r="G1" s="1" t="s">
        <v>0</v>
      </c>
      <c r="I1" s="2" t="s">
        <v>1</v>
      </c>
      <c r="K1" s="2" t="s">
        <v>2</v>
      </c>
      <c r="M1" s="1" t="s">
        <v>0</v>
      </c>
      <c r="O1" s="1" t="s">
        <v>0</v>
      </c>
      <c r="P1" s="3"/>
      <c r="Q1" s="4" t="s">
        <v>0</v>
      </c>
      <c r="R1" s="5" t="s">
        <v>3</v>
      </c>
      <c r="T1" s="1" t="s">
        <v>0</v>
      </c>
      <c r="V1" s="1" t="s">
        <v>0</v>
      </c>
      <c r="W1" s="3"/>
      <c r="X1" s="4" t="s">
        <v>0</v>
      </c>
      <c r="Y1" s="5" t="s">
        <v>3</v>
      </c>
    </row>
    <row r="2" spans="1:25" ht="16">
      <c r="A2" s="6" t="s">
        <v>4</v>
      </c>
      <c r="C2" s="6" t="s">
        <v>4</v>
      </c>
      <c r="E2" s="6" t="s">
        <v>5</v>
      </c>
      <c r="G2" s="7" t="s">
        <v>6</v>
      </c>
      <c r="I2" s="8" t="s">
        <v>7</v>
      </c>
      <c r="K2" s="6" t="s">
        <v>8</v>
      </c>
      <c r="M2" s="6" t="s">
        <v>9</v>
      </c>
      <c r="O2" s="6" t="s">
        <v>4</v>
      </c>
      <c r="P2" s="9"/>
      <c r="Q2" s="10" t="s">
        <v>10</v>
      </c>
      <c r="R2" s="11">
        <f t="shared" ref="R2:R256" si="0">COUNTIF($A$1:$O$1000, Q2)</f>
        <v>0</v>
      </c>
      <c r="T2" s="6" t="s">
        <v>7</v>
      </c>
      <c r="V2" s="6" t="s">
        <v>4</v>
      </c>
      <c r="X2" s="10" t="s">
        <v>4</v>
      </c>
      <c r="Y2" s="11">
        <v>4</v>
      </c>
    </row>
    <row r="3" spans="1:25" ht="16">
      <c r="A3" s="12" t="s">
        <v>11</v>
      </c>
      <c r="C3" s="12" t="s">
        <v>12</v>
      </c>
      <c r="E3" s="12" t="s">
        <v>13</v>
      </c>
      <c r="G3" s="13" t="s">
        <v>14</v>
      </c>
      <c r="I3" s="14" t="s">
        <v>4</v>
      </c>
      <c r="K3" s="12" t="s">
        <v>15</v>
      </c>
      <c r="M3" s="12" t="s">
        <v>16</v>
      </c>
      <c r="O3" s="12" t="s">
        <v>17</v>
      </c>
      <c r="P3" s="15"/>
      <c r="Q3" s="16" t="s">
        <v>18</v>
      </c>
      <c r="R3" s="17">
        <f t="shared" si="0"/>
        <v>0</v>
      </c>
      <c r="T3" s="12" t="s">
        <v>4</v>
      </c>
      <c r="V3" s="12" t="s">
        <v>19</v>
      </c>
      <c r="X3" s="16" t="s">
        <v>11</v>
      </c>
      <c r="Y3" s="17">
        <v>3</v>
      </c>
    </row>
    <row r="4" spans="1:25" ht="16">
      <c r="A4" s="6" t="s">
        <v>8</v>
      </c>
      <c r="C4" s="6" t="s">
        <v>20</v>
      </c>
      <c r="E4" s="6" t="s">
        <v>21</v>
      </c>
      <c r="G4" s="7" t="s">
        <v>11</v>
      </c>
      <c r="I4" s="8" t="s">
        <v>19</v>
      </c>
      <c r="K4" s="6" t="s">
        <v>22</v>
      </c>
      <c r="M4" s="6" t="s">
        <v>23</v>
      </c>
      <c r="O4" s="6" t="s">
        <v>24</v>
      </c>
      <c r="P4" s="18"/>
      <c r="Q4" s="10" t="s">
        <v>7</v>
      </c>
      <c r="R4" s="11">
        <f t="shared" si="0"/>
        <v>1</v>
      </c>
      <c r="T4" s="6" t="s">
        <v>19</v>
      </c>
      <c r="V4" s="6" t="s">
        <v>17</v>
      </c>
      <c r="X4" s="10" t="s">
        <v>8</v>
      </c>
      <c r="Y4" s="11">
        <v>4</v>
      </c>
    </row>
    <row r="5" spans="1:25" ht="16">
      <c r="A5" s="12" t="s">
        <v>25</v>
      </c>
      <c r="C5" s="12" t="s">
        <v>26</v>
      </c>
      <c r="E5" s="12" t="s">
        <v>27</v>
      </c>
      <c r="G5" s="13" t="s">
        <v>28</v>
      </c>
      <c r="I5" s="14" t="s">
        <v>6</v>
      </c>
      <c r="K5" s="12" t="s">
        <v>29</v>
      </c>
      <c r="M5" s="12" t="s">
        <v>30</v>
      </c>
      <c r="O5" s="12" t="s">
        <v>31</v>
      </c>
      <c r="P5" s="15"/>
      <c r="Q5" s="16" t="s">
        <v>32</v>
      </c>
      <c r="R5" s="17">
        <f t="shared" si="0"/>
        <v>0</v>
      </c>
      <c r="T5" s="12" t="s">
        <v>17</v>
      </c>
      <c r="V5" s="12" t="s">
        <v>6</v>
      </c>
      <c r="X5" s="16" t="s">
        <v>12</v>
      </c>
      <c r="Y5" s="17">
        <v>4</v>
      </c>
    </row>
    <row r="6" spans="1:25" ht="16">
      <c r="A6" s="6" t="s">
        <v>33</v>
      </c>
      <c r="C6" s="6" t="s">
        <v>13</v>
      </c>
      <c r="E6" s="6" t="s">
        <v>34</v>
      </c>
      <c r="G6" s="7" t="s">
        <v>35</v>
      </c>
      <c r="I6" s="8" t="s">
        <v>31</v>
      </c>
      <c r="K6" s="6" t="s">
        <v>13</v>
      </c>
      <c r="M6" s="6" t="s">
        <v>36</v>
      </c>
      <c r="O6" s="6" t="s">
        <v>36</v>
      </c>
      <c r="P6" s="18"/>
      <c r="Q6" s="10" t="s">
        <v>4</v>
      </c>
      <c r="R6" s="11">
        <f t="shared" si="0"/>
        <v>4</v>
      </c>
      <c r="T6" s="6" t="s">
        <v>6</v>
      </c>
      <c r="V6" s="6" t="s">
        <v>31</v>
      </c>
      <c r="X6" s="10" t="s">
        <v>20</v>
      </c>
      <c r="Y6" s="11">
        <v>4</v>
      </c>
    </row>
    <row r="7" spans="1:25" ht="16">
      <c r="A7" s="12" t="s">
        <v>12</v>
      </c>
      <c r="C7" s="12" t="s">
        <v>37</v>
      </c>
      <c r="E7" s="12" t="s">
        <v>35</v>
      </c>
      <c r="G7" s="13" t="s">
        <v>38</v>
      </c>
      <c r="I7" s="14" t="s">
        <v>39</v>
      </c>
      <c r="K7" s="12" t="s">
        <v>40</v>
      </c>
      <c r="M7" s="12" t="s">
        <v>41</v>
      </c>
      <c r="O7" s="12" t="s">
        <v>42</v>
      </c>
      <c r="P7" s="15"/>
      <c r="Q7" s="16" t="s">
        <v>43</v>
      </c>
      <c r="R7" s="17">
        <f t="shared" si="0"/>
        <v>0</v>
      </c>
      <c r="T7" s="12" t="s">
        <v>24</v>
      </c>
      <c r="V7" s="12" t="s">
        <v>39</v>
      </c>
      <c r="X7" s="16" t="s">
        <v>15</v>
      </c>
      <c r="Y7" s="17">
        <v>4</v>
      </c>
    </row>
    <row r="8" spans="1:25" ht="16">
      <c r="A8" s="6" t="s">
        <v>20</v>
      </c>
      <c r="C8" s="6" t="s">
        <v>35</v>
      </c>
      <c r="E8" s="6" t="s">
        <v>44</v>
      </c>
      <c r="G8" s="7" t="s">
        <v>45</v>
      </c>
      <c r="I8" s="8" t="s">
        <v>14</v>
      </c>
      <c r="K8" s="6" t="s">
        <v>35</v>
      </c>
      <c r="M8" s="6" t="s">
        <v>46</v>
      </c>
      <c r="O8" s="6" t="s">
        <v>41</v>
      </c>
      <c r="P8" s="18"/>
      <c r="Q8" s="10" t="s">
        <v>19</v>
      </c>
      <c r="R8" s="11">
        <f t="shared" si="0"/>
        <v>2</v>
      </c>
      <c r="T8" s="6" t="s">
        <v>31</v>
      </c>
      <c r="V8" s="6" t="s">
        <v>14</v>
      </c>
      <c r="X8" s="10" t="s">
        <v>13</v>
      </c>
      <c r="Y8" s="11">
        <v>5</v>
      </c>
    </row>
    <row r="9" spans="1:25" ht="16">
      <c r="A9" s="12" t="s">
        <v>15</v>
      </c>
      <c r="C9" s="12" t="s">
        <v>47</v>
      </c>
      <c r="E9" s="12" t="s">
        <v>48</v>
      </c>
      <c r="G9" s="13" t="s">
        <v>49</v>
      </c>
      <c r="I9" s="14" t="s">
        <v>50</v>
      </c>
      <c r="K9" s="12" t="s">
        <v>38</v>
      </c>
      <c r="M9" s="12" t="s">
        <v>51</v>
      </c>
      <c r="O9" s="12" t="s">
        <v>52</v>
      </c>
      <c r="P9" s="15"/>
      <c r="Q9" s="16" t="s">
        <v>17</v>
      </c>
      <c r="R9" s="17">
        <f t="shared" si="0"/>
        <v>2</v>
      </c>
      <c r="T9" s="12" t="s">
        <v>39</v>
      </c>
      <c r="V9" s="12" t="s">
        <v>11</v>
      </c>
      <c r="X9" s="16" t="s">
        <v>21</v>
      </c>
      <c r="Y9" s="17">
        <v>3</v>
      </c>
    </row>
    <row r="10" spans="1:25" ht="16">
      <c r="A10" s="6" t="s">
        <v>53</v>
      </c>
      <c r="C10" s="6" t="s">
        <v>54</v>
      </c>
      <c r="E10" s="6" t="s">
        <v>55</v>
      </c>
      <c r="G10" s="7" t="s">
        <v>56</v>
      </c>
      <c r="I10" s="8" t="s">
        <v>57</v>
      </c>
      <c r="K10" s="6" t="s">
        <v>58</v>
      </c>
      <c r="M10" s="6" t="s">
        <v>59</v>
      </c>
      <c r="O10" s="6" t="s">
        <v>59</v>
      </c>
      <c r="P10" s="18"/>
      <c r="Q10" s="10" t="s">
        <v>6</v>
      </c>
      <c r="R10" s="11">
        <f t="shared" si="0"/>
        <v>2</v>
      </c>
      <c r="T10" s="6" t="s">
        <v>14</v>
      </c>
      <c r="V10" s="6" t="s">
        <v>56</v>
      </c>
      <c r="X10" s="10" t="s">
        <v>40</v>
      </c>
      <c r="Y10" s="11">
        <v>3</v>
      </c>
    </row>
    <row r="11" spans="1:25" ht="16">
      <c r="A11" s="12" t="s">
        <v>13</v>
      </c>
      <c r="C11" s="12" t="s">
        <v>44</v>
      </c>
      <c r="E11" s="12" t="s">
        <v>60</v>
      </c>
      <c r="G11" s="13" t="s">
        <v>61</v>
      </c>
      <c r="I11" s="14" t="s">
        <v>62</v>
      </c>
      <c r="K11" s="12" t="s">
        <v>48</v>
      </c>
      <c r="M11" s="12" t="s">
        <v>63</v>
      </c>
      <c r="O11" s="12" t="s">
        <v>64</v>
      </c>
      <c r="P11" s="15"/>
      <c r="Q11" s="16" t="s">
        <v>24</v>
      </c>
      <c r="R11" s="17">
        <f t="shared" si="0"/>
        <v>1</v>
      </c>
      <c r="T11" s="12" t="s">
        <v>50</v>
      </c>
      <c r="V11" s="12" t="s">
        <v>8</v>
      </c>
      <c r="X11" s="16" t="s">
        <v>27</v>
      </c>
      <c r="Y11" s="17">
        <v>4</v>
      </c>
    </row>
    <row r="12" spans="1:25" ht="16">
      <c r="A12" s="6" t="s">
        <v>27</v>
      </c>
      <c r="C12" s="6" t="s">
        <v>65</v>
      </c>
      <c r="E12" s="6" t="s">
        <v>66</v>
      </c>
      <c r="G12" s="7" t="s">
        <v>67</v>
      </c>
      <c r="I12" s="8" t="s">
        <v>68</v>
      </c>
      <c r="K12" s="6" t="s">
        <v>69</v>
      </c>
      <c r="M12" s="6" t="s">
        <v>70</v>
      </c>
      <c r="O12" s="6" t="s">
        <v>71</v>
      </c>
      <c r="P12" s="18"/>
      <c r="Q12" s="10" t="s">
        <v>72</v>
      </c>
      <c r="R12" s="11">
        <f t="shared" si="0"/>
        <v>0</v>
      </c>
      <c r="T12" s="6" t="s">
        <v>57</v>
      </c>
      <c r="V12" s="6" t="s">
        <v>25</v>
      </c>
      <c r="X12" s="10" t="s">
        <v>35</v>
      </c>
      <c r="Y12" s="11">
        <v>5</v>
      </c>
    </row>
    <row r="13" spans="1:25" ht="16">
      <c r="A13" s="12" t="s">
        <v>73</v>
      </c>
      <c r="C13" s="12" t="s">
        <v>74</v>
      </c>
      <c r="E13" s="12" t="s">
        <v>75</v>
      </c>
      <c r="G13" s="13" t="s">
        <v>20</v>
      </c>
      <c r="I13" s="14" t="s">
        <v>11</v>
      </c>
      <c r="K13" s="12" t="s">
        <v>76</v>
      </c>
      <c r="M13" s="12" t="s">
        <v>77</v>
      </c>
      <c r="O13" s="12" t="s">
        <v>78</v>
      </c>
      <c r="P13" s="15"/>
      <c r="Q13" s="16" t="s">
        <v>31</v>
      </c>
      <c r="R13" s="17">
        <f t="shared" si="0"/>
        <v>2</v>
      </c>
      <c r="T13" s="12" t="s">
        <v>62</v>
      </c>
      <c r="V13" s="12" t="s">
        <v>33</v>
      </c>
      <c r="X13" s="16" t="s">
        <v>38</v>
      </c>
      <c r="Y13" s="17">
        <v>4</v>
      </c>
    </row>
    <row r="14" spans="1:25" ht="16">
      <c r="A14" s="6" t="s">
        <v>38</v>
      </c>
      <c r="C14" s="6" t="s">
        <v>61</v>
      </c>
      <c r="E14" s="6" t="s">
        <v>79</v>
      </c>
      <c r="G14" s="7" t="s">
        <v>80</v>
      </c>
      <c r="I14" s="8" t="s">
        <v>56</v>
      </c>
      <c r="K14" s="6" t="s">
        <v>81</v>
      </c>
      <c r="M14" s="6" t="s">
        <v>82</v>
      </c>
      <c r="O14" s="6" t="s">
        <v>83</v>
      </c>
      <c r="P14" s="18"/>
      <c r="Q14" s="10" t="s">
        <v>39</v>
      </c>
      <c r="R14" s="11">
        <f t="shared" si="0"/>
        <v>2</v>
      </c>
      <c r="T14" s="6" t="s">
        <v>68</v>
      </c>
      <c r="V14" s="6" t="s">
        <v>12</v>
      </c>
      <c r="X14" s="10" t="s">
        <v>47</v>
      </c>
      <c r="Y14" s="11">
        <v>3</v>
      </c>
    </row>
    <row r="15" spans="1:25" ht="16">
      <c r="A15" s="12" t="s">
        <v>47</v>
      </c>
      <c r="C15" s="12" t="s">
        <v>23</v>
      </c>
      <c r="E15" s="12" t="s">
        <v>84</v>
      </c>
      <c r="G15" s="13" t="s">
        <v>85</v>
      </c>
      <c r="I15" s="14" t="s">
        <v>8</v>
      </c>
      <c r="K15" s="12" t="s">
        <v>86</v>
      </c>
      <c r="M15" s="19" t="s">
        <v>87</v>
      </c>
      <c r="O15" s="19" t="s">
        <v>88</v>
      </c>
      <c r="P15" s="15"/>
      <c r="Q15" s="16" t="s">
        <v>14</v>
      </c>
      <c r="R15" s="17">
        <f t="shared" si="0"/>
        <v>2</v>
      </c>
      <c r="T15" s="12" t="s">
        <v>11</v>
      </c>
      <c r="V15" s="12" t="s">
        <v>20</v>
      </c>
      <c r="X15" s="16" t="s">
        <v>54</v>
      </c>
      <c r="Y15" s="17">
        <v>3</v>
      </c>
    </row>
    <row r="16" spans="1:25" ht="16">
      <c r="A16" s="6" t="s">
        <v>54</v>
      </c>
      <c r="C16" s="6" t="s">
        <v>89</v>
      </c>
      <c r="E16" s="6" t="s">
        <v>90</v>
      </c>
      <c r="G16" s="7" t="s">
        <v>5</v>
      </c>
      <c r="I16" s="8" t="s">
        <v>91</v>
      </c>
      <c r="K16" s="6" t="s">
        <v>92</v>
      </c>
      <c r="P16" s="18"/>
      <c r="Q16" s="10" t="s">
        <v>50</v>
      </c>
      <c r="R16" s="11">
        <f t="shared" si="0"/>
        <v>1</v>
      </c>
      <c r="T16" s="6" t="s">
        <v>56</v>
      </c>
      <c r="V16" s="6" t="s">
        <v>5</v>
      </c>
      <c r="X16" s="10" t="s">
        <v>44</v>
      </c>
      <c r="Y16" s="11">
        <v>5</v>
      </c>
    </row>
    <row r="17" spans="1:25" ht="16">
      <c r="A17" s="12" t="s">
        <v>44</v>
      </c>
      <c r="C17" s="12" t="s">
        <v>93</v>
      </c>
      <c r="E17" s="12" t="s">
        <v>94</v>
      </c>
      <c r="G17" s="13" t="s">
        <v>95</v>
      </c>
      <c r="I17" s="14" t="s">
        <v>25</v>
      </c>
      <c r="K17" s="12" t="s">
        <v>96</v>
      </c>
      <c r="P17" s="15"/>
      <c r="Q17" s="16" t="s">
        <v>97</v>
      </c>
      <c r="R17" s="17">
        <f t="shared" si="0"/>
        <v>0</v>
      </c>
      <c r="T17" s="12" t="s">
        <v>8</v>
      </c>
      <c r="V17" s="12" t="s">
        <v>98</v>
      </c>
      <c r="X17" s="16" t="s">
        <v>74</v>
      </c>
      <c r="Y17" s="17">
        <v>4</v>
      </c>
    </row>
    <row r="18" spans="1:25" ht="16">
      <c r="A18" s="6" t="s">
        <v>74</v>
      </c>
      <c r="C18" s="6" t="s">
        <v>99</v>
      </c>
      <c r="E18" s="6" t="s">
        <v>100</v>
      </c>
      <c r="G18" s="7" t="s">
        <v>101</v>
      </c>
      <c r="I18" s="8" t="s">
        <v>33</v>
      </c>
      <c r="K18" s="6" t="s">
        <v>75</v>
      </c>
      <c r="P18" s="18"/>
      <c r="Q18" s="10" t="s">
        <v>102</v>
      </c>
      <c r="R18" s="11">
        <f t="shared" si="0"/>
        <v>0</v>
      </c>
      <c r="T18" s="6" t="s">
        <v>91</v>
      </c>
      <c r="V18" s="6" t="s">
        <v>15</v>
      </c>
      <c r="X18" s="10" t="s">
        <v>61</v>
      </c>
      <c r="Y18" s="11">
        <v>3</v>
      </c>
    </row>
    <row r="19" spans="1:25" ht="16">
      <c r="A19" s="12" t="s">
        <v>23</v>
      </c>
      <c r="C19" s="12" t="s">
        <v>103</v>
      </c>
      <c r="E19" s="12" t="s">
        <v>104</v>
      </c>
      <c r="G19" s="13" t="s">
        <v>22</v>
      </c>
      <c r="I19" s="14" t="s">
        <v>12</v>
      </c>
      <c r="K19" s="12" t="s">
        <v>105</v>
      </c>
      <c r="P19" s="15"/>
      <c r="Q19" s="16" t="s">
        <v>57</v>
      </c>
      <c r="R19" s="17">
        <f t="shared" si="0"/>
        <v>1</v>
      </c>
      <c r="T19" s="12" t="s">
        <v>25</v>
      </c>
      <c r="V19" s="12" t="s">
        <v>95</v>
      </c>
      <c r="X19" s="16" t="s">
        <v>23</v>
      </c>
      <c r="Y19" s="17">
        <v>5</v>
      </c>
    </row>
    <row r="20" spans="1:25" ht="16">
      <c r="A20" s="6" t="s">
        <v>106</v>
      </c>
      <c r="C20" s="6" t="s">
        <v>107</v>
      </c>
      <c r="E20" s="6" t="s">
        <v>108</v>
      </c>
      <c r="G20" s="7" t="s">
        <v>109</v>
      </c>
      <c r="I20" s="8" t="s">
        <v>20</v>
      </c>
      <c r="K20" s="6" t="s">
        <v>110</v>
      </c>
      <c r="P20" s="18"/>
      <c r="Q20" s="10" t="s">
        <v>62</v>
      </c>
      <c r="R20" s="11">
        <f t="shared" si="0"/>
        <v>1</v>
      </c>
      <c r="T20" s="6" t="s">
        <v>33</v>
      </c>
      <c r="V20" s="6" t="s">
        <v>101</v>
      </c>
      <c r="X20" s="10" t="s">
        <v>93</v>
      </c>
      <c r="Y20" s="11">
        <v>3</v>
      </c>
    </row>
    <row r="21" spans="1:25" ht="16">
      <c r="A21" s="12" t="s">
        <v>93</v>
      </c>
      <c r="C21" s="12" t="s">
        <v>111</v>
      </c>
      <c r="E21" s="12" t="s">
        <v>112</v>
      </c>
      <c r="G21" s="13" t="s">
        <v>113</v>
      </c>
      <c r="I21" s="14" t="s">
        <v>114</v>
      </c>
      <c r="K21" s="12" t="s">
        <v>115</v>
      </c>
      <c r="P21" s="15"/>
      <c r="Q21" s="16" t="s">
        <v>68</v>
      </c>
      <c r="R21" s="17">
        <f t="shared" si="0"/>
        <v>1</v>
      </c>
      <c r="T21" s="12" t="s">
        <v>12</v>
      </c>
      <c r="V21" s="12" t="s">
        <v>22</v>
      </c>
      <c r="X21" s="16" t="s">
        <v>48</v>
      </c>
      <c r="Y21" s="17">
        <v>3</v>
      </c>
    </row>
    <row r="22" spans="1:25" ht="16">
      <c r="A22" s="6" t="s">
        <v>116</v>
      </c>
      <c r="C22" s="6" t="s">
        <v>117</v>
      </c>
      <c r="E22" s="6" t="s">
        <v>118</v>
      </c>
      <c r="G22" s="7" t="s">
        <v>119</v>
      </c>
      <c r="I22" s="8" t="s">
        <v>98</v>
      </c>
      <c r="K22" s="6" t="s">
        <v>120</v>
      </c>
      <c r="P22" s="18"/>
      <c r="Q22" s="10" t="s">
        <v>11</v>
      </c>
      <c r="R22" s="11">
        <f t="shared" si="0"/>
        <v>3</v>
      </c>
      <c r="T22" s="6" t="s">
        <v>20</v>
      </c>
      <c r="V22" s="6" t="s">
        <v>113</v>
      </c>
      <c r="X22" s="10" t="s">
        <v>42</v>
      </c>
      <c r="Y22" s="11">
        <v>3</v>
      </c>
    </row>
    <row r="23" spans="1:25" ht="16">
      <c r="A23" s="12" t="s">
        <v>121</v>
      </c>
      <c r="C23" s="12" t="s">
        <v>76</v>
      </c>
      <c r="E23" s="12" t="s">
        <v>122</v>
      </c>
      <c r="G23" s="13" t="s">
        <v>123</v>
      </c>
      <c r="I23" s="14" t="s">
        <v>15</v>
      </c>
      <c r="K23" s="12" t="s">
        <v>124</v>
      </c>
      <c r="P23" s="15"/>
      <c r="Q23" s="16" t="s">
        <v>56</v>
      </c>
      <c r="R23" s="17">
        <f t="shared" si="0"/>
        <v>2</v>
      </c>
      <c r="T23" s="12" t="s">
        <v>114</v>
      </c>
      <c r="V23" s="12" t="s">
        <v>119</v>
      </c>
      <c r="X23" s="16" t="s">
        <v>125</v>
      </c>
      <c r="Y23" s="17">
        <v>3</v>
      </c>
    </row>
    <row r="24" spans="1:25" ht="16">
      <c r="A24" s="6" t="s">
        <v>125</v>
      </c>
      <c r="C24" s="6" t="s">
        <v>86</v>
      </c>
      <c r="E24" s="6" t="s">
        <v>126</v>
      </c>
      <c r="G24" s="7" t="s">
        <v>127</v>
      </c>
      <c r="I24" s="8" t="s">
        <v>95</v>
      </c>
      <c r="K24" s="6" t="s">
        <v>64</v>
      </c>
      <c r="P24" s="18"/>
      <c r="Q24" s="10" t="s">
        <v>8</v>
      </c>
      <c r="R24" s="11">
        <f t="shared" si="0"/>
        <v>4</v>
      </c>
      <c r="T24" s="6" t="s">
        <v>80</v>
      </c>
      <c r="V24" s="6" t="s">
        <v>29</v>
      </c>
      <c r="X24" s="10" t="s">
        <v>76</v>
      </c>
      <c r="Y24" s="11">
        <v>4</v>
      </c>
    </row>
    <row r="25" spans="1:25" ht="16">
      <c r="A25" s="12" t="s">
        <v>76</v>
      </c>
      <c r="C25" s="12" t="s">
        <v>66</v>
      </c>
      <c r="E25" s="12" t="s">
        <v>128</v>
      </c>
      <c r="G25" s="13" t="s">
        <v>129</v>
      </c>
      <c r="I25" s="14" t="s">
        <v>101</v>
      </c>
      <c r="K25" s="12" t="s">
        <v>130</v>
      </c>
      <c r="P25" s="15"/>
      <c r="Q25" s="16" t="s">
        <v>91</v>
      </c>
      <c r="R25" s="17">
        <f t="shared" si="0"/>
        <v>1</v>
      </c>
      <c r="T25" s="12" t="s">
        <v>26</v>
      </c>
      <c r="V25" s="12" t="s">
        <v>131</v>
      </c>
      <c r="X25" s="16" t="s">
        <v>81</v>
      </c>
      <c r="Y25" s="17">
        <v>3</v>
      </c>
    </row>
    <row r="26" spans="1:25" ht="16">
      <c r="A26" s="6" t="s">
        <v>132</v>
      </c>
      <c r="C26" s="6" t="s">
        <v>133</v>
      </c>
      <c r="E26" s="6" t="s">
        <v>134</v>
      </c>
      <c r="G26" s="7" t="s">
        <v>108</v>
      </c>
      <c r="I26" s="8" t="s">
        <v>135</v>
      </c>
      <c r="K26" s="6" t="s">
        <v>136</v>
      </c>
      <c r="P26" s="18"/>
      <c r="Q26" s="10" t="s">
        <v>25</v>
      </c>
      <c r="R26" s="11">
        <f t="shared" si="0"/>
        <v>2</v>
      </c>
      <c r="T26" s="6" t="s">
        <v>5</v>
      </c>
      <c r="V26" s="6" t="s">
        <v>53</v>
      </c>
      <c r="X26" s="10" t="s">
        <v>52</v>
      </c>
      <c r="Y26" s="11">
        <v>3</v>
      </c>
    </row>
    <row r="27" spans="1:25" ht="16">
      <c r="A27" s="12" t="s">
        <v>86</v>
      </c>
      <c r="C27" s="12" t="s">
        <v>105</v>
      </c>
      <c r="E27" s="12" t="s">
        <v>137</v>
      </c>
      <c r="G27" s="13" t="s">
        <v>138</v>
      </c>
      <c r="I27" s="14" t="s">
        <v>113</v>
      </c>
      <c r="K27" s="12" t="s">
        <v>139</v>
      </c>
      <c r="P27" s="15"/>
      <c r="Q27" s="16" t="s">
        <v>33</v>
      </c>
      <c r="R27" s="17">
        <f t="shared" si="0"/>
        <v>2</v>
      </c>
      <c r="T27" s="12" t="s">
        <v>98</v>
      </c>
      <c r="V27" s="12" t="s">
        <v>13</v>
      </c>
      <c r="X27" s="16" t="s">
        <v>86</v>
      </c>
      <c r="Y27" s="17">
        <v>5</v>
      </c>
    </row>
    <row r="28" spans="1:25" ht="16">
      <c r="A28" s="6" t="s">
        <v>92</v>
      </c>
      <c r="C28" s="6" t="s">
        <v>115</v>
      </c>
      <c r="E28" s="6" t="s">
        <v>140</v>
      </c>
      <c r="G28" s="7" t="s">
        <v>23</v>
      </c>
      <c r="I28" s="8" t="s">
        <v>141</v>
      </c>
      <c r="K28" s="6" t="s">
        <v>90</v>
      </c>
      <c r="P28" s="18"/>
      <c r="Q28" s="10" t="s">
        <v>12</v>
      </c>
      <c r="R28" s="11">
        <f t="shared" si="0"/>
        <v>4</v>
      </c>
      <c r="T28" s="6" t="s">
        <v>15</v>
      </c>
      <c r="V28" s="6" t="s">
        <v>142</v>
      </c>
      <c r="X28" s="10" t="s">
        <v>92</v>
      </c>
      <c r="Y28" s="11">
        <v>4</v>
      </c>
    </row>
    <row r="29" spans="1:25" ht="16">
      <c r="A29" s="12" t="s">
        <v>143</v>
      </c>
      <c r="C29" s="12" t="s">
        <v>144</v>
      </c>
      <c r="E29" s="12" t="s">
        <v>145</v>
      </c>
      <c r="G29" s="13" t="s">
        <v>146</v>
      </c>
      <c r="I29" s="14" t="s">
        <v>147</v>
      </c>
      <c r="K29" s="12" t="s">
        <v>148</v>
      </c>
      <c r="P29" s="15"/>
      <c r="Q29" s="16" t="s">
        <v>149</v>
      </c>
      <c r="R29" s="17">
        <f t="shared" si="0"/>
        <v>0</v>
      </c>
      <c r="T29" s="12" t="s">
        <v>95</v>
      </c>
      <c r="V29" s="12" t="s">
        <v>150</v>
      </c>
      <c r="X29" s="16" t="s">
        <v>60</v>
      </c>
      <c r="Y29" s="17">
        <v>3</v>
      </c>
    </row>
    <row r="30" spans="1:25" ht="16">
      <c r="A30" s="6" t="s">
        <v>96</v>
      </c>
      <c r="C30" s="6" t="s">
        <v>63</v>
      </c>
      <c r="E30" s="20" t="s">
        <v>151</v>
      </c>
      <c r="G30" s="7" t="s">
        <v>152</v>
      </c>
      <c r="I30" s="8" t="s">
        <v>119</v>
      </c>
      <c r="K30" s="6" t="s">
        <v>153</v>
      </c>
      <c r="P30" s="18"/>
      <c r="Q30" s="10" t="s">
        <v>154</v>
      </c>
      <c r="R30" s="11">
        <f t="shared" si="0"/>
        <v>0</v>
      </c>
      <c r="T30" s="6" t="s">
        <v>101</v>
      </c>
      <c r="V30" s="6" t="s">
        <v>155</v>
      </c>
      <c r="X30" s="10" t="s">
        <v>143</v>
      </c>
      <c r="Y30" s="11">
        <v>3</v>
      </c>
    </row>
    <row r="31" spans="1:25" ht="16">
      <c r="A31" s="12" t="s">
        <v>75</v>
      </c>
      <c r="C31" s="12" t="s">
        <v>156</v>
      </c>
      <c r="G31" s="13" t="s">
        <v>58</v>
      </c>
      <c r="I31" s="14" t="s">
        <v>29</v>
      </c>
      <c r="K31" s="12" t="s">
        <v>100</v>
      </c>
      <c r="P31" s="15"/>
      <c r="Q31" s="16" t="s">
        <v>20</v>
      </c>
      <c r="R31" s="17">
        <f t="shared" si="0"/>
        <v>4</v>
      </c>
      <c r="T31" s="12" t="s">
        <v>135</v>
      </c>
      <c r="V31" s="12" t="s">
        <v>21</v>
      </c>
      <c r="X31" s="16" t="s">
        <v>66</v>
      </c>
      <c r="Y31" s="17">
        <v>3</v>
      </c>
    </row>
    <row r="32" spans="1:25" ht="16">
      <c r="A32" s="6" t="s">
        <v>105</v>
      </c>
      <c r="C32" s="6" t="s">
        <v>157</v>
      </c>
      <c r="G32" s="7" t="s">
        <v>142</v>
      </c>
      <c r="I32" s="8" t="s">
        <v>131</v>
      </c>
      <c r="K32" s="6" t="s">
        <v>158</v>
      </c>
      <c r="P32" s="18"/>
      <c r="Q32" s="10" t="s">
        <v>159</v>
      </c>
      <c r="R32" s="11">
        <f t="shared" si="0"/>
        <v>0</v>
      </c>
      <c r="T32" s="6" t="s">
        <v>22</v>
      </c>
      <c r="V32" s="6" t="s">
        <v>40</v>
      </c>
      <c r="X32" s="10" t="s">
        <v>96</v>
      </c>
      <c r="Y32" s="11">
        <v>3</v>
      </c>
    </row>
    <row r="33" spans="1:25" ht="16">
      <c r="A33" s="12" t="s">
        <v>110</v>
      </c>
      <c r="C33" s="12" t="s">
        <v>160</v>
      </c>
      <c r="G33" s="13" t="s">
        <v>161</v>
      </c>
      <c r="I33" s="14" t="s">
        <v>53</v>
      </c>
      <c r="K33" s="12" t="s">
        <v>162</v>
      </c>
      <c r="P33" s="15"/>
      <c r="Q33" s="16" t="s">
        <v>114</v>
      </c>
      <c r="R33" s="17">
        <f t="shared" si="0"/>
        <v>1</v>
      </c>
      <c r="T33" s="12" t="s">
        <v>109</v>
      </c>
      <c r="V33" s="12" t="s">
        <v>27</v>
      </c>
      <c r="X33" s="16" t="s">
        <v>75</v>
      </c>
      <c r="Y33" s="17">
        <v>5</v>
      </c>
    </row>
    <row r="34" spans="1:25" ht="16">
      <c r="A34" s="6" t="s">
        <v>115</v>
      </c>
      <c r="C34" s="6" t="s">
        <v>163</v>
      </c>
      <c r="G34" s="7" t="s">
        <v>125</v>
      </c>
      <c r="I34" s="8" t="s">
        <v>164</v>
      </c>
      <c r="K34" s="6" t="s">
        <v>165</v>
      </c>
      <c r="P34" s="18"/>
      <c r="Q34" s="10" t="s">
        <v>80</v>
      </c>
      <c r="R34" s="11">
        <f t="shared" si="0"/>
        <v>1</v>
      </c>
      <c r="T34" s="6" t="s">
        <v>113</v>
      </c>
      <c r="V34" s="6" t="s">
        <v>166</v>
      </c>
      <c r="X34" s="10" t="s">
        <v>105</v>
      </c>
      <c r="Y34" s="11">
        <v>5</v>
      </c>
    </row>
    <row r="35" spans="1:25" ht="16">
      <c r="A35" s="12" t="s">
        <v>167</v>
      </c>
      <c r="C35" s="12" t="s">
        <v>168</v>
      </c>
      <c r="G35" s="13" t="s">
        <v>169</v>
      </c>
      <c r="I35" s="14" t="s">
        <v>170</v>
      </c>
      <c r="K35" s="12" t="s">
        <v>171</v>
      </c>
      <c r="P35" s="15"/>
      <c r="Q35" s="16" t="s">
        <v>26</v>
      </c>
      <c r="R35" s="17">
        <f t="shared" si="0"/>
        <v>1</v>
      </c>
      <c r="T35" s="12" t="s">
        <v>141</v>
      </c>
      <c r="V35" s="12" t="s">
        <v>34</v>
      </c>
      <c r="X35" s="16" t="s">
        <v>51</v>
      </c>
      <c r="Y35" s="17">
        <v>3</v>
      </c>
    </row>
    <row r="36" spans="1:25" ht="16">
      <c r="A36" s="6" t="s">
        <v>172</v>
      </c>
      <c r="C36" s="6" t="s">
        <v>173</v>
      </c>
      <c r="G36" s="7" t="s">
        <v>174</v>
      </c>
      <c r="I36" s="8" t="s">
        <v>13</v>
      </c>
      <c r="K36" s="6" t="s">
        <v>108</v>
      </c>
      <c r="P36" s="18"/>
      <c r="Q36" s="10" t="s">
        <v>175</v>
      </c>
      <c r="R36" s="11">
        <f t="shared" si="0"/>
        <v>0</v>
      </c>
      <c r="T36" s="6" t="s">
        <v>147</v>
      </c>
      <c r="V36" s="6" t="s">
        <v>16</v>
      </c>
      <c r="X36" s="10" t="s">
        <v>110</v>
      </c>
      <c r="Y36" s="11">
        <v>3</v>
      </c>
    </row>
    <row r="37" spans="1:25" ht="16">
      <c r="A37" s="12" t="s">
        <v>176</v>
      </c>
      <c r="C37" s="12" t="s">
        <v>177</v>
      </c>
      <c r="G37" s="13" t="s">
        <v>178</v>
      </c>
      <c r="I37" s="14" t="s">
        <v>142</v>
      </c>
      <c r="K37" s="12" t="s">
        <v>179</v>
      </c>
      <c r="P37" s="15"/>
      <c r="Q37" s="16" t="s">
        <v>5</v>
      </c>
      <c r="R37" s="17">
        <f t="shared" si="0"/>
        <v>2</v>
      </c>
      <c r="T37" s="12" t="s">
        <v>119</v>
      </c>
      <c r="V37" s="12" t="s">
        <v>180</v>
      </c>
      <c r="X37" s="16" t="s">
        <v>115</v>
      </c>
      <c r="Y37" s="17">
        <v>5</v>
      </c>
    </row>
    <row r="38" spans="1:25" ht="16">
      <c r="A38" s="6" t="s">
        <v>157</v>
      </c>
      <c r="C38" s="6" t="s">
        <v>181</v>
      </c>
      <c r="G38" s="7" t="s">
        <v>66</v>
      </c>
      <c r="I38" s="8" t="s">
        <v>150</v>
      </c>
      <c r="K38" s="6" t="s">
        <v>122</v>
      </c>
      <c r="P38" s="18"/>
      <c r="Q38" s="10" t="s">
        <v>182</v>
      </c>
      <c r="R38" s="11">
        <f t="shared" si="0"/>
        <v>0</v>
      </c>
      <c r="T38" s="6" t="s">
        <v>29</v>
      </c>
      <c r="V38" s="6" t="s">
        <v>73</v>
      </c>
      <c r="X38" s="10" t="s">
        <v>144</v>
      </c>
      <c r="Y38" s="11">
        <v>3</v>
      </c>
    </row>
    <row r="39" spans="1:25" ht="16">
      <c r="A39" s="12" t="s">
        <v>160</v>
      </c>
      <c r="C39" s="12" t="s">
        <v>183</v>
      </c>
      <c r="G39" s="13" t="s">
        <v>75</v>
      </c>
      <c r="I39" s="14" t="s">
        <v>184</v>
      </c>
      <c r="K39" s="12" t="s">
        <v>126</v>
      </c>
      <c r="P39" s="15"/>
      <c r="Q39" s="16" t="s">
        <v>98</v>
      </c>
      <c r="R39" s="17">
        <f t="shared" si="0"/>
        <v>2</v>
      </c>
      <c r="T39" s="12" t="s">
        <v>185</v>
      </c>
      <c r="V39" s="12" t="s">
        <v>35</v>
      </c>
      <c r="X39" s="16" t="s">
        <v>59</v>
      </c>
      <c r="Y39" s="17">
        <v>3</v>
      </c>
    </row>
    <row r="40" spans="1:25" ht="16">
      <c r="A40" s="6" t="s">
        <v>64</v>
      </c>
      <c r="C40" s="6" t="s">
        <v>178</v>
      </c>
      <c r="G40" s="7" t="s">
        <v>105</v>
      </c>
      <c r="I40" s="8" t="s">
        <v>155</v>
      </c>
      <c r="K40" s="6" t="s">
        <v>186</v>
      </c>
      <c r="P40" s="18"/>
      <c r="Q40" s="10" t="s">
        <v>15</v>
      </c>
      <c r="R40" s="11">
        <f t="shared" si="0"/>
        <v>4</v>
      </c>
      <c r="T40" s="6" t="s">
        <v>131</v>
      </c>
      <c r="V40" s="6" t="s">
        <v>38</v>
      </c>
      <c r="X40" s="10" t="s">
        <v>172</v>
      </c>
      <c r="Y40" s="11">
        <v>3</v>
      </c>
    </row>
    <row r="41" spans="1:25" ht="16">
      <c r="A41" s="12" t="s">
        <v>187</v>
      </c>
      <c r="C41" s="12" t="s">
        <v>188</v>
      </c>
      <c r="G41" s="13" t="s">
        <v>157</v>
      </c>
      <c r="I41" s="14" t="s">
        <v>189</v>
      </c>
      <c r="K41" s="12" t="s">
        <v>71</v>
      </c>
      <c r="P41" s="15"/>
      <c r="Q41" s="16" t="s">
        <v>95</v>
      </c>
      <c r="R41" s="17">
        <f t="shared" si="0"/>
        <v>2</v>
      </c>
      <c r="T41" s="12" t="s">
        <v>53</v>
      </c>
      <c r="V41" s="12" t="s">
        <v>47</v>
      </c>
      <c r="X41" s="16" t="s">
        <v>120</v>
      </c>
      <c r="Y41" s="17">
        <v>3</v>
      </c>
    </row>
    <row r="42" spans="1:25" ht="16">
      <c r="A42" s="6" t="s">
        <v>190</v>
      </c>
      <c r="C42" s="6" t="s">
        <v>191</v>
      </c>
      <c r="G42" s="7" t="s">
        <v>183</v>
      </c>
      <c r="I42" s="8" t="s">
        <v>192</v>
      </c>
      <c r="K42" s="6" t="s">
        <v>193</v>
      </c>
      <c r="P42" s="18"/>
      <c r="Q42" s="10" t="s">
        <v>101</v>
      </c>
      <c r="R42" s="11">
        <f t="shared" si="0"/>
        <v>2</v>
      </c>
      <c r="T42" s="6" t="s">
        <v>9</v>
      </c>
      <c r="V42" s="6" t="s">
        <v>194</v>
      </c>
      <c r="X42" s="10" t="s">
        <v>84</v>
      </c>
      <c r="Y42" s="11">
        <v>3</v>
      </c>
    </row>
    <row r="43" spans="1:25" ht="16">
      <c r="A43" s="12" t="s">
        <v>195</v>
      </c>
      <c r="C43" s="12" t="s">
        <v>196</v>
      </c>
      <c r="G43" s="13" t="s">
        <v>197</v>
      </c>
      <c r="I43" s="14" t="s">
        <v>21</v>
      </c>
      <c r="K43" s="12" t="s">
        <v>197</v>
      </c>
      <c r="P43" s="15"/>
      <c r="Q43" s="16" t="s">
        <v>135</v>
      </c>
      <c r="R43" s="17">
        <f t="shared" si="0"/>
        <v>1</v>
      </c>
      <c r="T43" s="12" t="s">
        <v>164</v>
      </c>
      <c r="V43" s="12" t="s">
        <v>54</v>
      </c>
      <c r="X43" s="16" t="s">
        <v>176</v>
      </c>
      <c r="Y43" s="17">
        <v>3</v>
      </c>
    </row>
    <row r="44" spans="1:25" ht="16">
      <c r="A44" s="6" t="s">
        <v>148</v>
      </c>
      <c r="C44" s="6" t="s">
        <v>108</v>
      </c>
      <c r="G44" s="7" t="s">
        <v>51</v>
      </c>
      <c r="I44" s="8" t="s">
        <v>40</v>
      </c>
      <c r="K44" s="6" t="s">
        <v>198</v>
      </c>
      <c r="P44" s="18"/>
      <c r="Q44" s="10" t="s">
        <v>199</v>
      </c>
      <c r="R44" s="11">
        <f t="shared" si="0"/>
        <v>0</v>
      </c>
      <c r="T44" s="6" t="s">
        <v>170</v>
      </c>
      <c r="V44" s="6" t="s">
        <v>127</v>
      </c>
      <c r="X44" s="10" t="s">
        <v>63</v>
      </c>
      <c r="Y44" s="11">
        <v>3</v>
      </c>
    </row>
    <row r="45" spans="1:25" ht="16">
      <c r="A45" s="12" t="s">
        <v>200</v>
      </c>
      <c r="C45" s="12" t="s">
        <v>201</v>
      </c>
      <c r="G45" s="13" t="s">
        <v>202</v>
      </c>
      <c r="I45" s="14" t="s">
        <v>27</v>
      </c>
      <c r="P45" s="15"/>
      <c r="Q45" s="16" t="s">
        <v>203</v>
      </c>
      <c r="R45" s="17">
        <f t="shared" si="0"/>
        <v>0</v>
      </c>
      <c r="T45" s="12" t="s">
        <v>123</v>
      </c>
      <c r="V45" s="12" t="s">
        <v>44</v>
      </c>
      <c r="X45" s="16" t="s">
        <v>157</v>
      </c>
      <c r="Y45" s="17">
        <v>4</v>
      </c>
    </row>
    <row r="46" spans="1:25" ht="16">
      <c r="A46" s="6" t="s">
        <v>204</v>
      </c>
      <c r="C46" s="6" t="s">
        <v>205</v>
      </c>
      <c r="G46" s="7" t="s">
        <v>115</v>
      </c>
      <c r="I46" s="8" t="s">
        <v>206</v>
      </c>
      <c r="P46" s="18"/>
      <c r="Q46" s="10" t="s">
        <v>22</v>
      </c>
      <c r="R46" s="11">
        <f t="shared" si="0"/>
        <v>2</v>
      </c>
      <c r="T46" s="6" t="s">
        <v>13</v>
      </c>
      <c r="V46" s="6" t="s">
        <v>207</v>
      </c>
      <c r="X46" s="10" t="s">
        <v>124</v>
      </c>
      <c r="Y46" s="11">
        <v>3</v>
      </c>
    </row>
    <row r="47" spans="1:25" ht="16">
      <c r="A47" s="12" t="s">
        <v>168</v>
      </c>
      <c r="C47" s="12" t="s">
        <v>208</v>
      </c>
      <c r="G47" s="13" t="s">
        <v>209</v>
      </c>
      <c r="I47" s="14" t="s">
        <v>166</v>
      </c>
      <c r="P47" s="15"/>
      <c r="Q47" s="16" t="s">
        <v>109</v>
      </c>
      <c r="R47" s="17">
        <f t="shared" si="0"/>
        <v>1</v>
      </c>
      <c r="T47" s="12" t="s">
        <v>142</v>
      </c>
      <c r="V47" s="12" t="s">
        <v>65</v>
      </c>
      <c r="X47" s="16" t="s">
        <v>160</v>
      </c>
      <c r="Y47" s="17">
        <v>4</v>
      </c>
    </row>
    <row r="48" spans="1:25" ht="16">
      <c r="A48" s="6" t="s">
        <v>210</v>
      </c>
      <c r="C48" s="6" t="s">
        <v>211</v>
      </c>
      <c r="G48" s="7" t="s">
        <v>212</v>
      </c>
      <c r="I48" s="8" t="s">
        <v>34</v>
      </c>
      <c r="P48" s="18"/>
      <c r="Q48" s="10" t="s">
        <v>113</v>
      </c>
      <c r="R48" s="11">
        <f t="shared" si="0"/>
        <v>2</v>
      </c>
      <c r="T48" s="6" t="s">
        <v>150</v>
      </c>
      <c r="V48" s="6" t="s">
        <v>74</v>
      </c>
      <c r="X48" s="10" t="s">
        <v>64</v>
      </c>
      <c r="Y48" s="11">
        <v>5</v>
      </c>
    </row>
    <row r="49" spans="1:25" ht="16">
      <c r="A49" s="12" t="s">
        <v>181</v>
      </c>
      <c r="C49" s="12" t="s">
        <v>213</v>
      </c>
      <c r="G49" s="13" t="s">
        <v>207</v>
      </c>
      <c r="I49" s="14" t="s">
        <v>16</v>
      </c>
      <c r="P49" s="15"/>
      <c r="Q49" s="16" t="s">
        <v>141</v>
      </c>
      <c r="R49" s="17">
        <f t="shared" si="0"/>
        <v>1</v>
      </c>
      <c r="T49" s="12" t="s">
        <v>184</v>
      </c>
      <c r="V49" s="12" t="s">
        <v>61</v>
      </c>
      <c r="X49" s="16" t="s">
        <v>187</v>
      </c>
      <c r="Y49" s="17">
        <v>3</v>
      </c>
    </row>
    <row r="50" spans="1:25" ht="16">
      <c r="A50" s="6" t="s">
        <v>214</v>
      </c>
      <c r="C50" s="6" t="s">
        <v>215</v>
      </c>
      <c r="G50" s="7" t="s">
        <v>216</v>
      </c>
      <c r="I50" s="8" t="s">
        <v>180</v>
      </c>
      <c r="P50" s="18"/>
      <c r="Q50" s="10" t="s">
        <v>217</v>
      </c>
      <c r="R50" s="11">
        <f t="shared" si="0"/>
        <v>0</v>
      </c>
      <c r="T50" s="6" t="s">
        <v>155</v>
      </c>
      <c r="V50" s="6" t="s">
        <v>218</v>
      </c>
      <c r="X50" s="10" t="s">
        <v>130</v>
      </c>
      <c r="Y50" s="11">
        <v>3</v>
      </c>
    </row>
    <row r="51" spans="1:25" ht="16">
      <c r="A51" s="12" t="s">
        <v>219</v>
      </c>
      <c r="C51" s="12" t="s">
        <v>118</v>
      </c>
      <c r="G51" s="13" t="s">
        <v>167</v>
      </c>
      <c r="I51" s="14" t="s">
        <v>73</v>
      </c>
      <c r="P51" s="15"/>
      <c r="Q51" s="16" t="s">
        <v>147</v>
      </c>
      <c r="R51" s="17">
        <f t="shared" si="0"/>
        <v>1</v>
      </c>
      <c r="T51" s="12" t="s">
        <v>189</v>
      </c>
      <c r="V51" s="12" t="s">
        <v>23</v>
      </c>
      <c r="X51" s="16" t="s">
        <v>136</v>
      </c>
      <c r="Y51" s="17">
        <v>3</v>
      </c>
    </row>
    <row r="52" spans="1:25" ht="16">
      <c r="A52" s="6" t="s">
        <v>165</v>
      </c>
      <c r="C52" s="6" t="s">
        <v>197</v>
      </c>
      <c r="G52" s="7" t="s">
        <v>220</v>
      </c>
      <c r="I52" s="8" t="s">
        <v>221</v>
      </c>
      <c r="P52" s="18"/>
      <c r="Q52" s="10" t="s">
        <v>222</v>
      </c>
      <c r="R52" s="11">
        <f t="shared" si="0"/>
        <v>0</v>
      </c>
      <c r="T52" s="6" t="s">
        <v>192</v>
      </c>
      <c r="V52" s="6" t="s">
        <v>146</v>
      </c>
      <c r="X52" s="10" t="s">
        <v>163</v>
      </c>
      <c r="Y52" s="11">
        <v>3</v>
      </c>
    </row>
    <row r="53" spans="1:25" ht="16">
      <c r="A53" s="12" t="s">
        <v>216</v>
      </c>
      <c r="C53" s="12" t="s">
        <v>223</v>
      </c>
      <c r="G53" s="13" t="s">
        <v>79</v>
      </c>
      <c r="I53" s="14" t="s">
        <v>224</v>
      </c>
      <c r="P53" s="15"/>
      <c r="Q53" s="16" t="s">
        <v>119</v>
      </c>
      <c r="R53" s="17">
        <f t="shared" si="0"/>
        <v>2</v>
      </c>
      <c r="T53" s="12" t="s">
        <v>21</v>
      </c>
      <c r="V53" s="12" t="s">
        <v>28</v>
      </c>
      <c r="X53" s="16" t="s">
        <v>90</v>
      </c>
      <c r="Y53" s="17">
        <v>4</v>
      </c>
    </row>
    <row r="54" spans="1:25" ht="16">
      <c r="A54" s="6" t="s">
        <v>183</v>
      </c>
      <c r="C54" s="6" t="s">
        <v>225</v>
      </c>
      <c r="G54" s="7" t="s">
        <v>176</v>
      </c>
      <c r="I54" s="8" t="s">
        <v>35</v>
      </c>
      <c r="P54" s="18"/>
      <c r="Q54" s="10" t="s">
        <v>29</v>
      </c>
      <c r="R54" s="11">
        <f t="shared" si="0"/>
        <v>2</v>
      </c>
      <c r="T54" s="6" t="s">
        <v>40</v>
      </c>
      <c r="V54" s="6" t="s">
        <v>58</v>
      </c>
      <c r="X54" s="10" t="s">
        <v>195</v>
      </c>
      <c r="Y54" s="11">
        <v>3</v>
      </c>
    </row>
    <row r="55" spans="1:25" ht="16">
      <c r="A55" s="12" t="s">
        <v>188</v>
      </c>
      <c r="C55" s="12" t="s">
        <v>226</v>
      </c>
      <c r="G55" s="13" t="s">
        <v>42</v>
      </c>
      <c r="I55" s="14" t="s">
        <v>38</v>
      </c>
      <c r="P55" s="15"/>
      <c r="Q55" s="16" t="s">
        <v>185</v>
      </c>
      <c r="R55" s="17">
        <f t="shared" si="0"/>
        <v>1</v>
      </c>
      <c r="T55" s="12" t="s">
        <v>27</v>
      </c>
      <c r="V55" s="12" t="s">
        <v>106</v>
      </c>
      <c r="X55" s="16" t="s">
        <v>148</v>
      </c>
      <c r="Y55" s="17">
        <v>4</v>
      </c>
    </row>
    <row r="56" spans="1:25" ht="16">
      <c r="A56" s="6" t="s">
        <v>191</v>
      </c>
      <c r="C56" s="20" t="s">
        <v>88</v>
      </c>
      <c r="G56" s="7" t="s">
        <v>227</v>
      </c>
      <c r="I56" s="8" t="s">
        <v>228</v>
      </c>
      <c r="P56" s="18"/>
      <c r="Q56" s="10" t="s">
        <v>131</v>
      </c>
      <c r="R56" s="11">
        <f t="shared" si="0"/>
        <v>2</v>
      </c>
      <c r="T56" s="6" t="s">
        <v>206</v>
      </c>
      <c r="V56" s="6" t="s">
        <v>229</v>
      </c>
      <c r="X56" s="10" t="s">
        <v>204</v>
      </c>
      <c r="Y56" s="11">
        <v>3</v>
      </c>
    </row>
    <row r="57" spans="1:25" ht="16">
      <c r="A57" s="12" t="s">
        <v>205</v>
      </c>
      <c r="G57" s="13" t="s">
        <v>230</v>
      </c>
      <c r="I57" s="14" t="s">
        <v>231</v>
      </c>
      <c r="P57" s="15"/>
      <c r="Q57" s="16" t="s">
        <v>53</v>
      </c>
      <c r="R57" s="17">
        <f t="shared" si="0"/>
        <v>2</v>
      </c>
      <c r="T57" s="12" t="s">
        <v>166</v>
      </c>
      <c r="V57" s="12" t="s">
        <v>30</v>
      </c>
      <c r="X57" s="16" t="s">
        <v>168</v>
      </c>
      <c r="Y57" s="17">
        <v>4</v>
      </c>
    </row>
    <row r="58" spans="1:25" ht="16">
      <c r="A58" s="6" t="s">
        <v>213</v>
      </c>
      <c r="G58" s="7" t="s">
        <v>232</v>
      </c>
      <c r="I58" s="8" t="s">
        <v>47</v>
      </c>
      <c r="P58" s="18"/>
      <c r="Q58" s="10" t="s">
        <v>9</v>
      </c>
      <c r="R58" s="11">
        <f t="shared" si="0"/>
        <v>1</v>
      </c>
      <c r="T58" s="6" t="s">
        <v>34</v>
      </c>
      <c r="V58" s="6" t="s">
        <v>93</v>
      </c>
      <c r="X58" s="10" t="s">
        <v>94</v>
      </c>
      <c r="Y58" s="11">
        <v>3</v>
      </c>
    </row>
    <row r="59" spans="1:25" ht="16">
      <c r="A59" s="12" t="s">
        <v>233</v>
      </c>
      <c r="G59" s="13" t="s">
        <v>234</v>
      </c>
      <c r="I59" s="14" t="s">
        <v>194</v>
      </c>
      <c r="P59" s="15"/>
      <c r="Q59" s="16" t="s">
        <v>164</v>
      </c>
      <c r="R59" s="17">
        <f t="shared" si="0"/>
        <v>1</v>
      </c>
      <c r="T59" s="12" t="s">
        <v>16</v>
      </c>
      <c r="V59" s="12" t="s">
        <v>235</v>
      </c>
      <c r="X59" s="16" t="s">
        <v>153</v>
      </c>
      <c r="Y59" s="17">
        <v>3</v>
      </c>
    </row>
    <row r="60" spans="1:25" ht="16">
      <c r="A60" s="6" t="s">
        <v>236</v>
      </c>
      <c r="G60" s="7" t="s">
        <v>213</v>
      </c>
      <c r="I60" s="8" t="s">
        <v>54</v>
      </c>
      <c r="P60" s="18"/>
      <c r="Q60" s="10" t="s">
        <v>170</v>
      </c>
      <c r="R60" s="11">
        <f t="shared" si="0"/>
        <v>1</v>
      </c>
      <c r="T60" s="6" t="s">
        <v>180</v>
      </c>
      <c r="V60" s="6" t="s">
        <v>48</v>
      </c>
      <c r="X60" s="10" t="s">
        <v>100</v>
      </c>
      <c r="Y60" s="11">
        <v>4</v>
      </c>
    </row>
    <row r="61" spans="1:25" ht="16">
      <c r="A61" s="12" t="s">
        <v>186</v>
      </c>
      <c r="G61" s="13" t="s">
        <v>166</v>
      </c>
      <c r="I61" s="14" t="s">
        <v>127</v>
      </c>
      <c r="P61" s="15"/>
      <c r="Q61" s="16" t="s">
        <v>123</v>
      </c>
      <c r="R61" s="17">
        <f t="shared" si="0"/>
        <v>1</v>
      </c>
      <c r="T61" s="12" t="s">
        <v>73</v>
      </c>
      <c r="V61" s="12" t="s">
        <v>36</v>
      </c>
      <c r="X61" s="16" t="s">
        <v>173</v>
      </c>
      <c r="Y61" s="17">
        <v>3</v>
      </c>
    </row>
    <row r="62" spans="1:25" ht="16">
      <c r="A62" s="6" t="s">
        <v>71</v>
      </c>
      <c r="G62" s="7" t="s">
        <v>44</v>
      </c>
      <c r="I62" s="8" t="s">
        <v>44</v>
      </c>
      <c r="P62" s="18"/>
      <c r="Q62" s="10" t="s">
        <v>13</v>
      </c>
      <c r="R62" s="11">
        <f t="shared" si="0"/>
        <v>5</v>
      </c>
      <c r="T62" s="6" t="s">
        <v>221</v>
      </c>
      <c r="V62" s="6" t="s">
        <v>103</v>
      </c>
      <c r="X62" s="10" t="s">
        <v>177</v>
      </c>
      <c r="Y62" s="11">
        <v>3</v>
      </c>
    </row>
    <row r="63" spans="1:25" ht="16">
      <c r="A63" s="12" t="s">
        <v>193</v>
      </c>
      <c r="G63" s="13" t="s">
        <v>104</v>
      </c>
      <c r="I63" s="14" t="s">
        <v>207</v>
      </c>
      <c r="P63" s="15"/>
      <c r="Q63" s="16" t="s">
        <v>142</v>
      </c>
      <c r="R63" s="17">
        <f t="shared" si="0"/>
        <v>2</v>
      </c>
      <c r="T63" s="12" t="s">
        <v>224</v>
      </c>
      <c r="V63" s="12" t="s">
        <v>42</v>
      </c>
      <c r="X63" s="16" t="s">
        <v>181</v>
      </c>
      <c r="Y63" s="17">
        <v>4</v>
      </c>
    </row>
    <row r="64" spans="1:25" ht="16">
      <c r="A64" s="6" t="s">
        <v>197</v>
      </c>
      <c r="G64" s="7" t="s">
        <v>237</v>
      </c>
      <c r="I64" s="8" t="s">
        <v>65</v>
      </c>
      <c r="P64" s="18"/>
      <c r="Q64" s="10" t="s">
        <v>238</v>
      </c>
      <c r="R64" s="11">
        <f t="shared" si="0"/>
        <v>0</v>
      </c>
      <c r="T64" s="6" t="s">
        <v>37</v>
      </c>
      <c r="V64" s="6" t="s">
        <v>69</v>
      </c>
      <c r="X64" s="10" t="s">
        <v>214</v>
      </c>
      <c r="Y64" s="11">
        <v>3</v>
      </c>
    </row>
    <row r="65" spans="1:25" ht="16">
      <c r="A65" s="12" t="s">
        <v>239</v>
      </c>
      <c r="G65" s="13" t="s">
        <v>8</v>
      </c>
      <c r="I65" s="14" t="s">
        <v>74</v>
      </c>
      <c r="P65" s="15"/>
      <c r="Q65" s="16" t="s">
        <v>240</v>
      </c>
      <c r="R65" s="17">
        <f t="shared" si="0"/>
        <v>0</v>
      </c>
      <c r="T65" s="12" t="s">
        <v>152</v>
      </c>
      <c r="V65" s="12" t="s">
        <v>241</v>
      </c>
      <c r="X65" s="16" t="s">
        <v>219</v>
      </c>
      <c r="Y65" s="17">
        <v>3</v>
      </c>
    </row>
    <row r="66" spans="1:25" ht="16">
      <c r="A66" s="6" t="s">
        <v>134</v>
      </c>
      <c r="G66" s="7" t="s">
        <v>235</v>
      </c>
      <c r="I66" s="8" t="s">
        <v>61</v>
      </c>
      <c r="P66" s="18"/>
      <c r="Q66" s="10" t="s">
        <v>150</v>
      </c>
      <c r="R66" s="11">
        <f t="shared" si="0"/>
        <v>2</v>
      </c>
      <c r="T66" s="6" t="s">
        <v>35</v>
      </c>
      <c r="V66" s="6" t="s">
        <v>242</v>
      </c>
      <c r="X66" s="10" t="s">
        <v>104</v>
      </c>
      <c r="Y66" s="11">
        <v>3</v>
      </c>
    </row>
    <row r="67" spans="1:25" ht="16">
      <c r="A67" s="12" t="s">
        <v>82</v>
      </c>
      <c r="G67" s="13" t="s">
        <v>124</v>
      </c>
      <c r="I67" s="14" t="s">
        <v>243</v>
      </c>
      <c r="P67" s="15"/>
      <c r="Q67" s="16" t="s">
        <v>184</v>
      </c>
      <c r="R67" s="17">
        <f t="shared" si="0"/>
        <v>1</v>
      </c>
      <c r="T67" s="12" t="s">
        <v>38</v>
      </c>
      <c r="V67" s="12" t="s">
        <v>55</v>
      </c>
      <c r="X67" s="16" t="s">
        <v>165</v>
      </c>
      <c r="Y67" s="17">
        <v>3</v>
      </c>
    </row>
    <row r="68" spans="1:25" ht="16">
      <c r="A68" s="6" t="s">
        <v>226</v>
      </c>
      <c r="G68" s="7" t="s">
        <v>244</v>
      </c>
      <c r="I68" s="8" t="s">
        <v>245</v>
      </c>
      <c r="P68" s="18"/>
      <c r="Q68" s="10" t="s">
        <v>246</v>
      </c>
      <c r="R68" s="11">
        <f t="shared" si="0"/>
        <v>0</v>
      </c>
      <c r="T68" s="6" t="s">
        <v>228</v>
      </c>
      <c r="V68" s="6" t="s">
        <v>247</v>
      </c>
      <c r="X68" s="10" t="s">
        <v>216</v>
      </c>
      <c r="Y68" s="11">
        <v>3</v>
      </c>
    </row>
    <row r="69" spans="1:25" ht="16">
      <c r="A69" s="12" t="s">
        <v>248</v>
      </c>
      <c r="G69" s="13" t="s">
        <v>242</v>
      </c>
      <c r="I69" s="14" t="s">
        <v>218</v>
      </c>
      <c r="P69" s="15"/>
      <c r="Q69" s="16" t="s">
        <v>249</v>
      </c>
      <c r="R69" s="17">
        <f t="shared" si="0"/>
        <v>0</v>
      </c>
      <c r="T69" s="12" t="s">
        <v>231</v>
      </c>
      <c r="V69" s="12" t="s">
        <v>116</v>
      </c>
      <c r="X69" s="16" t="s">
        <v>183</v>
      </c>
      <c r="Y69" s="17">
        <v>4</v>
      </c>
    </row>
    <row r="70" spans="1:25" ht="16">
      <c r="A70" s="6" t="s">
        <v>250</v>
      </c>
      <c r="G70" s="7" t="s">
        <v>55</v>
      </c>
      <c r="I70" s="8" t="s">
        <v>23</v>
      </c>
      <c r="P70" s="18"/>
      <c r="Q70" s="10" t="s">
        <v>155</v>
      </c>
      <c r="R70" s="11">
        <f t="shared" si="0"/>
        <v>2</v>
      </c>
      <c r="T70" s="6" t="s">
        <v>251</v>
      </c>
      <c r="V70" s="6" t="s">
        <v>41</v>
      </c>
      <c r="X70" s="10" t="s">
        <v>178</v>
      </c>
      <c r="Y70" s="11">
        <v>3</v>
      </c>
    </row>
    <row r="71" spans="1:25" ht="16">
      <c r="A71" s="12" t="s">
        <v>151</v>
      </c>
      <c r="G71" s="13" t="s">
        <v>160</v>
      </c>
      <c r="I71" s="14" t="s">
        <v>146</v>
      </c>
      <c r="P71" s="15"/>
      <c r="Q71" s="16" t="s">
        <v>189</v>
      </c>
      <c r="R71" s="17">
        <f t="shared" si="0"/>
        <v>1</v>
      </c>
      <c r="T71" s="12" t="s">
        <v>252</v>
      </c>
      <c r="V71" s="12" t="s">
        <v>107</v>
      </c>
      <c r="X71" s="16" t="s">
        <v>188</v>
      </c>
      <c r="Y71" s="17">
        <v>4</v>
      </c>
    </row>
    <row r="72" spans="1:25" ht="16">
      <c r="A72" s="6" t="s">
        <v>88</v>
      </c>
      <c r="G72" s="7" t="s">
        <v>163</v>
      </c>
      <c r="I72" s="8" t="s">
        <v>28</v>
      </c>
      <c r="P72" s="18"/>
      <c r="Q72" s="10" t="s">
        <v>192</v>
      </c>
      <c r="R72" s="11">
        <f t="shared" si="0"/>
        <v>1</v>
      </c>
      <c r="T72" s="6" t="s">
        <v>47</v>
      </c>
      <c r="V72" s="6" t="s">
        <v>125</v>
      </c>
      <c r="X72" s="10" t="s">
        <v>191</v>
      </c>
      <c r="Y72" s="11">
        <v>3</v>
      </c>
    </row>
    <row r="73" spans="1:25" ht="16">
      <c r="A73" s="19" t="s">
        <v>49</v>
      </c>
      <c r="G73" s="13" t="s">
        <v>90</v>
      </c>
      <c r="I73" s="14" t="s">
        <v>253</v>
      </c>
      <c r="P73" s="15"/>
      <c r="Q73" s="16" t="s">
        <v>21</v>
      </c>
      <c r="R73" s="17">
        <f t="shared" si="0"/>
        <v>3</v>
      </c>
      <c r="T73" s="12" t="s">
        <v>194</v>
      </c>
      <c r="V73" s="12" t="s">
        <v>169</v>
      </c>
      <c r="X73" s="16" t="s">
        <v>171</v>
      </c>
      <c r="Y73" s="17">
        <v>3</v>
      </c>
    </row>
    <row r="74" spans="1:25" ht="16">
      <c r="G74" s="7" t="s">
        <v>195</v>
      </c>
      <c r="I74" s="8" t="s">
        <v>106</v>
      </c>
      <c r="P74" s="18"/>
      <c r="Q74" s="10" t="s">
        <v>254</v>
      </c>
      <c r="R74" s="11">
        <f t="shared" si="0"/>
        <v>0</v>
      </c>
      <c r="T74" s="6" t="s">
        <v>54</v>
      </c>
      <c r="V74" s="6" t="s">
        <v>174</v>
      </c>
      <c r="X74" s="10" t="s">
        <v>196</v>
      </c>
      <c r="Y74" s="11">
        <v>3</v>
      </c>
    </row>
    <row r="75" spans="1:25" ht="16">
      <c r="G75" s="13" t="s">
        <v>225</v>
      </c>
      <c r="I75" s="14" t="s">
        <v>255</v>
      </c>
      <c r="P75" s="15"/>
      <c r="Q75" s="16" t="s">
        <v>256</v>
      </c>
      <c r="R75" s="17">
        <f t="shared" si="0"/>
        <v>0</v>
      </c>
      <c r="T75" s="12" t="s">
        <v>127</v>
      </c>
      <c r="V75" s="12" t="s">
        <v>117</v>
      </c>
      <c r="X75" s="16" t="s">
        <v>108</v>
      </c>
      <c r="Y75" s="17">
        <v>5</v>
      </c>
    </row>
    <row r="76" spans="1:25" ht="16">
      <c r="G76" s="7" t="s">
        <v>257</v>
      </c>
      <c r="I76" s="8" t="s">
        <v>258</v>
      </c>
      <c r="P76" s="18"/>
      <c r="Q76" s="10" t="s">
        <v>40</v>
      </c>
      <c r="R76" s="11">
        <f t="shared" si="0"/>
        <v>3</v>
      </c>
      <c r="T76" s="6" t="s">
        <v>44</v>
      </c>
      <c r="V76" s="6" t="s">
        <v>46</v>
      </c>
      <c r="X76" s="10" t="s">
        <v>205</v>
      </c>
      <c r="Y76" s="11">
        <v>4</v>
      </c>
    </row>
    <row r="77" spans="1:25" ht="16">
      <c r="G77" s="13" t="s">
        <v>168</v>
      </c>
      <c r="I77" s="14" t="s">
        <v>229</v>
      </c>
      <c r="P77" s="15"/>
      <c r="Q77" s="16" t="s">
        <v>27</v>
      </c>
      <c r="R77" s="17">
        <f t="shared" si="0"/>
        <v>4</v>
      </c>
      <c r="T77" s="12" t="s">
        <v>207</v>
      </c>
      <c r="V77" s="12" t="s">
        <v>76</v>
      </c>
      <c r="X77" s="16" t="s">
        <v>213</v>
      </c>
      <c r="Y77" s="17">
        <v>3</v>
      </c>
    </row>
    <row r="78" spans="1:25" ht="16">
      <c r="G78" s="7" t="s">
        <v>259</v>
      </c>
      <c r="I78" s="8" t="s">
        <v>30</v>
      </c>
      <c r="P78" s="18"/>
      <c r="Q78" s="10" t="s">
        <v>260</v>
      </c>
      <c r="R78" s="11">
        <f t="shared" si="0"/>
        <v>0</v>
      </c>
      <c r="T78" s="6" t="s">
        <v>65</v>
      </c>
      <c r="V78" s="6" t="s">
        <v>81</v>
      </c>
      <c r="X78" s="10" t="s">
        <v>112</v>
      </c>
      <c r="Y78" s="11">
        <v>3</v>
      </c>
    </row>
    <row r="79" spans="1:25" ht="16">
      <c r="G79" s="13" t="s">
        <v>261</v>
      </c>
      <c r="I79" s="14" t="s">
        <v>262</v>
      </c>
      <c r="P79" s="15"/>
      <c r="Q79" s="16" t="s">
        <v>206</v>
      </c>
      <c r="R79" s="17">
        <f t="shared" si="0"/>
        <v>1</v>
      </c>
      <c r="T79" s="12" t="s">
        <v>74</v>
      </c>
      <c r="V79" s="12" t="s">
        <v>52</v>
      </c>
      <c r="X79" s="16" t="s">
        <v>118</v>
      </c>
      <c r="Y79" s="17">
        <v>4</v>
      </c>
    </row>
    <row r="80" spans="1:25" ht="16">
      <c r="G80" s="7" t="s">
        <v>98</v>
      </c>
      <c r="I80" s="8" t="s">
        <v>263</v>
      </c>
      <c r="P80" s="18"/>
      <c r="Q80" s="10" t="s">
        <v>166</v>
      </c>
      <c r="R80" s="11">
        <f t="shared" si="0"/>
        <v>2</v>
      </c>
      <c r="T80" s="6" t="s">
        <v>61</v>
      </c>
      <c r="V80" s="6" t="s">
        <v>132</v>
      </c>
      <c r="X80" s="10" t="s">
        <v>122</v>
      </c>
      <c r="Y80" s="11">
        <v>3</v>
      </c>
    </row>
    <row r="81" spans="7:25" ht="16">
      <c r="G81" s="13" t="s">
        <v>15</v>
      </c>
      <c r="I81" s="14" t="s">
        <v>264</v>
      </c>
      <c r="P81" s="15"/>
      <c r="Q81" s="16" t="s">
        <v>265</v>
      </c>
      <c r="R81" s="17">
        <f t="shared" si="0"/>
        <v>0</v>
      </c>
      <c r="T81" s="12" t="s">
        <v>243</v>
      </c>
      <c r="V81" s="12" t="s">
        <v>86</v>
      </c>
      <c r="X81" s="16" t="s">
        <v>126</v>
      </c>
      <c r="Y81" s="17">
        <v>4</v>
      </c>
    </row>
    <row r="82" spans="7:25" ht="16">
      <c r="G82" s="7" t="s">
        <v>266</v>
      </c>
      <c r="I82" s="8" t="s">
        <v>93</v>
      </c>
      <c r="P82" s="18"/>
      <c r="Q82" s="10" t="s">
        <v>267</v>
      </c>
      <c r="R82" s="11">
        <f t="shared" si="0"/>
        <v>0</v>
      </c>
      <c r="T82" s="6" t="s">
        <v>244</v>
      </c>
      <c r="V82" s="6" t="s">
        <v>92</v>
      </c>
      <c r="X82" s="10" t="s">
        <v>186</v>
      </c>
      <c r="Y82" s="11">
        <v>4</v>
      </c>
    </row>
    <row r="83" spans="7:25" ht="16">
      <c r="G83" s="13" t="s">
        <v>136</v>
      </c>
      <c r="I83" s="14" t="s">
        <v>235</v>
      </c>
      <c r="P83" s="15"/>
      <c r="Q83" s="16" t="s">
        <v>34</v>
      </c>
      <c r="R83" s="17">
        <f t="shared" si="0"/>
        <v>2</v>
      </c>
      <c r="T83" s="12" t="s">
        <v>245</v>
      </c>
      <c r="V83" s="12" t="s">
        <v>60</v>
      </c>
      <c r="X83" s="16" t="s">
        <v>71</v>
      </c>
      <c r="Y83" s="17">
        <v>5</v>
      </c>
    </row>
    <row r="84" spans="7:25" ht="16">
      <c r="G84" s="7" t="s">
        <v>139</v>
      </c>
      <c r="I84" s="8" t="s">
        <v>268</v>
      </c>
      <c r="P84" s="18"/>
      <c r="Q84" s="10" t="s">
        <v>16</v>
      </c>
      <c r="R84" s="11">
        <f t="shared" si="0"/>
        <v>2</v>
      </c>
      <c r="T84" s="6" t="s">
        <v>218</v>
      </c>
      <c r="V84" s="6" t="s">
        <v>143</v>
      </c>
      <c r="X84" s="10" t="s">
        <v>128</v>
      </c>
      <c r="Y84" s="11">
        <v>3</v>
      </c>
    </row>
    <row r="85" spans="7:25" ht="16">
      <c r="G85" s="13" t="s">
        <v>185</v>
      </c>
      <c r="I85" s="14" t="s">
        <v>269</v>
      </c>
      <c r="P85" s="15"/>
      <c r="Q85" s="16" t="s">
        <v>180</v>
      </c>
      <c r="R85" s="17">
        <f t="shared" si="0"/>
        <v>2</v>
      </c>
      <c r="T85" s="12" t="s">
        <v>138</v>
      </c>
      <c r="V85" s="12" t="s">
        <v>270</v>
      </c>
      <c r="X85" s="16" t="s">
        <v>193</v>
      </c>
      <c r="Y85" s="17">
        <v>4</v>
      </c>
    </row>
    <row r="86" spans="7:25" ht="16">
      <c r="G86" s="7" t="s">
        <v>63</v>
      </c>
      <c r="I86" s="8" t="s">
        <v>271</v>
      </c>
      <c r="P86" s="15"/>
      <c r="Q86" s="10" t="s">
        <v>73</v>
      </c>
      <c r="R86" s="11">
        <f t="shared" si="0"/>
        <v>2</v>
      </c>
      <c r="T86" s="6" t="s">
        <v>23</v>
      </c>
      <c r="V86" s="6" t="s">
        <v>66</v>
      </c>
      <c r="X86" s="10" t="s">
        <v>197</v>
      </c>
      <c r="Y86" s="11">
        <v>5</v>
      </c>
    </row>
    <row r="87" spans="7:25" ht="16">
      <c r="G87" s="13" t="s">
        <v>64</v>
      </c>
      <c r="I87" s="14" t="s">
        <v>272</v>
      </c>
      <c r="P87" s="15"/>
      <c r="Q87" s="16" t="s">
        <v>273</v>
      </c>
      <c r="R87" s="17">
        <f t="shared" si="0"/>
        <v>0</v>
      </c>
      <c r="T87" s="12" t="s">
        <v>146</v>
      </c>
      <c r="V87" s="12" t="s">
        <v>96</v>
      </c>
      <c r="X87" s="16" t="s">
        <v>134</v>
      </c>
      <c r="Y87" s="17">
        <v>4</v>
      </c>
    </row>
    <row r="88" spans="7:25" ht="16">
      <c r="G88" s="7" t="s">
        <v>187</v>
      </c>
      <c r="I88" s="8" t="s">
        <v>274</v>
      </c>
      <c r="P88" s="15"/>
      <c r="Q88" s="10" t="s">
        <v>275</v>
      </c>
      <c r="R88" s="11">
        <f t="shared" si="0"/>
        <v>0</v>
      </c>
      <c r="T88" s="6" t="s">
        <v>89</v>
      </c>
      <c r="V88" s="6" t="s">
        <v>75</v>
      </c>
      <c r="X88" s="10" t="s">
        <v>82</v>
      </c>
      <c r="Y88" s="11">
        <v>3</v>
      </c>
    </row>
    <row r="89" spans="7:25" ht="16">
      <c r="G89" s="13" t="s">
        <v>188</v>
      </c>
      <c r="I89" s="14" t="s">
        <v>276</v>
      </c>
      <c r="P89" s="15"/>
      <c r="Q89" s="16" t="s">
        <v>277</v>
      </c>
      <c r="R89" s="17">
        <f t="shared" si="0"/>
        <v>0</v>
      </c>
      <c r="T89" s="12" t="s">
        <v>28</v>
      </c>
      <c r="V89" s="12" t="s">
        <v>105</v>
      </c>
      <c r="X89" s="16" t="s">
        <v>225</v>
      </c>
      <c r="Y89" s="17">
        <v>3</v>
      </c>
    </row>
    <row r="90" spans="7:25" ht="16">
      <c r="G90" s="7" t="s">
        <v>251</v>
      </c>
      <c r="I90" s="8" t="s">
        <v>42</v>
      </c>
      <c r="P90" s="15"/>
      <c r="Q90" s="10" t="s">
        <v>221</v>
      </c>
      <c r="R90" s="11">
        <f t="shared" si="0"/>
        <v>1</v>
      </c>
      <c r="T90" s="6" t="s">
        <v>253</v>
      </c>
      <c r="V90" s="6" t="s">
        <v>51</v>
      </c>
      <c r="X90" s="10" t="s">
        <v>78</v>
      </c>
      <c r="Y90" s="11">
        <v>3</v>
      </c>
    </row>
    <row r="91" spans="7:25" ht="16">
      <c r="G91" s="13" t="s">
        <v>94</v>
      </c>
      <c r="I91" s="14" t="s">
        <v>69</v>
      </c>
      <c r="P91" s="15"/>
      <c r="Q91" s="16" t="s">
        <v>278</v>
      </c>
      <c r="R91" s="17">
        <f t="shared" si="0"/>
        <v>0</v>
      </c>
      <c r="T91" s="12" t="s">
        <v>58</v>
      </c>
      <c r="V91" s="12" t="s">
        <v>110</v>
      </c>
      <c r="X91" s="16" t="s">
        <v>226</v>
      </c>
      <c r="Y91" s="17">
        <v>3</v>
      </c>
    </row>
    <row r="92" spans="7:25" ht="16">
      <c r="G92" s="7" t="s">
        <v>153</v>
      </c>
      <c r="I92" s="8" t="s">
        <v>279</v>
      </c>
      <c r="P92" s="15"/>
      <c r="Q92" s="10" t="s">
        <v>224</v>
      </c>
      <c r="R92" s="11">
        <f t="shared" si="0"/>
        <v>1</v>
      </c>
      <c r="T92" s="6" t="s">
        <v>106</v>
      </c>
      <c r="V92" s="6" t="s">
        <v>115</v>
      </c>
      <c r="X92" s="10" t="s">
        <v>198</v>
      </c>
      <c r="Y92" s="11">
        <v>3</v>
      </c>
    </row>
    <row r="93" spans="7:25" ht="16">
      <c r="G93" s="13" t="s">
        <v>250</v>
      </c>
      <c r="I93" s="14" t="s">
        <v>280</v>
      </c>
      <c r="P93" s="15"/>
      <c r="Q93" s="16" t="s">
        <v>281</v>
      </c>
      <c r="R93" s="17">
        <f t="shared" si="0"/>
        <v>0</v>
      </c>
      <c r="T93" s="12" t="s">
        <v>255</v>
      </c>
      <c r="V93" s="12" t="s">
        <v>144</v>
      </c>
      <c r="X93" s="16" t="s">
        <v>137</v>
      </c>
      <c r="Y93" s="17">
        <v>3</v>
      </c>
    </row>
    <row r="94" spans="7:25" ht="16">
      <c r="G94" s="7" t="s">
        <v>282</v>
      </c>
      <c r="I94" s="8" t="s">
        <v>283</v>
      </c>
      <c r="P94" s="15"/>
      <c r="Q94" s="10" t="s">
        <v>284</v>
      </c>
      <c r="R94" s="11">
        <f t="shared" si="0"/>
        <v>0</v>
      </c>
      <c r="T94" s="6" t="s">
        <v>258</v>
      </c>
      <c r="V94" s="6" t="s">
        <v>167</v>
      </c>
      <c r="X94" s="10" t="s">
        <v>140</v>
      </c>
      <c r="Y94" s="11">
        <v>3</v>
      </c>
    </row>
    <row r="95" spans="7:25" ht="16">
      <c r="G95" s="13" t="s">
        <v>241</v>
      </c>
      <c r="I95" s="14" t="s">
        <v>241</v>
      </c>
      <c r="P95" s="15"/>
      <c r="Q95" s="16" t="s">
        <v>37</v>
      </c>
      <c r="R95" s="17">
        <f t="shared" si="0"/>
        <v>1</v>
      </c>
      <c r="T95" s="12" t="s">
        <v>285</v>
      </c>
      <c r="V95" s="12" t="s">
        <v>59</v>
      </c>
      <c r="X95" s="16" t="s">
        <v>250</v>
      </c>
      <c r="Y95" s="17">
        <v>3</v>
      </c>
    </row>
    <row r="96" spans="7:25" ht="16">
      <c r="G96" s="7" t="s">
        <v>247</v>
      </c>
      <c r="I96" s="8" t="s">
        <v>286</v>
      </c>
      <c r="P96" s="15"/>
      <c r="Q96" s="10" t="s">
        <v>287</v>
      </c>
      <c r="R96" s="11">
        <f t="shared" si="0"/>
        <v>0</v>
      </c>
      <c r="T96" s="6" t="s">
        <v>229</v>
      </c>
      <c r="V96" s="6" t="s">
        <v>220</v>
      </c>
      <c r="X96" s="10" t="s">
        <v>145</v>
      </c>
      <c r="Y96" s="11">
        <v>3</v>
      </c>
    </row>
    <row r="97" spans="7:25" ht="16">
      <c r="G97" s="13" t="s">
        <v>177</v>
      </c>
      <c r="I97" s="14" t="s">
        <v>242</v>
      </c>
      <c r="P97" s="15"/>
      <c r="Q97" s="16" t="s">
        <v>288</v>
      </c>
      <c r="R97" s="17">
        <f t="shared" si="0"/>
        <v>0</v>
      </c>
      <c r="T97" s="12" t="s">
        <v>289</v>
      </c>
      <c r="V97" s="12" t="s">
        <v>172</v>
      </c>
      <c r="X97" s="16" t="s">
        <v>151</v>
      </c>
      <c r="Y97" s="17">
        <v>4</v>
      </c>
    </row>
    <row r="98" spans="7:25" ht="16">
      <c r="G98" s="7" t="s">
        <v>181</v>
      </c>
      <c r="I98" s="8" t="s">
        <v>290</v>
      </c>
      <c r="P98" s="15"/>
      <c r="Q98" s="10" t="s">
        <v>291</v>
      </c>
      <c r="R98" s="11">
        <f t="shared" si="0"/>
        <v>0</v>
      </c>
      <c r="T98" s="6" t="s">
        <v>30</v>
      </c>
      <c r="V98" s="6" t="s">
        <v>79</v>
      </c>
      <c r="X98" s="10" t="s">
        <v>88</v>
      </c>
      <c r="Y98" s="11">
        <v>4</v>
      </c>
    </row>
    <row r="99" spans="7:25" ht="16">
      <c r="G99" s="13" t="s">
        <v>214</v>
      </c>
      <c r="I99" s="14" t="s">
        <v>292</v>
      </c>
      <c r="P99" s="15"/>
      <c r="Q99" s="16" t="s">
        <v>152</v>
      </c>
      <c r="R99" s="17">
        <f t="shared" si="0"/>
        <v>1</v>
      </c>
      <c r="T99" s="12" t="s">
        <v>262</v>
      </c>
      <c r="V99" s="12" t="s">
        <v>293</v>
      </c>
      <c r="X99" s="21" t="s">
        <v>49</v>
      </c>
      <c r="Y99" s="22">
        <v>3</v>
      </c>
    </row>
    <row r="100" spans="7:25" ht="16">
      <c r="G100" s="7" t="s">
        <v>294</v>
      </c>
      <c r="I100" s="8" t="s">
        <v>295</v>
      </c>
      <c r="Q100" s="10" t="s">
        <v>35</v>
      </c>
      <c r="R100" s="11">
        <f t="shared" si="0"/>
        <v>5</v>
      </c>
      <c r="T100" s="6" t="s">
        <v>263</v>
      </c>
      <c r="V100" s="6" t="s">
        <v>296</v>
      </c>
    </row>
    <row r="101" spans="7:25" ht="16">
      <c r="G101" s="13" t="s">
        <v>297</v>
      </c>
      <c r="I101" s="14" t="s">
        <v>247</v>
      </c>
      <c r="Q101" s="16" t="s">
        <v>38</v>
      </c>
      <c r="R101" s="17">
        <f t="shared" si="0"/>
        <v>4</v>
      </c>
      <c r="T101" s="12" t="s">
        <v>264</v>
      </c>
      <c r="V101" s="12" t="s">
        <v>120</v>
      </c>
    </row>
    <row r="102" spans="7:25" ht="16">
      <c r="G102" s="7" t="s">
        <v>285</v>
      </c>
      <c r="I102" s="8" t="s">
        <v>298</v>
      </c>
      <c r="Q102" s="10" t="s">
        <v>299</v>
      </c>
      <c r="R102" s="11">
        <f t="shared" si="0"/>
        <v>0</v>
      </c>
      <c r="T102" s="6" t="s">
        <v>93</v>
      </c>
      <c r="V102" s="6" t="s">
        <v>84</v>
      </c>
    </row>
    <row r="103" spans="7:25" ht="16">
      <c r="G103" s="13" t="s">
        <v>204</v>
      </c>
      <c r="I103" s="14" t="s">
        <v>116</v>
      </c>
      <c r="Q103" s="16" t="s">
        <v>228</v>
      </c>
      <c r="R103" s="17">
        <f t="shared" si="0"/>
        <v>1</v>
      </c>
      <c r="T103" s="12" t="s">
        <v>235</v>
      </c>
      <c r="V103" s="12" t="s">
        <v>176</v>
      </c>
    </row>
    <row r="104" spans="7:25" ht="16">
      <c r="G104" s="7" t="s">
        <v>300</v>
      </c>
      <c r="I104" s="8" t="s">
        <v>301</v>
      </c>
      <c r="Q104" s="10" t="s">
        <v>231</v>
      </c>
      <c r="R104" s="11">
        <f t="shared" si="0"/>
        <v>1</v>
      </c>
      <c r="T104" s="6" t="s">
        <v>268</v>
      </c>
      <c r="V104" s="6" t="s">
        <v>63</v>
      </c>
    </row>
    <row r="105" spans="7:25" ht="16">
      <c r="G105" s="13" t="s">
        <v>302</v>
      </c>
      <c r="I105" s="14" t="s">
        <v>303</v>
      </c>
      <c r="Q105" s="16" t="s">
        <v>251</v>
      </c>
      <c r="R105" s="17">
        <f t="shared" si="0"/>
        <v>1</v>
      </c>
      <c r="T105" s="12" t="s">
        <v>304</v>
      </c>
      <c r="V105" s="12" t="s">
        <v>305</v>
      </c>
    </row>
    <row r="106" spans="7:25" ht="16">
      <c r="G106" s="7" t="s">
        <v>201</v>
      </c>
      <c r="I106" s="8" t="s">
        <v>306</v>
      </c>
      <c r="Q106" s="10" t="s">
        <v>252</v>
      </c>
      <c r="R106" s="11">
        <f t="shared" si="0"/>
        <v>1</v>
      </c>
      <c r="T106" s="6" t="s">
        <v>48</v>
      </c>
      <c r="V106" s="6" t="s">
        <v>156</v>
      </c>
    </row>
    <row r="107" spans="7:25" ht="16">
      <c r="G107" s="13" t="s">
        <v>205</v>
      </c>
      <c r="I107" s="14" t="s">
        <v>307</v>
      </c>
      <c r="Q107" s="16" t="s">
        <v>47</v>
      </c>
      <c r="R107" s="17">
        <f t="shared" si="0"/>
        <v>3</v>
      </c>
      <c r="T107" s="12" t="s">
        <v>269</v>
      </c>
      <c r="V107" s="12" t="s">
        <v>157</v>
      </c>
    </row>
    <row r="108" spans="7:25" ht="16">
      <c r="G108" s="7" t="s">
        <v>308</v>
      </c>
      <c r="I108" s="8" t="s">
        <v>107</v>
      </c>
      <c r="Q108" s="10" t="s">
        <v>194</v>
      </c>
      <c r="R108" s="11">
        <f t="shared" si="0"/>
        <v>2</v>
      </c>
      <c r="T108" s="6" t="s">
        <v>99</v>
      </c>
      <c r="V108" s="6" t="s">
        <v>124</v>
      </c>
    </row>
    <row r="109" spans="7:25" ht="16">
      <c r="G109" s="13" t="s">
        <v>309</v>
      </c>
      <c r="I109" s="14" t="s">
        <v>125</v>
      </c>
      <c r="Q109" s="16" t="s">
        <v>310</v>
      </c>
      <c r="R109" s="17">
        <f t="shared" si="0"/>
        <v>0</v>
      </c>
      <c r="T109" s="12" t="s">
        <v>271</v>
      </c>
      <c r="V109" s="12" t="s">
        <v>160</v>
      </c>
    </row>
    <row r="110" spans="7:25" ht="16">
      <c r="G110" s="7" t="s">
        <v>100</v>
      </c>
      <c r="I110" s="8" t="s">
        <v>169</v>
      </c>
      <c r="Q110" s="10" t="s">
        <v>311</v>
      </c>
      <c r="R110" s="11">
        <f t="shared" si="0"/>
        <v>0</v>
      </c>
      <c r="T110" s="6" t="s">
        <v>36</v>
      </c>
      <c r="V110" s="6" t="s">
        <v>64</v>
      </c>
    </row>
    <row r="111" spans="7:25" ht="16">
      <c r="G111" s="13" t="s">
        <v>312</v>
      </c>
      <c r="I111" s="14" t="s">
        <v>174</v>
      </c>
      <c r="Q111" s="16" t="s">
        <v>54</v>
      </c>
      <c r="R111" s="17">
        <f t="shared" si="0"/>
        <v>3</v>
      </c>
      <c r="T111" s="12" t="s">
        <v>313</v>
      </c>
      <c r="V111" s="12" t="s">
        <v>187</v>
      </c>
    </row>
    <row r="112" spans="7:25" ht="16">
      <c r="G112" s="7" t="s">
        <v>126</v>
      </c>
      <c r="I112" s="8" t="s">
        <v>314</v>
      </c>
      <c r="Q112" s="10" t="s">
        <v>127</v>
      </c>
      <c r="R112" s="11">
        <f t="shared" si="0"/>
        <v>2</v>
      </c>
      <c r="T112" s="6" t="s">
        <v>103</v>
      </c>
      <c r="V112" s="6" t="s">
        <v>130</v>
      </c>
    </row>
    <row r="113" spans="7:22" ht="16">
      <c r="G113" s="13" t="s">
        <v>186</v>
      </c>
      <c r="I113" s="14" t="s">
        <v>117</v>
      </c>
      <c r="Q113" s="16" t="s">
        <v>44</v>
      </c>
      <c r="R113" s="17">
        <f t="shared" si="0"/>
        <v>5</v>
      </c>
      <c r="T113" s="12" t="s">
        <v>161</v>
      </c>
      <c r="V113" s="12" t="s">
        <v>136</v>
      </c>
    </row>
    <row r="114" spans="7:22" ht="16">
      <c r="G114" s="7" t="s">
        <v>131</v>
      </c>
      <c r="I114" s="8" t="s">
        <v>46</v>
      </c>
      <c r="Q114" s="10" t="s">
        <v>207</v>
      </c>
      <c r="R114" s="11">
        <f t="shared" si="0"/>
        <v>2</v>
      </c>
      <c r="T114" s="6" t="s">
        <v>272</v>
      </c>
      <c r="V114" s="6" t="s">
        <v>139</v>
      </c>
    </row>
    <row r="115" spans="7:22" ht="16">
      <c r="G115" s="13" t="s">
        <v>158</v>
      </c>
      <c r="I115" s="14" t="s">
        <v>315</v>
      </c>
      <c r="Q115" s="16" t="s">
        <v>316</v>
      </c>
      <c r="R115" s="17">
        <f t="shared" si="0"/>
        <v>0</v>
      </c>
      <c r="T115" s="12" t="s">
        <v>274</v>
      </c>
      <c r="V115" s="12" t="s">
        <v>230</v>
      </c>
    </row>
    <row r="116" spans="7:22" ht="16">
      <c r="G116" s="7" t="s">
        <v>317</v>
      </c>
      <c r="I116" s="8" t="s">
        <v>76</v>
      </c>
      <c r="Q116" s="10" t="s">
        <v>65</v>
      </c>
      <c r="R116" s="11">
        <f t="shared" si="0"/>
        <v>2</v>
      </c>
      <c r="T116" s="6" t="s">
        <v>318</v>
      </c>
      <c r="V116" s="6" t="s">
        <v>190</v>
      </c>
    </row>
    <row r="117" spans="7:22" ht="16">
      <c r="G117" s="13" t="s">
        <v>319</v>
      </c>
      <c r="I117" s="14" t="s">
        <v>81</v>
      </c>
      <c r="Q117" s="16" t="s">
        <v>74</v>
      </c>
      <c r="R117" s="17">
        <f t="shared" si="0"/>
        <v>4</v>
      </c>
      <c r="T117" s="12" t="s">
        <v>276</v>
      </c>
      <c r="V117" s="12" t="s">
        <v>163</v>
      </c>
    </row>
    <row r="118" spans="7:22" ht="16">
      <c r="G118" s="7" t="s">
        <v>320</v>
      </c>
      <c r="I118" s="8" t="s">
        <v>52</v>
      </c>
      <c r="Q118" s="10" t="s">
        <v>321</v>
      </c>
      <c r="R118" s="11">
        <f t="shared" si="0"/>
        <v>0</v>
      </c>
      <c r="T118" s="6" t="s">
        <v>42</v>
      </c>
      <c r="V118" s="6" t="s">
        <v>90</v>
      </c>
    </row>
    <row r="119" spans="7:22" ht="16">
      <c r="G119" s="13" t="s">
        <v>322</v>
      </c>
      <c r="I119" s="14" t="s">
        <v>132</v>
      </c>
      <c r="Q119" s="16" t="s">
        <v>61</v>
      </c>
      <c r="R119" s="17">
        <f t="shared" si="0"/>
        <v>3</v>
      </c>
      <c r="T119" s="12" t="s">
        <v>69</v>
      </c>
      <c r="V119" s="12" t="s">
        <v>195</v>
      </c>
    </row>
    <row r="120" spans="7:22" ht="16">
      <c r="G120" s="7" t="s">
        <v>323</v>
      </c>
      <c r="I120" s="8" t="s">
        <v>86</v>
      </c>
      <c r="Q120" s="10" t="s">
        <v>324</v>
      </c>
      <c r="R120" s="11">
        <f t="shared" si="0"/>
        <v>0</v>
      </c>
      <c r="T120" s="6" t="s">
        <v>279</v>
      </c>
      <c r="V120" s="6" t="s">
        <v>148</v>
      </c>
    </row>
    <row r="121" spans="7:22" ht="16">
      <c r="G121" s="13" t="s">
        <v>173</v>
      </c>
      <c r="I121" s="14" t="s">
        <v>92</v>
      </c>
      <c r="Q121" s="16" t="s">
        <v>243</v>
      </c>
      <c r="R121" s="17">
        <f t="shared" si="0"/>
        <v>1</v>
      </c>
      <c r="T121" s="12" t="s">
        <v>280</v>
      </c>
      <c r="V121" s="12" t="s">
        <v>325</v>
      </c>
    </row>
    <row r="122" spans="7:22" ht="16">
      <c r="G122" s="7" t="s">
        <v>252</v>
      </c>
      <c r="I122" s="8" t="s">
        <v>60</v>
      </c>
      <c r="Q122" s="10" t="s">
        <v>244</v>
      </c>
      <c r="R122" s="11">
        <f t="shared" si="0"/>
        <v>1</v>
      </c>
      <c r="T122" s="6" t="s">
        <v>283</v>
      </c>
      <c r="V122" s="6" t="s">
        <v>200</v>
      </c>
    </row>
    <row r="123" spans="7:22" ht="16">
      <c r="G123" s="13" t="s">
        <v>326</v>
      </c>
      <c r="I123" s="14" t="s">
        <v>143</v>
      </c>
      <c r="Q123" s="16" t="s">
        <v>327</v>
      </c>
      <c r="R123" s="17">
        <f t="shared" si="0"/>
        <v>0</v>
      </c>
      <c r="T123" s="12" t="s">
        <v>241</v>
      </c>
      <c r="V123" s="12" t="s">
        <v>204</v>
      </c>
    </row>
    <row r="124" spans="7:22" ht="16">
      <c r="G124" s="7" t="s">
        <v>148</v>
      </c>
      <c r="I124" s="8" t="s">
        <v>270</v>
      </c>
      <c r="Q124" s="10" t="s">
        <v>328</v>
      </c>
      <c r="R124" s="11">
        <f t="shared" si="0"/>
        <v>0</v>
      </c>
      <c r="T124" s="6" t="s">
        <v>286</v>
      </c>
      <c r="V124" s="6" t="s">
        <v>300</v>
      </c>
    </row>
    <row r="125" spans="7:22" ht="16">
      <c r="G125" s="13" t="s">
        <v>21</v>
      </c>
      <c r="I125" s="14" t="s">
        <v>329</v>
      </c>
      <c r="Q125" s="16" t="s">
        <v>330</v>
      </c>
      <c r="R125" s="17">
        <f t="shared" si="0"/>
        <v>0</v>
      </c>
      <c r="T125" s="12" t="s">
        <v>242</v>
      </c>
      <c r="V125" s="12" t="s">
        <v>168</v>
      </c>
    </row>
    <row r="126" spans="7:22" ht="16">
      <c r="G126" s="7" t="s">
        <v>313</v>
      </c>
      <c r="I126" s="8" t="s">
        <v>96</v>
      </c>
      <c r="Q126" s="10" t="s">
        <v>331</v>
      </c>
      <c r="R126" s="11">
        <f t="shared" si="0"/>
        <v>0</v>
      </c>
      <c r="T126" s="6" t="s">
        <v>55</v>
      </c>
      <c r="V126" s="6" t="s">
        <v>259</v>
      </c>
    </row>
    <row r="127" spans="7:22" ht="16">
      <c r="G127" s="13" t="s">
        <v>120</v>
      </c>
      <c r="I127" s="14" t="s">
        <v>75</v>
      </c>
      <c r="Q127" s="16" t="s">
        <v>332</v>
      </c>
      <c r="R127" s="17">
        <f t="shared" si="0"/>
        <v>0</v>
      </c>
      <c r="T127" s="12" t="s">
        <v>290</v>
      </c>
      <c r="V127" s="12" t="s">
        <v>94</v>
      </c>
    </row>
    <row r="128" spans="7:22" ht="16">
      <c r="G128" s="7" t="s">
        <v>84</v>
      </c>
      <c r="I128" s="8" t="s">
        <v>105</v>
      </c>
      <c r="Q128" s="10" t="s">
        <v>245</v>
      </c>
      <c r="R128" s="11">
        <f t="shared" si="0"/>
        <v>1</v>
      </c>
      <c r="T128" s="6" t="s">
        <v>292</v>
      </c>
      <c r="V128" s="6" t="s">
        <v>153</v>
      </c>
    </row>
    <row r="129" spans="7:22" ht="16">
      <c r="G129" s="13" t="s">
        <v>305</v>
      </c>
      <c r="I129" s="14" t="s">
        <v>333</v>
      </c>
      <c r="Q129" s="16" t="s">
        <v>218</v>
      </c>
      <c r="R129" s="17">
        <f t="shared" si="0"/>
        <v>2</v>
      </c>
      <c r="T129" s="12" t="s">
        <v>295</v>
      </c>
      <c r="V129" s="12" t="s">
        <v>100</v>
      </c>
    </row>
    <row r="130" spans="7:22" ht="16">
      <c r="G130" s="7" t="s">
        <v>334</v>
      </c>
      <c r="I130" s="8" t="s">
        <v>51</v>
      </c>
      <c r="Q130" s="10" t="s">
        <v>138</v>
      </c>
      <c r="R130" s="11">
        <f t="shared" si="0"/>
        <v>1</v>
      </c>
      <c r="T130" s="6" t="s">
        <v>326</v>
      </c>
      <c r="V130" s="6" t="s">
        <v>173</v>
      </c>
    </row>
    <row r="131" spans="7:22" ht="16">
      <c r="G131" s="13" t="s">
        <v>335</v>
      </c>
      <c r="I131" s="14" t="s">
        <v>110</v>
      </c>
      <c r="Q131" s="16" t="s">
        <v>336</v>
      </c>
      <c r="R131" s="17">
        <f t="shared" si="0"/>
        <v>0</v>
      </c>
      <c r="T131" s="12" t="s">
        <v>247</v>
      </c>
      <c r="V131" s="12" t="s">
        <v>158</v>
      </c>
    </row>
    <row r="132" spans="7:22" ht="16">
      <c r="G132" s="7" t="s">
        <v>337</v>
      </c>
      <c r="I132" s="8" t="s">
        <v>338</v>
      </c>
      <c r="Q132" s="10" t="s">
        <v>339</v>
      </c>
      <c r="R132" s="11">
        <f t="shared" si="0"/>
        <v>0</v>
      </c>
      <c r="T132" s="6" t="s">
        <v>298</v>
      </c>
      <c r="V132" s="6" t="s">
        <v>177</v>
      </c>
    </row>
    <row r="133" spans="7:22" ht="16">
      <c r="G133" s="13" t="s">
        <v>219</v>
      </c>
      <c r="I133" s="14" t="s">
        <v>340</v>
      </c>
      <c r="Q133" s="16" t="s">
        <v>23</v>
      </c>
      <c r="R133" s="17">
        <f t="shared" si="0"/>
        <v>5</v>
      </c>
      <c r="T133" s="12" t="s">
        <v>116</v>
      </c>
      <c r="V133" s="12" t="s">
        <v>210</v>
      </c>
    </row>
    <row r="134" spans="7:22" ht="16">
      <c r="G134" s="7" t="s">
        <v>128</v>
      </c>
      <c r="I134" s="8" t="s">
        <v>341</v>
      </c>
      <c r="Q134" s="10" t="s">
        <v>342</v>
      </c>
      <c r="R134" s="11">
        <f t="shared" si="0"/>
        <v>0</v>
      </c>
      <c r="T134" s="6" t="s">
        <v>41</v>
      </c>
      <c r="V134" s="6" t="s">
        <v>181</v>
      </c>
    </row>
    <row r="135" spans="7:22" ht="16">
      <c r="G135" s="13" t="s">
        <v>193</v>
      </c>
      <c r="I135" s="14" t="s">
        <v>115</v>
      </c>
      <c r="Q135" s="16" t="s">
        <v>146</v>
      </c>
      <c r="R135" s="17">
        <f t="shared" si="0"/>
        <v>2</v>
      </c>
      <c r="T135" s="12" t="s">
        <v>301</v>
      </c>
      <c r="V135" s="12" t="s">
        <v>214</v>
      </c>
    </row>
    <row r="136" spans="7:22" ht="16">
      <c r="G136" s="7" t="s">
        <v>78</v>
      </c>
      <c r="I136" s="8" t="s">
        <v>343</v>
      </c>
      <c r="Q136" s="10" t="s">
        <v>344</v>
      </c>
      <c r="R136" s="11">
        <f t="shared" si="0"/>
        <v>0</v>
      </c>
      <c r="T136" s="6" t="s">
        <v>320</v>
      </c>
      <c r="V136" s="6" t="s">
        <v>294</v>
      </c>
    </row>
    <row r="137" spans="7:22" ht="16">
      <c r="G137" s="13" t="s">
        <v>345</v>
      </c>
      <c r="I137" s="14" t="s">
        <v>144</v>
      </c>
      <c r="Q137" s="16" t="s">
        <v>346</v>
      </c>
      <c r="R137" s="17">
        <f t="shared" si="0"/>
        <v>0</v>
      </c>
      <c r="T137" s="12" t="s">
        <v>347</v>
      </c>
      <c r="V137" s="12" t="s">
        <v>234</v>
      </c>
    </row>
    <row r="138" spans="7:22" ht="16">
      <c r="G138" s="7" t="s">
        <v>17</v>
      </c>
      <c r="I138" s="8" t="s">
        <v>348</v>
      </c>
      <c r="Q138" s="10" t="s">
        <v>89</v>
      </c>
      <c r="R138" s="11">
        <f t="shared" si="0"/>
        <v>1</v>
      </c>
      <c r="T138" s="6" t="s">
        <v>303</v>
      </c>
      <c r="V138" s="6" t="s">
        <v>322</v>
      </c>
    </row>
    <row r="139" spans="7:22" ht="16">
      <c r="G139" s="13" t="s">
        <v>289</v>
      </c>
      <c r="I139" s="14" t="s">
        <v>349</v>
      </c>
      <c r="Q139" s="16" t="s">
        <v>28</v>
      </c>
      <c r="R139" s="17">
        <f t="shared" si="0"/>
        <v>2</v>
      </c>
      <c r="T139" s="12" t="s">
        <v>306</v>
      </c>
      <c r="V139" s="12" t="s">
        <v>219</v>
      </c>
    </row>
    <row r="140" spans="7:22" ht="16">
      <c r="G140" s="7" t="s">
        <v>60</v>
      </c>
      <c r="I140" s="8" t="s">
        <v>59</v>
      </c>
      <c r="Q140" s="10" t="s">
        <v>350</v>
      </c>
      <c r="R140" s="11">
        <f t="shared" si="0"/>
        <v>0</v>
      </c>
      <c r="T140" s="6" t="s">
        <v>307</v>
      </c>
      <c r="V140" s="6" t="s">
        <v>70</v>
      </c>
    </row>
    <row r="141" spans="7:22" ht="16">
      <c r="G141" s="13" t="s">
        <v>143</v>
      </c>
      <c r="I141" s="14" t="s">
        <v>220</v>
      </c>
      <c r="Q141" s="16" t="s">
        <v>351</v>
      </c>
      <c r="R141" s="17">
        <f t="shared" si="0"/>
        <v>0</v>
      </c>
      <c r="T141" s="12" t="s">
        <v>317</v>
      </c>
      <c r="V141" s="12" t="s">
        <v>282</v>
      </c>
    </row>
    <row r="142" spans="7:22" ht="16">
      <c r="G142" s="7" t="s">
        <v>270</v>
      </c>
      <c r="I142" s="8" t="s">
        <v>172</v>
      </c>
      <c r="Q142" s="10" t="s">
        <v>352</v>
      </c>
      <c r="R142" s="11">
        <f t="shared" si="0"/>
        <v>0</v>
      </c>
      <c r="T142" s="6" t="s">
        <v>319</v>
      </c>
      <c r="V142" s="6" t="s">
        <v>104</v>
      </c>
    </row>
    <row r="143" spans="7:22" ht="16">
      <c r="G143" s="13" t="s">
        <v>353</v>
      </c>
      <c r="I143" s="14" t="s">
        <v>354</v>
      </c>
      <c r="Q143" s="16" t="s">
        <v>355</v>
      </c>
      <c r="R143" s="17">
        <f t="shared" si="0"/>
        <v>0</v>
      </c>
      <c r="T143" s="12" t="s">
        <v>121</v>
      </c>
      <c r="V143" s="12" t="s">
        <v>356</v>
      </c>
    </row>
    <row r="144" spans="7:22" ht="16">
      <c r="G144" s="7" t="s">
        <v>357</v>
      </c>
      <c r="I144" s="8" t="s">
        <v>358</v>
      </c>
      <c r="Q144" s="10" t="s">
        <v>253</v>
      </c>
      <c r="R144" s="11">
        <f t="shared" si="0"/>
        <v>1</v>
      </c>
      <c r="T144" s="6" t="s">
        <v>107</v>
      </c>
      <c r="V144" s="6" t="s">
        <v>162</v>
      </c>
    </row>
    <row r="145" spans="7:22" ht="16">
      <c r="G145" s="13" t="s">
        <v>150</v>
      </c>
      <c r="I145" s="14" t="s">
        <v>359</v>
      </c>
      <c r="Q145" s="16" t="s">
        <v>58</v>
      </c>
      <c r="R145" s="17">
        <f t="shared" si="0"/>
        <v>2</v>
      </c>
      <c r="T145" s="12" t="s">
        <v>125</v>
      </c>
      <c r="V145" s="12" t="s">
        <v>237</v>
      </c>
    </row>
    <row r="146" spans="7:22" ht="16">
      <c r="G146" s="7" t="s">
        <v>293</v>
      </c>
      <c r="I146" s="8" t="s">
        <v>360</v>
      </c>
      <c r="Q146" s="10" t="s">
        <v>361</v>
      </c>
      <c r="R146" s="11">
        <f t="shared" si="0"/>
        <v>0</v>
      </c>
      <c r="T146" s="6" t="s">
        <v>169</v>
      </c>
      <c r="V146" s="6" t="s">
        <v>362</v>
      </c>
    </row>
    <row r="147" spans="7:22" ht="16">
      <c r="G147" s="13" t="s">
        <v>112</v>
      </c>
      <c r="I147" s="14" t="s">
        <v>363</v>
      </c>
      <c r="Q147" s="16" t="s">
        <v>106</v>
      </c>
      <c r="R147" s="17">
        <f t="shared" si="0"/>
        <v>2</v>
      </c>
      <c r="T147" s="12" t="s">
        <v>174</v>
      </c>
      <c r="V147" s="12" t="s">
        <v>165</v>
      </c>
    </row>
    <row r="148" spans="7:22" ht="16">
      <c r="G148" s="7" t="s">
        <v>179</v>
      </c>
      <c r="I148" s="8" t="s">
        <v>293</v>
      </c>
      <c r="Q148" s="10" t="s">
        <v>255</v>
      </c>
      <c r="R148" s="11">
        <f t="shared" si="0"/>
        <v>1</v>
      </c>
      <c r="T148" s="6" t="s">
        <v>67</v>
      </c>
      <c r="V148" s="6" t="s">
        <v>216</v>
      </c>
    </row>
    <row r="149" spans="7:22" ht="16">
      <c r="G149" s="13" t="s">
        <v>364</v>
      </c>
      <c r="I149" s="14" t="s">
        <v>365</v>
      </c>
      <c r="Q149" s="16" t="s">
        <v>258</v>
      </c>
      <c r="R149" s="17">
        <f t="shared" si="0"/>
        <v>1</v>
      </c>
      <c r="T149" s="12" t="s">
        <v>314</v>
      </c>
      <c r="V149" s="12" t="s">
        <v>183</v>
      </c>
    </row>
    <row r="150" spans="7:22" ht="16">
      <c r="G150" s="7" t="s">
        <v>171</v>
      </c>
      <c r="I150" s="8" t="s">
        <v>296</v>
      </c>
      <c r="Q150" s="10" t="s">
        <v>366</v>
      </c>
      <c r="R150" s="11">
        <f t="shared" si="0"/>
        <v>0</v>
      </c>
      <c r="T150" s="6" t="s">
        <v>111</v>
      </c>
      <c r="V150" s="6" t="s">
        <v>178</v>
      </c>
    </row>
    <row r="151" spans="7:22" ht="16">
      <c r="G151" s="13" t="s">
        <v>74</v>
      </c>
      <c r="I151" s="14" t="s">
        <v>367</v>
      </c>
      <c r="Q151" s="16" t="s">
        <v>285</v>
      </c>
      <c r="R151" s="17">
        <f t="shared" si="0"/>
        <v>1</v>
      </c>
      <c r="T151" s="12" t="s">
        <v>85</v>
      </c>
      <c r="V151" s="12" t="s">
        <v>188</v>
      </c>
    </row>
    <row r="152" spans="7:22" ht="16">
      <c r="G152" s="7" t="s">
        <v>71</v>
      </c>
      <c r="I152" s="8" t="s">
        <v>368</v>
      </c>
      <c r="Q152" s="10" t="s">
        <v>229</v>
      </c>
      <c r="R152" s="11">
        <f t="shared" si="0"/>
        <v>2</v>
      </c>
      <c r="T152" s="6" t="s">
        <v>117</v>
      </c>
      <c r="V152" s="6" t="s">
        <v>191</v>
      </c>
    </row>
    <row r="153" spans="7:22" ht="16">
      <c r="G153" s="13" t="s">
        <v>296</v>
      </c>
      <c r="I153" s="14" t="s">
        <v>120</v>
      </c>
      <c r="Q153" s="16" t="s">
        <v>289</v>
      </c>
      <c r="R153" s="17">
        <f t="shared" si="0"/>
        <v>1</v>
      </c>
      <c r="T153" s="12" t="s">
        <v>46</v>
      </c>
      <c r="V153" s="12" t="s">
        <v>171</v>
      </c>
    </row>
    <row r="154" spans="7:22" ht="16">
      <c r="G154" s="7" t="s">
        <v>369</v>
      </c>
      <c r="I154" s="8" t="s">
        <v>84</v>
      </c>
      <c r="Q154" s="10" t="s">
        <v>30</v>
      </c>
      <c r="R154" s="11">
        <f t="shared" si="0"/>
        <v>2</v>
      </c>
      <c r="T154" s="6" t="s">
        <v>227</v>
      </c>
      <c r="V154" s="6" t="s">
        <v>196</v>
      </c>
    </row>
    <row r="155" spans="7:22" ht="16">
      <c r="G155" s="13" t="s">
        <v>194</v>
      </c>
      <c r="I155" s="14" t="s">
        <v>176</v>
      </c>
      <c r="Q155" s="16" t="s">
        <v>370</v>
      </c>
      <c r="R155" s="17">
        <f t="shared" si="0"/>
        <v>0</v>
      </c>
      <c r="T155" s="12" t="s">
        <v>315</v>
      </c>
      <c r="V155" s="12" t="s">
        <v>108</v>
      </c>
    </row>
    <row r="156" spans="7:22" ht="16">
      <c r="G156" s="7" t="s">
        <v>371</v>
      </c>
      <c r="I156" s="8" t="s">
        <v>372</v>
      </c>
      <c r="Q156" s="10" t="s">
        <v>373</v>
      </c>
      <c r="R156" s="11">
        <f t="shared" si="0"/>
        <v>0</v>
      </c>
      <c r="T156" s="6" t="s">
        <v>76</v>
      </c>
      <c r="V156" s="6" t="s">
        <v>374</v>
      </c>
    </row>
    <row r="157" spans="7:22" ht="16">
      <c r="G157" s="13" t="s">
        <v>130</v>
      </c>
      <c r="I157" s="14" t="s">
        <v>375</v>
      </c>
      <c r="Q157" s="16" t="s">
        <v>262</v>
      </c>
      <c r="R157" s="17">
        <f t="shared" si="0"/>
        <v>1</v>
      </c>
      <c r="T157" s="12" t="s">
        <v>81</v>
      </c>
      <c r="V157" s="12" t="s">
        <v>201</v>
      </c>
    </row>
    <row r="158" spans="7:22" ht="16">
      <c r="G158" s="7" t="s">
        <v>376</v>
      </c>
      <c r="I158" s="8" t="s">
        <v>305</v>
      </c>
      <c r="Q158" s="10" t="s">
        <v>377</v>
      </c>
      <c r="R158" s="11">
        <f t="shared" si="0"/>
        <v>0</v>
      </c>
      <c r="T158" s="6" t="s">
        <v>308</v>
      </c>
      <c r="V158" s="6" t="s">
        <v>205</v>
      </c>
    </row>
    <row r="159" spans="7:22" ht="16">
      <c r="G159" s="13" t="s">
        <v>172</v>
      </c>
      <c r="I159" s="14" t="s">
        <v>378</v>
      </c>
      <c r="Q159" s="16" t="s">
        <v>263</v>
      </c>
      <c r="R159" s="17">
        <f t="shared" si="0"/>
        <v>1</v>
      </c>
      <c r="T159" s="12" t="s">
        <v>309</v>
      </c>
      <c r="V159" s="12" t="s">
        <v>211</v>
      </c>
    </row>
    <row r="160" spans="7:22" ht="16">
      <c r="G160" s="7" t="s">
        <v>325</v>
      </c>
      <c r="I160" s="8" t="s">
        <v>156</v>
      </c>
      <c r="Q160" s="10" t="s">
        <v>264</v>
      </c>
      <c r="R160" s="11">
        <f t="shared" si="0"/>
        <v>1</v>
      </c>
      <c r="T160" s="6" t="s">
        <v>52</v>
      </c>
      <c r="V160" s="6" t="s">
        <v>213</v>
      </c>
    </row>
    <row r="161" spans="7:22" ht="16">
      <c r="G161" s="13" t="s">
        <v>86</v>
      </c>
      <c r="I161" s="14" t="s">
        <v>157</v>
      </c>
      <c r="Q161" s="16" t="s">
        <v>93</v>
      </c>
      <c r="R161" s="17">
        <f t="shared" si="0"/>
        <v>3</v>
      </c>
      <c r="T161" s="12" t="s">
        <v>132</v>
      </c>
      <c r="V161" s="12" t="s">
        <v>112</v>
      </c>
    </row>
    <row r="162" spans="7:22" ht="16">
      <c r="G162" s="7" t="s">
        <v>92</v>
      </c>
      <c r="I162" s="8" t="s">
        <v>124</v>
      </c>
      <c r="Q162" s="10" t="s">
        <v>235</v>
      </c>
      <c r="R162" s="11">
        <f t="shared" si="0"/>
        <v>2</v>
      </c>
      <c r="T162" s="6" t="s">
        <v>371</v>
      </c>
      <c r="V162" s="6" t="s">
        <v>179</v>
      </c>
    </row>
    <row r="163" spans="7:22" ht="16">
      <c r="G163" s="13" t="s">
        <v>180</v>
      </c>
      <c r="I163" s="14" t="s">
        <v>160</v>
      </c>
      <c r="Q163" s="16" t="s">
        <v>268</v>
      </c>
      <c r="R163" s="17">
        <f t="shared" si="0"/>
        <v>1</v>
      </c>
      <c r="T163" s="12" t="s">
        <v>86</v>
      </c>
      <c r="V163" s="12" t="s">
        <v>379</v>
      </c>
    </row>
    <row r="164" spans="7:22" ht="16">
      <c r="G164" s="7" t="s">
        <v>374</v>
      </c>
      <c r="I164" s="8" t="s">
        <v>380</v>
      </c>
      <c r="Q164" s="10" t="s">
        <v>304</v>
      </c>
      <c r="R164" s="11">
        <f t="shared" si="0"/>
        <v>1</v>
      </c>
      <c r="T164" s="6" t="s">
        <v>92</v>
      </c>
      <c r="V164" s="6" t="s">
        <v>233</v>
      </c>
    </row>
    <row r="165" spans="7:22" ht="16">
      <c r="G165" s="13" t="s">
        <v>347</v>
      </c>
      <c r="I165" s="14" t="s">
        <v>64</v>
      </c>
      <c r="Q165" s="16" t="s">
        <v>48</v>
      </c>
      <c r="R165" s="17">
        <f t="shared" si="0"/>
        <v>3</v>
      </c>
      <c r="T165" s="12" t="s">
        <v>60</v>
      </c>
      <c r="V165" s="12" t="s">
        <v>118</v>
      </c>
    </row>
    <row r="166" spans="7:22" ht="16">
      <c r="G166" s="7" t="s">
        <v>381</v>
      </c>
      <c r="I166" s="8" t="s">
        <v>187</v>
      </c>
      <c r="Q166" s="10" t="s">
        <v>269</v>
      </c>
      <c r="R166" s="11">
        <f t="shared" si="0"/>
        <v>1</v>
      </c>
      <c r="T166" s="6" t="s">
        <v>143</v>
      </c>
      <c r="V166" s="6" t="s">
        <v>236</v>
      </c>
    </row>
    <row r="167" spans="7:22" ht="16">
      <c r="G167" s="13" t="s">
        <v>39</v>
      </c>
      <c r="I167" s="14" t="s">
        <v>130</v>
      </c>
      <c r="Q167" s="16" t="s">
        <v>382</v>
      </c>
      <c r="R167" s="17">
        <f t="shared" si="0"/>
        <v>0</v>
      </c>
      <c r="T167" s="12" t="s">
        <v>270</v>
      </c>
      <c r="V167" s="12" t="s">
        <v>383</v>
      </c>
    </row>
    <row r="168" spans="7:22" ht="16">
      <c r="G168" s="7" t="s">
        <v>12</v>
      </c>
      <c r="I168" s="8" t="s">
        <v>384</v>
      </c>
      <c r="Q168" s="10" t="s">
        <v>99</v>
      </c>
      <c r="R168" s="11">
        <f t="shared" si="0"/>
        <v>1</v>
      </c>
      <c r="T168" s="6" t="s">
        <v>66</v>
      </c>
      <c r="V168" s="6" t="s">
        <v>122</v>
      </c>
    </row>
    <row r="169" spans="7:22" ht="16">
      <c r="G169" s="13" t="s">
        <v>155</v>
      </c>
      <c r="I169" s="14" t="s">
        <v>385</v>
      </c>
      <c r="Q169" s="16" t="s">
        <v>271</v>
      </c>
      <c r="R169" s="17">
        <f t="shared" si="0"/>
        <v>1</v>
      </c>
      <c r="T169" s="12" t="s">
        <v>133</v>
      </c>
      <c r="V169" s="12" t="s">
        <v>126</v>
      </c>
    </row>
    <row r="170" spans="7:22" ht="16">
      <c r="G170" s="7" t="s">
        <v>318</v>
      </c>
      <c r="I170" s="8" t="s">
        <v>136</v>
      </c>
      <c r="Q170" s="10" t="s">
        <v>386</v>
      </c>
      <c r="R170" s="11">
        <f t="shared" si="0"/>
        <v>0</v>
      </c>
      <c r="T170" s="6" t="s">
        <v>329</v>
      </c>
      <c r="V170" s="6" t="s">
        <v>186</v>
      </c>
    </row>
    <row r="171" spans="7:22" ht="16">
      <c r="G171" s="13" t="s">
        <v>52</v>
      </c>
      <c r="I171" s="14" t="s">
        <v>230</v>
      </c>
      <c r="Q171" s="16" t="s">
        <v>387</v>
      </c>
      <c r="R171" s="17">
        <f t="shared" si="0"/>
        <v>0</v>
      </c>
      <c r="T171" s="12" t="s">
        <v>96</v>
      </c>
      <c r="V171" s="12" t="s">
        <v>45</v>
      </c>
    </row>
    <row r="172" spans="7:22" ht="16">
      <c r="G172" s="7" t="s">
        <v>388</v>
      </c>
      <c r="I172" s="8" t="s">
        <v>190</v>
      </c>
      <c r="Q172" s="10" t="s">
        <v>389</v>
      </c>
      <c r="R172" s="11">
        <f t="shared" si="0"/>
        <v>0</v>
      </c>
      <c r="T172" s="6" t="s">
        <v>75</v>
      </c>
      <c r="V172" s="6" t="s">
        <v>71</v>
      </c>
    </row>
    <row r="173" spans="7:22" ht="16">
      <c r="G173" s="13" t="s">
        <v>118</v>
      </c>
      <c r="I173" s="14" t="s">
        <v>163</v>
      </c>
      <c r="Q173" s="16" t="s">
        <v>36</v>
      </c>
      <c r="R173" s="17">
        <f t="shared" si="0"/>
        <v>2</v>
      </c>
      <c r="T173" s="12" t="s">
        <v>105</v>
      </c>
      <c r="V173" s="12" t="s">
        <v>128</v>
      </c>
    </row>
    <row r="174" spans="7:22" ht="16">
      <c r="G174" s="7" t="s">
        <v>390</v>
      </c>
      <c r="I174" s="8" t="s">
        <v>90</v>
      </c>
      <c r="Q174" s="10" t="s">
        <v>391</v>
      </c>
      <c r="R174" s="11">
        <f t="shared" si="0"/>
        <v>0</v>
      </c>
      <c r="T174" s="6" t="s">
        <v>257</v>
      </c>
      <c r="V174" s="6" t="s">
        <v>193</v>
      </c>
    </row>
    <row r="175" spans="7:22" ht="16">
      <c r="G175" s="13" t="s">
        <v>40</v>
      </c>
      <c r="I175" s="14" t="s">
        <v>195</v>
      </c>
      <c r="Q175" s="16" t="s">
        <v>392</v>
      </c>
      <c r="R175" s="17">
        <f t="shared" si="0"/>
        <v>0</v>
      </c>
      <c r="T175" s="12" t="s">
        <v>333</v>
      </c>
      <c r="V175" s="12" t="s">
        <v>197</v>
      </c>
    </row>
    <row r="176" spans="7:22" ht="16">
      <c r="G176" s="7" t="s">
        <v>27</v>
      </c>
      <c r="I176" s="8" t="s">
        <v>393</v>
      </c>
      <c r="Q176" s="10" t="s">
        <v>394</v>
      </c>
      <c r="R176" s="11">
        <f t="shared" si="0"/>
        <v>0</v>
      </c>
      <c r="T176" s="6" t="s">
        <v>51</v>
      </c>
      <c r="V176" s="6" t="s">
        <v>239</v>
      </c>
    </row>
    <row r="177" spans="7:22" ht="16">
      <c r="G177" s="13" t="s">
        <v>362</v>
      </c>
      <c r="I177" s="14" t="s">
        <v>148</v>
      </c>
      <c r="Q177" s="16" t="s">
        <v>313</v>
      </c>
      <c r="R177" s="17">
        <f t="shared" si="0"/>
        <v>1</v>
      </c>
      <c r="T177" s="12" t="s">
        <v>202</v>
      </c>
      <c r="V177" s="12" t="s">
        <v>388</v>
      </c>
    </row>
    <row r="178" spans="7:22" ht="16">
      <c r="G178" s="7" t="s">
        <v>229</v>
      </c>
      <c r="I178" s="8" t="s">
        <v>325</v>
      </c>
      <c r="Q178" s="10" t="s">
        <v>395</v>
      </c>
      <c r="R178" s="11">
        <f t="shared" si="0"/>
        <v>0</v>
      </c>
      <c r="T178" s="6" t="s">
        <v>110</v>
      </c>
      <c r="V178" s="6" t="s">
        <v>134</v>
      </c>
    </row>
    <row r="179" spans="7:22" ht="16">
      <c r="G179" s="13" t="s">
        <v>396</v>
      </c>
      <c r="I179" s="14" t="s">
        <v>200</v>
      </c>
      <c r="Q179" s="16" t="s">
        <v>397</v>
      </c>
      <c r="R179" s="17">
        <f t="shared" si="0"/>
        <v>0</v>
      </c>
      <c r="T179" s="12" t="s">
        <v>338</v>
      </c>
      <c r="V179" s="12" t="s">
        <v>223</v>
      </c>
    </row>
    <row r="180" spans="7:22" ht="16">
      <c r="G180" s="7" t="s">
        <v>398</v>
      </c>
      <c r="I180" s="8" t="s">
        <v>204</v>
      </c>
      <c r="Q180" s="10" t="s">
        <v>399</v>
      </c>
      <c r="R180" s="11">
        <f t="shared" si="0"/>
        <v>0</v>
      </c>
      <c r="T180" s="6" t="s">
        <v>340</v>
      </c>
      <c r="V180" s="6" t="s">
        <v>82</v>
      </c>
    </row>
    <row r="181" spans="7:22" ht="16">
      <c r="G181" s="13" t="s">
        <v>356</v>
      </c>
      <c r="I181" s="14" t="s">
        <v>300</v>
      </c>
      <c r="Q181" s="16" t="s">
        <v>400</v>
      </c>
      <c r="R181" s="17">
        <f t="shared" si="0"/>
        <v>0</v>
      </c>
      <c r="T181" s="12" t="s">
        <v>341</v>
      </c>
      <c r="V181" s="12" t="s">
        <v>266</v>
      </c>
    </row>
    <row r="182" spans="7:22" ht="16">
      <c r="G182" s="7" t="s">
        <v>162</v>
      </c>
      <c r="I182" s="8" t="s">
        <v>168</v>
      </c>
      <c r="Q182" s="10" t="s">
        <v>401</v>
      </c>
      <c r="R182" s="11">
        <f t="shared" si="0"/>
        <v>0</v>
      </c>
      <c r="T182" s="6" t="s">
        <v>115</v>
      </c>
      <c r="V182" s="6" t="s">
        <v>225</v>
      </c>
    </row>
    <row r="183" spans="7:22" ht="16">
      <c r="G183" s="13" t="s">
        <v>134</v>
      </c>
      <c r="I183" s="14" t="s">
        <v>259</v>
      </c>
      <c r="Q183" s="16" t="s">
        <v>402</v>
      </c>
      <c r="R183" s="17">
        <f t="shared" si="0"/>
        <v>0</v>
      </c>
      <c r="T183" s="12" t="s">
        <v>212</v>
      </c>
      <c r="V183" s="12" t="s">
        <v>335</v>
      </c>
    </row>
    <row r="184" spans="7:22" ht="16">
      <c r="G184" s="7" t="s">
        <v>218</v>
      </c>
      <c r="I184" s="8" t="s">
        <v>403</v>
      </c>
      <c r="Q184" s="10" t="s">
        <v>404</v>
      </c>
      <c r="R184" s="11">
        <f t="shared" si="0"/>
        <v>0</v>
      </c>
      <c r="T184" s="6" t="s">
        <v>343</v>
      </c>
      <c r="V184" s="6" t="s">
        <v>357</v>
      </c>
    </row>
    <row r="185" spans="7:22" ht="16">
      <c r="G185" s="13" t="s">
        <v>144</v>
      </c>
      <c r="I185" s="14" t="s">
        <v>94</v>
      </c>
      <c r="Q185" s="16" t="s">
        <v>405</v>
      </c>
      <c r="R185" s="17">
        <f t="shared" si="0"/>
        <v>0</v>
      </c>
      <c r="T185" s="12" t="s">
        <v>144</v>
      </c>
      <c r="V185" s="12" t="s">
        <v>78</v>
      </c>
    </row>
    <row r="186" spans="7:22" ht="16">
      <c r="G186" s="7" t="s">
        <v>304</v>
      </c>
      <c r="I186" s="8" t="s">
        <v>153</v>
      </c>
      <c r="Q186" s="10" t="s">
        <v>103</v>
      </c>
      <c r="R186" s="11">
        <f t="shared" si="0"/>
        <v>2</v>
      </c>
      <c r="T186" s="6" t="s">
        <v>348</v>
      </c>
      <c r="V186" s="6" t="s">
        <v>345</v>
      </c>
    </row>
    <row r="187" spans="7:22" ht="16">
      <c r="G187" s="13" t="s">
        <v>48</v>
      </c>
      <c r="I187" s="14" t="s">
        <v>100</v>
      </c>
      <c r="Q187" s="16" t="s">
        <v>161</v>
      </c>
      <c r="R187" s="17">
        <f t="shared" si="0"/>
        <v>1</v>
      </c>
      <c r="T187" s="12" t="s">
        <v>349</v>
      </c>
      <c r="V187" s="12" t="s">
        <v>226</v>
      </c>
    </row>
    <row r="188" spans="7:22" ht="16">
      <c r="G188" s="7" t="s">
        <v>223</v>
      </c>
      <c r="I188" s="8" t="s">
        <v>406</v>
      </c>
      <c r="Q188" s="10" t="s">
        <v>272</v>
      </c>
      <c r="R188" s="11">
        <f t="shared" si="0"/>
        <v>1</v>
      </c>
      <c r="T188" s="6" t="s">
        <v>167</v>
      </c>
      <c r="V188" s="6" t="s">
        <v>198</v>
      </c>
    </row>
    <row r="189" spans="7:22" ht="16">
      <c r="G189" s="13" t="s">
        <v>81</v>
      </c>
      <c r="I189" s="14" t="s">
        <v>173</v>
      </c>
      <c r="Q189" s="16" t="s">
        <v>407</v>
      </c>
      <c r="R189" s="17">
        <f t="shared" si="0"/>
        <v>0</v>
      </c>
      <c r="T189" s="12" t="s">
        <v>59</v>
      </c>
      <c r="V189" s="12" t="s">
        <v>137</v>
      </c>
    </row>
    <row r="190" spans="7:22" ht="16">
      <c r="G190" s="7" t="s">
        <v>408</v>
      </c>
      <c r="I190" s="8" t="s">
        <v>177</v>
      </c>
      <c r="Q190" s="10" t="s">
        <v>274</v>
      </c>
      <c r="R190" s="11">
        <f t="shared" si="0"/>
        <v>1</v>
      </c>
      <c r="T190" s="6" t="s">
        <v>220</v>
      </c>
      <c r="V190" s="6" t="s">
        <v>409</v>
      </c>
    </row>
    <row r="191" spans="7:22" ht="16">
      <c r="G191" s="13" t="s">
        <v>196</v>
      </c>
      <c r="I191" s="14" t="s">
        <v>210</v>
      </c>
      <c r="Q191" s="16" t="s">
        <v>318</v>
      </c>
      <c r="R191" s="17">
        <f t="shared" si="0"/>
        <v>1</v>
      </c>
      <c r="T191" s="12" t="s">
        <v>376</v>
      </c>
      <c r="V191" s="12" t="s">
        <v>140</v>
      </c>
    </row>
    <row r="192" spans="7:22" ht="16">
      <c r="G192" s="7" t="s">
        <v>410</v>
      </c>
      <c r="I192" s="8" t="s">
        <v>181</v>
      </c>
      <c r="Q192" s="10" t="s">
        <v>411</v>
      </c>
      <c r="R192" s="11">
        <f t="shared" si="0"/>
        <v>0</v>
      </c>
      <c r="T192" s="6" t="s">
        <v>172</v>
      </c>
      <c r="V192" s="6" t="s">
        <v>248</v>
      </c>
    </row>
    <row r="193" spans="7:22" ht="16">
      <c r="G193" s="13" t="s">
        <v>379</v>
      </c>
      <c r="I193" s="14" t="s">
        <v>214</v>
      </c>
      <c r="Q193" s="16" t="s">
        <v>276</v>
      </c>
      <c r="R193" s="17">
        <f t="shared" si="0"/>
        <v>1</v>
      </c>
      <c r="T193" s="12" t="s">
        <v>354</v>
      </c>
      <c r="V193" s="12" t="s">
        <v>250</v>
      </c>
    </row>
    <row r="194" spans="7:22" ht="16">
      <c r="G194" s="7" t="s">
        <v>412</v>
      </c>
      <c r="I194" s="8" t="s">
        <v>413</v>
      </c>
      <c r="Q194" s="10" t="s">
        <v>414</v>
      </c>
      <c r="R194" s="11">
        <f t="shared" si="0"/>
        <v>0</v>
      </c>
      <c r="T194" s="6" t="s">
        <v>79</v>
      </c>
      <c r="V194" s="6" t="s">
        <v>415</v>
      </c>
    </row>
    <row r="195" spans="7:22" ht="16">
      <c r="G195" s="13" t="s">
        <v>383</v>
      </c>
      <c r="I195" s="14" t="s">
        <v>416</v>
      </c>
      <c r="Q195" s="16" t="s">
        <v>417</v>
      </c>
      <c r="R195" s="17">
        <f t="shared" si="0"/>
        <v>0</v>
      </c>
      <c r="T195" s="12" t="s">
        <v>358</v>
      </c>
      <c r="V195" s="12" t="s">
        <v>87</v>
      </c>
    </row>
    <row r="196" spans="7:22" ht="16">
      <c r="G196" s="7" t="s">
        <v>19</v>
      </c>
      <c r="I196" s="8" t="s">
        <v>294</v>
      </c>
      <c r="Q196" s="10" t="s">
        <v>42</v>
      </c>
      <c r="R196" s="11">
        <f t="shared" si="0"/>
        <v>3</v>
      </c>
      <c r="T196" s="6" t="s">
        <v>353</v>
      </c>
      <c r="V196" s="6" t="s">
        <v>145</v>
      </c>
    </row>
    <row r="197" spans="7:22" ht="16">
      <c r="G197" s="13" t="s">
        <v>103</v>
      </c>
      <c r="I197" s="14" t="s">
        <v>418</v>
      </c>
      <c r="Q197" s="16" t="s">
        <v>69</v>
      </c>
      <c r="R197" s="17">
        <f t="shared" si="0"/>
        <v>2</v>
      </c>
      <c r="T197" s="12" t="s">
        <v>396</v>
      </c>
      <c r="V197" s="12" t="s">
        <v>419</v>
      </c>
    </row>
    <row r="198" spans="7:22" ht="16">
      <c r="G198" s="7" t="s">
        <v>198</v>
      </c>
      <c r="I198" s="8" t="s">
        <v>234</v>
      </c>
      <c r="Q198" s="10" t="s">
        <v>420</v>
      </c>
      <c r="R198" s="11">
        <f t="shared" si="0"/>
        <v>0</v>
      </c>
      <c r="T198" s="6" t="s">
        <v>359</v>
      </c>
      <c r="V198" s="6" t="s">
        <v>151</v>
      </c>
    </row>
    <row r="199" spans="7:22" ht="16">
      <c r="G199" s="13" t="s">
        <v>137</v>
      </c>
      <c r="I199" s="14" t="s">
        <v>421</v>
      </c>
      <c r="Q199" s="16" t="s">
        <v>279</v>
      </c>
      <c r="R199" s="17">
        <f t="shared" si="0"/>
        <v>1</v>
      </c>
      <c r="T199" s="12" t="s">
        <v>360</v>
      </c>
      <c r="V199" s="12" t="s">
        <v>88</v>
      </c>
    </row>
    <row r="200" spans="7:22" ht="16">
      <c r="G200" s="7" t="s">
        <v>409</v>
      </c>
      <c r="I200" s="8" t="s">
        <v>322</v>
      </c>
      <c r="Q200" s="10" t="s">
        <v>280</v>
      </c>
      <c r="R200" s="11">
        <f t="shared" si="0"/>
        <v>1</v>
      </c>
      <c r="T200" s="6" t="s">
        <v>363</v>
      </c>
      <c r="V200" s="20" t="s">
        <v>49</v>
      </c>
    </row>
    <row r="201" spans="7:22" ht="16">
      <c r="G201" s="13" t="s">
        <v>140</v>
      </c>
      <c r="I201" s="14" t="s">
        <v>219</v>
      </c>
      <c r="Q201" s="16" t="s">
        <v>422</v>
      </c>
      <c r="R201" s="17">
        <f t="shared" si="0"/>
        <v>0</v>
      </c>
      <c r="T201" s="12" t="s">
        <v>293</v>
      </c>
    </row>
    <row r="202" spans="7:22" ht="16">
      <c r="G202" s="7" t="s">
        <v>423</v>
      </c>
      <c r="I202" s="8" t="s">
        <v>424</v>
      </c>
      <c r="Q202" s="10" t="s">
        <v>425</v>
      </c>
      <c r="R202" s="11">
        <f t="shared" si="0"/>
        <v>0</v>
      </c>
      <c r="T202" s="6" t="s">
        <v>365</v>
      </c>
    </row>
    <row r="203" spans="7:22" ht="16">
      <c r="G203" s="13" t="s">
        <v>415</v>
      </c>
      <c r="I203" s="14" t="s">
        <v>70</v>
      </c>
      <c r="Q203" s="16" t="s">
        <v>426</v>
      </c>
      <c r="R203" s="17">
        <f t="shared" si="0"/>
        <v>0</v>
      </c>
      <c r="T203" s="12" t="s">
        <v>296</v>
      </c>
    </row>
    <row r="204" spans="7:22" ht="16">
      <c r="G204" s="7" t="s">
        <v>145</v>
      </c>
      <c r="I204" s="8" t="s">
        <v>427</v>
      </c>
      <c r="Q204" s="10" t="s">
        <v>428</v>
      </c>
      <c r="R204" s="11">
        <f t="shared" si="0"/>
        <v>0</v>
      </c>
      <c r="T204" s="6" t="s">
        <v>369</v>
      </c>
    </row>
    <row r="205" spans="7:22" ht="16">
      <c r="G205" s="13" t="s">
        <v>419</v>
      </c>
      <c r="I205" s="14" t="s">
        <v>429</v>
      </c>
      <c r="Q205" s="16" t="s">
        <v>283</v>
      </c>
      <c r="R205" s="17">
        <f t="shared" si="0"/>
        <v>1</v>
      </c>
      <c r="T205" s="12" t="s">
        <v>367</v>
      </c>
    </row>
    <row r="206" spans="7:22" ht="16">
      <c r="G206" s="7" t="s">
        <v>151</v>
      </c>
      <c r="I206" s="8" t="s">
        <v>282</v>
      </c>
      <c r="Q206" s="10" t="s">
        <v>241</v>
      </c>
      <c r="R206" s="11">
        <f t="shared" si="0"/>
        <v>2</v>
      </c>
      <c r="T206" s="6" t="s">
        <v>368</v>
      </c>
    </row>
    <row r="207" spans="7:22" ht="16">
      <c r="G207" s="13"/>
      <c r="I207" s="14" t="s">
        <v>104</v>
      </c>
      <c r="Q207" s="16" t="s">
        <v>286</v>
      </c>
      <c r="R207" s="17">
        <f t="shared" si="0"/>
        <v>1</v>
      </c>
      <c r="T207" s="12" t="s">
        <v>120</v>
      </c>
    </row>
    <row r="208" spans="7:22" ht="13">
      <c r="G208" s="6"/>
      <c r="I208" s="8" t="s">
        <v>356</v>
      </c>
      <c r="Q208" s="10" t="s">
        <v>242</v>
      </c>
      <c r="R208" s="11">
        <f t="shared" si="0"/>
        <v>2</v>
      </c>
      <c r="T208" s="6" t="s">
        <v>84</v>
      </c>
    </row>
    <row r="209" spans="7:20" ht="13">
      <c r="G209" s="12"/>
      <c r="I209" s="14" t="s">
        <v>237</v>
      </c>
      <c r="Q209" s="16" t="s">
        <v>55</v>
      </c>
      <c r="R209" s="17">
        <f t="shared" si="0"/>
        <v>2</v>
      </c>
      <c r="T209" s="12" t="s">
        <v>176</v>
      </c>
    </row>
    <row r="210" spans="7:20" ht="13">
      <c r="G210" s="6"/>
      <c r="I210" s="8" t="s">
        <v>362</v>
      </c>
      <c r="Q210" s="10" t="s">
        <v>430</v>
      </c>
      <c r="R210" s="11">
        <f t="shared" si="0"/>
        <v>0</v>
      </c>
      <c r="T210" s="6" t="s">
        <v>63</v>
      </c>
    </row>
    <row r="211" spans="7:20" ht="13">
      <c r="G211" s="12"/>
      <c r="I211" s="14" t="s">
        <v>165</v>
      </c>
      <c r="Q211" s="16" t="s">
        <v>290</v>
      </c>
      <c r="R211" s="17">
        <f t="shared" si="0"/>
        <v>1</v>
      </c>
      <c r="T211" s="12" t="s">
        <v>297</v>
      </c>
    </row>
    <row r="212" spans="7:20" ht="13">
      <c r="G212" s="20"/>
      <c r="I212" s="8" t="s">
        <v>431</v>
      </c>
      <c r="Q212" s="10" t="s">
        <v>432</v>
      </c>
      <c r="R212" s="11">
        <f t="shared" si="0"/>
        <v>0</v>
      </c>
      <c r="T212" s="6" t="s">
        <v>372</v>
      </c>
    </row>
    <row r="213" spans="7:20" ht="13">
      <c r="I213" s="14" t="s">
        <v>433</v>
      </c>
      <c r="Q213" s="16" t="s">
        <v>292</v>
      </c>
      <c r="R213" s="17">
        <f t="shared" si="0"/>
        <v>1</v>
      </c>
      <c r="T213" s="12" t="s">
        <v>381</v>
      </c>
    </row>
    <row r="214" spans="7:20" ht="13">
      <c r="I214" s="8" t="s">
        <v>216</v>
      </c>
      <c r="Q214" s="10" t="s">
        <v>434</v>
      </c>
      <c r="R214" s="11">
        <f t="shared" si="0"/>
        <v>0</v>
      </c>
      <c r="T214" s="6" t="s">
        <v>375</v>
      </c>
    </row>
    <row r="215" spans="7:20" ht="13">
      <c r="I215" s="14" t="s">
        <v>435</v>
      </c>
      <c r="Q215" s="16" t="s">
        <v>295</v>
      </c>
      <c r="R215" s="17">
        <f t="shared" si="0"/>
        <v>1</v>
      </c>
      <c r="T215" s="12" t="s">
        <v>305</v>
      </c>
    </row>
    <row r="216" spans="7:20" ht="13">
      <c r="I216" s="8" t="s">
        <v>183</v>
      </c>
      <c r="Q216" s="10" t="s">
        <v>326</v>
      </c>
      <c r="R216" s="11">
        <f t="shared" si="0"/>
        <v>1</v>
      </c>
      <c r="T216" s="6" t="s">
        <v>337</v>
      </c>
    </row>
    <row r="217" spans="7:20" ht="13">
      <c r="I217" s="14" t="s">
        <v>178</v>
      </c>
      <c r="Q217" s="16" t="s">
        <v>247</v>
      </c>
      <c r="R217" s="17">
        <f t="shared" si="0"/>
        <v>2</v>
      </c>
      <c r="T217" s="12" t="s">
        <v>378</v>
      </c>
    </row>
    <row r="218" spans="7:20" ht="13">
      <c r="I218" s="8" t="s">
        <v>188</v>
      </c>
      <c r="Q218" s="10" t="s">
        <v>298</v>
      </c>
      <c r="R218" s="11">
        <f t="shared" si="0"/>
        <v>1</v>
      </c>
      <c r="T218" s="6" t="s">
        <v>156</v>
      </c>
    </row>
    <row r="219" spans="7:20" ht="13">
      <c r="I219" s="14" t="s">
        <v>191</v>
      </c>
      <c r="Q219" s="16" t="s">
        <v>436</v>
      </c>
      <c r="R219" s="17">
        <f t="shared" si="0"/>
        <v>0</v>
      </c>
      <c r="T219" s="12" t="s">
        <v>157</v>
      </c>
    </row>
    <row r="220" spans="7:20" ht="13">
      <c r="I220" s="8" t="s">
        <v>437</v>
      </c>
      <c r="Q220" s="10" t="s">
        <v>438</v>
      </c>
      <c r="R220" s="11">
        <f t="shared" si="0"/>
        <v>0</v>
      </c>
      <c r="T220" s="6" t="s">
        <v>124</v>
      </c>
    </row>
    <row r="221" spans="7:20" ht="13">
      <c r="I221" s="14" t="s">
        <v>171</v>
      </c>
      <c r="Q221" s="16" t="s">
        <v>116</v>
      </c>
      <c r="R221" s="17">
        <f t="shared" si="0"/>
        <v>2</v>
      </c>
      <c r="T221" s="12" t="s">
        <v>160</v>
      </c>
    </row>
    <row r="222" spans="7:20" ht="13">
      <c r="I222" s="8" t="s">
        <v>439</v>
      </c>
      <c r="Q222" s="10" t="s">
        <v>41</v>
      </c>
      <c r="R222" s="11">
        <f t="shared" si="0"/>
        <v>2</v>
      </c>
      <c r="T222" s="6" t="s">
        <v>380</v>
      </c>
    </row>
    <row r="223" spans="7:20" ht="13">
      <c r="I223" s="14" t="s">
        <v>440</v>
      </c>
      <c r="Q223" s="16" t="s">
        <v>301</v>
      </c>
      <c r="R223" s="17">
        <f t="shared" si="0"/>
        <v>1</v>
      </c>
      <c r="T223" s="12" t="s">
        <v>64</v>
      </c>
    </row>
    <row r="224" spans="7:20" ht="13">
      <c r="I224" s="8" t="s">
        <v>196</v>
      </c>
      <c r="Q224" s="10" t="s">
        <v>441</v>
      </c>
      <c r="R224" s="11">
        <f t="shared" si="0"/>
        <v>0</v>
      </c>
      <c r="T224" s="6" t="s">
        <v>187</v>
      </c>
    </row>
    <row r="225" spans="9:20" ht="13">
      <c r="I225" s="14" t="s">
        <v>108</v>
      </c>
      <c r="Q225" s="16" t="s">
        <v>320</v>
      </c>
      <c r="R225" s="17">
        <f t="shared" si="0"/>
        <v>1</v>
      </c>
      <c r="T225" s="12" t="s">
        <v>130</v>
      </c>
    </row>
    <row r="226" spans="9:20" ht="13">
      <c r="I226" s="8" t="s">
        <v>374</v>
      </c>
      <c r="Q226" s="10" t="s">
        <v>347</v>
      </c>
      <c r="R226" s="11">
        <f t="shared" si="0"/>
        <v>1</v>
      </c>
      <c r="T226" s="6" t="s">
        <v>384</v>
      </c>
    </row>
    <row r="227" spans="9:20" ht="13">
      <c r="I227" s="14" t="s">
        <v>205</v>
      </c>
      <c r="Q227" s="16" t="s">
        <v>303</v>
      </c>
      <c r="R227" s="17">
        <f t="shared" si="0"/>
        <v>1</v>
      </c>
      <c r="T227" s="12" t="s">
        <v>385</v>
      </c>
    </row>
    <row r="228" spans="9:20" ht="13">
      <c r="I228" s="8" t="s">
        <v>442</v>
      </c>
      <c r="Q228" s="10" t="s">
        <v>443</v>
      </c>
      <c r="R228" s="11">
        <f t="shared" si="0"/>
        <v>0</v>
      </c>
      <c r="T228" s="6" t="s">
        <v>136</v>
      </c>
    </row>
    <row r="229" spans="9:20" ht="13">
      <c r="I229" s="14" t="s">
        <v>444</v>
      </c>
      <c r="Q229" s="16" t="s">
        <v>306</v>
      </c>
      <c r="R229" s="17">
        <f t="shared" si="0"/>
        <v>1</v>
      </c>
      <c r="T229" s="12" t="s">
        <v>139</v>
      </c>
    </row>
    <row r="230" spans="9:20" ht="13">
      <c r="I230" s="8" t="s">
        <v>445</v>
      </c>
      <c r="Q230" s="10" t="s">
        <v>307</v>
      </c>
      <c r="R230" s="11">
        <f t="shared" si="0"/>
        <v>1</v>
      </c>
      <c r="T230" s="6" t="s">
        <v>230</v>
      </c>
    </row>
    <row r="231" spans="9:20" ht="13">
      <c r="I231" s="14" t="s">
        <v>211</v>
      </c>
      <c r="Q231" s="16" t="s">
        <v>446</v>
      </c>
      <c r="R231" s="17">
        <f t="shared" si="0"/>
        <v>0</v>
      </c>
      <c r="T231" s="12" t="s">
        <v>232</v>
      </c>
    </row>
    <row r="232" spans="9:20" ht="13">
      <c r="I232" s="8" t="s">
        <v>112</v>
      </c>
      <c r="Q232" s="10" t="s">
        <v>317</v>
      </c>
      <c r="R232" s="11">
        <f t="shared" si="0"/>
        <v>1</v>
      </c>
      <c r="T232" s="6" t="s">
        <v>190</v>
      </c>
    </row>
    <row r="233" spans="9:20" ht="13">
      <c r="I233" s="14" t="s">
        <v>447</v>
      </c>
      <c r="Q233" s="16" t="s">
        <v>319</v>
      </c>
      <c r="R233" s="17">
        <f t="shared" si="0"/>
        <v>1</v>
      </c>
      <c r="T233" s="12" t="s">
        <v>163</v>
      </c>
    </row>
    <row r="234" spans="9:20" ht="13">
      <c r="I234" s="8" t="s">
        <v>379</v>
      </c>
      <c r="Q234" s="10" t="s">
        <v>121</v>
      </c>
      <c r="R234" s="11">
        <f t="shared" si="0"/>
        <v>1</v>
      </c>
      <c r="T234" s="6" t="s">
        <v>90</v>
      </c>
    </row>
    <row r="235" spans="9:20" ht="13">
      <c r="I235" s="14" t="s">
        <v>448</v>
      </c>
      <c r="Q235" s="16" t="s">
        <v>449</v>
      </c>
      <c r="R235" s="17">
        <f t="shared" si="0"/>
        <v>0</v>
      </c>
      <c r="T235" s="12" t="s">
        <v>195</v>
      </c>
    </row>
    <row r="236" spans="9:20" ht="13">
      <c r="I236" s="8" t="s">
        <v>450</v>
      </c>
      <c r="Q236" s="10" t="s">
        <v>107</v>
      </c>
      <c r="R236" s="11">
        <f t="shared" si="0"/>
        <v>2</v>
      </c>
      <c r="T236" s="6" t="s">
        <v>393</v>
      </c>
    </row>
    <row r="237" spans="9:20" ht="13">
      <c r="I237" s="14" t="s">
        <v>233</v>
      </c>
      <c r="Q237" s="16" t="s">
        <v>125</v>
      </c>
      <c r="R237" s="17">
        <f t="shared" si="0"/>
        <v>3</v>
      </c>
      <c r="T237" s="12" t="s">
        <v>148</v>
      </c>
    </row>
    <row r="238" spans="9:20" ht="13">
      <c r="I238" s="8" t="s">
        <v>118</v>
      </c>
      <c r="Q238" s="10" t="s">
        <v>169</v>
      </c>
      <c r="R238" s="11">
        <f t="shared" si="0"/>
        <v>2</v>
      </c>
      <c r="T238" s="6" t="s">
        <v>325</v>
      </c>
    </row>
    <row r="239" spans="9:20" ht="13">
      <c r="I239" s="14" t="s">
        <v>236</v>
      </c>
      <c r="Q239" s="16" t="s">
        <v>451</v>
      </c>
      <c r="R239" s="17">
        <f t="shared" si="0"/>
        <v>0</v>
      </c>
      <c r="T239" s="12" t="s">
        <v>200</v>
      </c>
    </row>
    <row r="240" spans="9:20" ht="13">
      <c r="I240" s="8" t="s">
        <v>383</v>
      </c>
      <c r="Q240" s="10" t="s">
        <v>174</v>
      </c>
      <c r="R240" s="11">
        <f t="shared" si="0"/>
        <v>2</v>
      </c>
      <c r="T240" s="6" t="s">
        <v>204</v>
      </c>
    </row>
    <row r="241" spans="9:20" ht="13">
      <c r="I241" s="14" t="s">
        <v>122</v>
      </c>
      <c r="Q241" s="16" t="s">
        <v>67</v>
      </c>
      <c r="R241" s="17">
        <f t="shared" si="0"/>
        <v>1</v>
      </c>
      <c r="T241" s="12" t="s">
        <v>300</v>
      </c>
    </row>
    <row r="242" spans="9:20" ht="13">
      <c r="I242" s="8" t="s">
        <v>452</v>
      </c>
      <c r="Q242" s="10" t="s">
        <v>453</v>
      </c>
      <c r="R242" s="11">
        <f t="shared" si="0"/>
        <v>0</v>
      </c>
      <c r="T242" s="6" t="s">
        <v>168</v>
      </c>
    </row>
    <row r="243" spans="9:20" ht="13">
      <c r="I243" s="14" t="s">
        <v>454</v>
      </c>
      <c r="Q243" s="16" t="s">
        <v>455</v>
      </c>
      <c r="R243" s="17">
        <f t="shared" si="0"/>
        <v>0</v>
      </c>
      <c r="T243" s="12" t="s">
        <v>259</v>
      </c>
    </row>
    <row r="244" spans="9:20" ht="13">
      <c r="I244" s="8" t="s">
        <v>126</v>
      </c>
      <c r="Q244" s="10" t="s">
        <v>456</v>
      </c>
      <c r="R244" s="11">
        <f t="shared" si="0"/>
        <v>0</v>
      </c>
      <c r="T244" s="6" t="s">
        <v>403</v>
      </c>
    </row>
    <row r="245" spans="9:20" ht="13">
      <c r="I245" s="14" t="s">
        <v>186</v>
      </c>
      <c r="Q245" s="16" t="s">
        <v>314</v>
      </c>
      <c r="R245" s="17">
        <f t="shared" si="0"/>
        <v>1</v>
      </c>
      <c r="T245" s="12" t="s">
        <v>94</v>
      </c>
    </row>
    <row r="246" spans="9:20" ht="13">
      <c r="I246" s="8" t="s">
        <v>45</v>
      </c>
      <c r="Q246" s="10" t="s">
        <v>111</v>
      </c>
      <c r="R246" s="11">
        <f t="shared" si="0"/>
        <v>1</v>
      </c>
      <c r="T246" s="6" t="s">
        <v>153</v>
      </c>
    </row>
    <row r="247" spans="9:20" ht="13">
      <c r="I247" s="14" t="s">
        <v>71</v>
      </c>
      <c r="Q247" s="16" t="s">
        <v>85</v>
      </c>
      <c r="R247" s="17">
        <f t="shared" si="0"/>
        <v>1</v>
      </c>
      <c r="T247" s="12" t="s">
        <v>100</v>
      </c>
    </row>
    <row r="248" spans="9:20" ht="13">
      <c r="I248" s="8" t="s">
        <v>128</v>
      </c>
      <c r="Q248" s="10" t="s">
        <v>117</v>
      </c>
      <c r="R248" s="11">
        <f t="shared" si="0"/>
        <v>2</v>
      </c>
      <c r="T248" s="6" t="s">
        <v>406</v>
      </c>
    </row>
    <row r="249" spans="9:20" ht="13">
      <c r="I249" s="14" t="s">
        <v>193</v>
      </c>
      <c r="Q249" s="16" t="s">
        <v>46</v>
      </c>
      <c r="R249" s="17">
        <f t="shared" si="0"/>
        <v>2</v>
      </c>
      <c r="T249" s="12" t="s">
        <v>173</v>
      </c>
    </row>
    <row r="250" spans="9:20" ht="13">
      <c r="I250" s="8" t="s">
        <v>197</v>
      </c>
      <c r="Q250" s="10" t="s">
        <v>227</v>
      </c>
      <c r="R250" s="11">
        <f t="shared" si="0"/>
        <v>1</v>
      </c>
      <c r="T250" s="6" t="s">
        <v>129</v>
      </c>
    </row>
    <row r="251" spans="9:20" ht="13">
      <c r="I251" s="14" t="s">
        <v>457</v>
      </c>
      <c r="Q251" s="16" t="s">
        <v>315</v>
      </c>
      <c r="R251" s="17">
        <f t="shared" si="0"/>
        <v>1</v>
      </c>
      <c r="T251" s="12" t="s">
        <v>158</v>
      </c>
    </row>
    <row r="252" spans="9:20" ht="13">
      <c r="I252" s="8" t="s">
        <v>239</v>
      </c>
      <c r="Q252" s="10" t="s">
        <v>76</v>
      </c>
      <c r="R252" s="11">
        <f t="shared" si="0"/>
        <v>4</v>
      </c>
      <c r="T252" s="6" t="s">
        <v>177</v>
      </c>
    </row>
    <row r="253" spans="9:20" ht="13">
      <c r="I253" s="14" t="s">
        <v>458</v>
      </c>
      <c r="Q253" s="16" t="s">
        <v>81</v>
      </c>
      <c r="R253" s="17">
        <f t="shared" si="0"/>
        <v>3</v>
      </c>
      <c r="T253" s="12" t="s">
        <v>210</v>
      </c>
    </row>
    <row r="254" spans="9:20" ht="13">
      <c r="I254" s="8" t="s">
        <v>459</v>
      </c>
      <c r="Q254" s="10" t="s">
        <v>460</v>
      </c>
      <c r="R254" s="11">
        <f t="shared" si="0"/>
        <v>0</v>
      </c>
      <c r="T254" s="6" t="s">
        <v>181</v>
      </c>
    </row>
    <row r="255" spans="9:20" ht="13">
      <c r="I255" s="14" t="s">
        <v>388</v>
      </c>
      <c r="Q255" s="16" t="s">
        <v>461</v>
      </c>
      <c r="R255" s="17">
        <f t="shared" si="0"/>
        <v>0</v>
      </c>
      <c r="T255" s="12" t="s">
        <v>214</v>
      </c>
    </row>
    <row r="256" spans="9:20" ht="13">
      <c r="I256" s="8" t="s">
        <v>462</v>
      </c>
      <c r="Q256" s="10" t="s">
        <v>308</v>
      </c>
      <c r="R256" s="11">
        <f t="shared" si="0"/>
        <v>1</v>
      </c>
      <c r="T256" s="6" t="s">
        <v>413</v>
      </c>
    </row>
    <row r="257" spans="9:20" ht="13">
      <c r="I257" s="14" t="s">
        <v>463</v>
      </c>
      <c r="Q257" s="16" t="s">
        <v>309</v>
      </c>
      <c r="R257" s="17">
        <f t="shared" ref="R257:R511" si="1">COUNTIF($A$1:$O$1000, Q257)</f>
        <v>1</v>
      </c>
      <c r="T257" s="12" t="s">
        <v>416</v>
      </c>
    </row>
    <row r="258" spans="9:20" ht="13">
      <c r="I258" s="8" t="s">
        <v>134</v>
      </c>
      <c r="Q258" s="10" t="s">
        <v>52</v>
      </c>
      <c r="R258" s="11">
        <f t="shared" si="1"/>
        <v>3</v>
      </c>
      <c r="T258" s="6" t="s">
        <v>294</v>
      </c>
    </row>
    <row r="259" spans="9:20" ht="13">
      <c r="I259" s="14" t="s">
        <v>464</v>
      </c>
      <c r="Q259" s="16" t="s">
        <v>132</v>
      </c>
      <c r="R259" s="17">
        <f t="shared" si="1"/>
        <v>2</v>
      </c>
      <c r="T259" s="12" t="s">
        <v>418</v>
      </c>
    </row>
    <row r="260" spans="9:20" ht="13">
      <c r="I260" s="8" t="s">
        <v>82</v>
      </c>
      <c r="Q260" s="10" t="s">
        <v>371</v>
      </c>
      <c r="R260" s="11">
        <f t="shared" si="1"/>
        <v>1</v>
      </c>
      <c r="T260" s="6" t="s">
        <v>234</v>
      </c>
    </row>
    <row r="261" spans="9:20" ht="13">
      <c r="I261" s="14" t="s">
        <v>465</v>
      </c>
      <c r="Q261" s="16" t="s">
        <v>466</v>
      </c>
      <c r="R261" s="17">
        <f t="shared" si="1"/>
        <v>0</v>
      </c>
      <c r="T261" s="12" t="s">
        <v>421</v>
      </c>
    </row>
    <row r="262" spans="9:20" ht="13">
      <c r="I262" s="8" t="s">
        <v>467</v>
      </c>
      <c r="Q262" s="10" t="s">
        <v>86</v>
      </c>
      <c r="R262" s="11">
        <f t="shared" si="1"/>
        <v>5</v>
      </c>
      <c r="T262" s="6" t="s">
        <v>312</v>
      </c>
    </row>
    <row r="263" spans="9:20" ht="13">
      <c r="I263" s="14" t="s">
        <v>266</v>
      </c>
      <c r="Q263" s="16" t="s">
        <v>92</v>
      </c>
      <c r="R263" s="17">
        <f t="shared" si="1"/>
        <v>4</v>
      </c>
      <c r="T263" s="12" t="s">
        <v>322</v>
      </c>
    </row>
    <row r="264" spans="9:20" ht="13">
      <c r="I264" s="8" t="s">
        <v>225</v>
      </c>
      <c r="Q264" s="10" t="s">
        <v>468</v>
      </c>
      <c r="R264" s="11">
        <f t="shared" si="1"/>
        <v>0</v>
      </c>
      <c r="T264" s="6" t="s">
        <v>219</v>
      </c>
    </row>
    <row r="265" spans="9:20" ht="13">
      <c r="I265" s="14" t="s">
        <v>335</v>
      </c>
      <c r="Q265" s="16" t="s">
        <v>469</v>
      </c>
      <c r="R265" s="17">
        <f t="shared" si="1"/>
        <v>0</v>
      </c>
      <c r="T265" s="12" t="s">
        <v>209</v>
      </c>
    </row>
    <row r="266" spans="9:20" ht="13">
      <c r="I266" s="8" t="s">
        <v>357</v>
      </c>
      <c r="Q266" s="10" t="s">
        <v>60</v>
      </c>
      <c r="R266" s="11">
        <f t="shared" si="1"/>
        <v>3</v>
      </c>
      <c r="T266" s="6" t="s">
        <v>424</v>
      </c>
    </row>
    <row r="267" spans="9:20" ht="13">
      <c r="I267" s="14" t="s">
        <v>78</v>
      </c>
      <c r="Q267" s="16" t="s">
        <v>143</v>
      </c>
      <c r="R267" s="17">
        <f t="shared" si="1"/>
        <v>3</v>
      </c>
      <c r="T267" s="12" t="s">
        <v>398</v>
      </c>
    </row>
    <row r="268" spans="9:20" ht="13">
      <c r="I268" s="8" t="s">
        <v>345</v>
      </c>
      <c r="Q268" s="10" t="s">
        <v>270</v>
      </c>
      <c r="R268" s="11">
        <f t="shared" si="1"/>
        <v>2</v>
      </c>
      <c r="T268" s="6" t="s">
        <v>70</v>
      </c>
    </row>
    <row r="269" spans="9:20" ht="13">
      <c r="I269" s="14" t="s">
        <v>226</v>
      </c>
      <c r="Q269" s="16" t="s">
        <v>470</v>
      </c>
      <c r="R269" s="17">
        <f t="shared" si="1"/>
        <v>0</v>
      </c>
      <c r="T269" s="12" t="s">
        <v>427</v>
      </c>
    </row>
    <row r="270" spans="9:20" ht="13">
      <c r="I270" s="8" t="s">
        <v>198</v>
      </c>
      <c r="Q270" s="10" t="s">
        <v>66</v>
      </c>
      <c r="R270" s="11">
        <f t="shared" si="1"/>
        <v>3</v>
      </c>
      <c r="T270" s="6" t="s">
        <v>429</v>
      </c>
    </row>
    <row r="271" spans="9:20" ht="13">
      <c r="I271" s="14" t="s">
        <v>137</v>
      </c>
      <c r="Q271" s="16" t="s">
        <v>133</v>
      </c>
      <c r="R271" s="17">
        <f t="shared" si="1"/>
        <v>1</v>
      </c>
      <c r="T271" s="12" t="s">
        <v>282</v>
      </c>
    </row>
    <row r="272" spans="9:20" ht="13">
      <c r="I272" s="8" t="s">
        <v>409</v>
      </c>
      <c r="Q272" s="10" t="s">
        <v>329</v>
      </c>
      <c r="R272" s="11">
        <f t="shared" si="1"/>
        <v>1</v>
      </c>
      <c r="T272" s="6" t="s">
        <v>104</v>
      </c>
    </row>
    <row r="273" spans="9:20" ht="13">
      <c r="I273" s="14" t="s">
        <v>140</v>
      </c>
      <c r="Q273" s="16" t="s">
        <v>96</v>
      </c>
      <c r="R273" s="17">
        <f t="shared" si="1"/>
        <v>3</v>
      </c>
      <c r="T273" s="12" t="s">
        <v>356</v>
      </c>
    </row>
    <row r="274" spans="9:20" ht="13">
      <c r="I274" s="8" t="s">
        <v>248</v>
      </c>
      <c r="Q274" s="10" t="s">
        <v>471</v>
      </c>
      <c r="R274" s="11">
        <f t="shared" si="1"/>
        <v>0</v>
      </c>
      <c r="T274" s="6" t="s">
        <v>162</v>
      </c>
    </row>
    <row r="275" spans="9:20" ht="13">
      <c r="I275" s="14" t="s">
        <v>472</v>
      </c>
      <c r="Q275" s="16" t="s">
        <v>75</v>
      </c>
      <c r="R275" s="17">
        <f t="shared" si="1"/>
        <v>5</v>
      </c>
      <c r="T275" s="12" t="s">
        <v>237</v>
      </c>
    </row>
    <row r="276" spans="9:20" ht="13">
      <c r="I276" s="8" t="s">
        <v>250</v>
      </c>
      <c r="Q276" s="10" t="s">
        <v>105</v>
      </c>
      <c r="R276" s="11">
        <f t="shared" si="1"/>
        <v>5</v>
      </c>
      <c r="T276" s="6" t="s">
        <v>362</v>
      </c>
    </row>
    <row r="277" spans="9:20" ht="13">
      <c r="I277" s="14" t="s">
        <v>473</v>
      </c>
      <c r="Q277" s="16" t="s">
        <v>257</v>
      </c>
      <c r="R277" s="17">
        <f t="shared" si="1"/>
        <v>1</v>
      </c>
      <c r="T277" s="12" t="s">
        <v>165</v>
      </c>
    </row>
    <row r="278" spans="9:20" ht="13">
      <c r="I278" s="8" t="s">
        <v>474</v>
      </c>
      <c r="Q278" s="10" t="s">
        <v>333</v>
      </c>
      <c r="R278" s="11">
        <f t="shared" si="1"/>
        <v>1</v>
      </c>
      <c r="T278" s="6" t="s">
        <v>431</v>
      </c>
    </row>
    <row r="279" spans="9:20" ht="13">
      <c r="I279" s="14" t="s">
        <v>475</v>
      </c>
      <c r="Q279" s="16" t="s">
        <v>51</v>
      </c>
      <c r="R279" s="17">
        <f t="shared" si="1"/>
        <v>3</v>
      </c>
      <c r="T279" s="12" t="s">
        <v>433</v>
      </c>
    </row>
    <row r="280" spans="9:20" ht="13">
      <c r="I280" s="8" t="s">
        <v>415</v>
      </c>
      <c r="Q280" s="10" t="s">
        <v>202</v>
      </c>
      <c r="R280" s="11">
        <f t="shared" si="1"/>
        <v>1</v>
      </c>
      <c r="T280" s="6" t="s">
        <v>408</v>
      </c>
    </row>
    <row r="281" spans="9:20" ht="13">
      <c r="I281" s="14" t="s">
        <v>87</v>
      </c>
      <c r="Q281" s="16" t="s">
        <v>110</v>
      </c>
      <c r="R281" s="17">
        <f t="shared" si="1"/>
        <v>3</v>
      </c>
      <c r="T281" s="12" t="s">
        <v>216</v>
      </c>
    </row>
    <row r="282" spans="9:20" ht="13">
      <c r="I282" s="8" t="s">
        <v>476</v>
      </c>
      <c r="Q282" s="10" t="s">
        <v>338</v>
      </c>
      <c r="R282" s="11">
        <f t="shared" si="1"/>
        <v>1</v>
      </c>
      <c r="T282" s="6" t="s">
        <v>435</v>
      </c>
    </row>
    <row r="283" spans="9:20" ht="13">
      <c r="I283" s="14" t="s">
        <v>145</v>
      </c>
      <c r="Q283" s="16" t="s">
        <v>477</v>
      </c>
      <c r="R283" s="17">
        <f t="shared" si="1"/>
        <v>0</v>
      </c>
      <c r="T283" s="12" t="s">
        <v>183</v>
      </c>
    </row>
    <row r="284" spans="9:20" ht="13">
      <c r="I284" s="8" t="s">
        <v>478</v>
      </c>
      <c r="Q284" s="10" t="s">
        <v>340</v>
      </c>
      <c r="R284" s="11">
        <f t="shared" si="1"/>
        <v>1</v>
      </c>
      <c r="T284" s="6" t="s">
        <v>178</v>
      </c>
    </row>
    <row r="285" spans="9:20" ht="13">
      <c r="I285" s="14" t="s">
        <v>419</v>
      </c>
      <c r="Q285" s="16" t="s">
        <v>341</v>
      </c>
      <c r="R285" s="17">
        <f t="shared" si="1"/>
        <v>1</v>
      </c>
      <c r="T285" s="12" t="s">
        <v>188</v>
      </c>
    </row>
    <row r="286" spans="9:20" ht="13">
      <c r="I286" s="8" t="s">
        <v>151</v>
      </c>
      <c r="Q286" s="10" t="s">
        <v>115</v>
      </c>
      <c r="R286" s="11">
        <f t="shared" si="1"/>
        <v>5</v>
      </c>
      <c r="T286" s="6" t="s">
        <v>261</v>
      </c>
    </row>
    <row r="287" spans="9:20" ht="13">
      <c r="I287" s="14" t="s">
        <v>88</v>
      </c>
      <c r="Q287" s="16" t="s">
        <v>212</v>
      </c>
      <c r="R287" s="17">
        <f t="shared" si="1"/>
        <v>1</v>
      </c>
      <c r="T287" s="12" t="s">
        <v>191</v>
      </c>
    </row>
    <row r="288" spans="9:20" ht="13">
      <c r="I288" s="8" t="s">
        <v>49</v>
      </c>
      <c r="Q288" s="10" t="s">
        <v>479</v>
      </c>
      <c r="R288" s="11">
        <f t="shared" si="1"/>
        <v>0</v>
      </c>
      <c r="T288" s="6" t="s">
        <v>437</v>
      </c>
    </row>
    <row r="289" spans="9:20" ht="13">
      <c r="I289" s="14" t="s">
        <v>480</v>
      </c>
      <c r="Q289" s="16" t="s">
        <v>343</v>
      </c>
      <c r="R289" s="17">
        <f t="shared" si="1"/>
        <v>1</v>
      </c>
      <c r="T289" s="12" t="s">
        <v>364</v>
      </c>
    </row>
    <row r="290" spans="9:20" ht="13">
      <c r="I290" s="8" t="s">
        <v>481</v>
      </c>
      <c r="Q290" s="10" t="s">
        <v>144</v>
      </c>
      <c r="R290" s="11">
        <f t="shared" si="1"/>
        <v>3</v>
      </c>
      <c r="T290" s="6" t="s">
        <v>171</v>
      </c>
    </row>
    <row r="291" spans="9:20" ht="13">
      <c r="Q291" s="16" t="s">
        <v>348</v>
      </c>
      <c r="R291" s="17">
        <f t="shared" si="1"/>
        <v>1</v>
      </c>
      <c r="T291" s="12" t="s">
        <v>439</v>
      </c>
    </row>
    <row r="292" spans="9:20" ht="13">
      <c r="Q292" s="10" t="s">
        <v>349</v>
      </c>
      <c r="R292" s="11">
        <f t="shared" si="1"/>
        <v>1</v>
      </c>
      <c r="T292" s="6" t="s">
        <v>440</v>
      </c>
    </row>
    <row r="293" spans="9:20" ht="13">
      <c r="Q293" s="16" t="s">
        <v>482</v>
      </c>
      <c r="R293" s="17">
        <f t="shared" si="1"/>
        <v>0</v>
      </c>
      <c r="T293" s="12" t="s">
        <v>196</v>
      </c>
    </row>
    <row r="294" spans="9:20" ht="13">
      <c r="Q294" s="10" t="s">
        <v>167</v>
      </c>
      <c r="R294" s="11">
        <f t="shared" si="1"/>
        <v>2</v>
      </c>
      <c r="T294" s="6" t="s">
        <v>410</v>
      </c>
    </row>
    <row r="295" spans="9:20" ht="13">
      <c r="Q295" s="16" t="s">
        <v>59</v>
      </c>
      <c r="R295" s="17">
        <f t="shared" si="1"/>
        <v>3</v>
      </c>
      <c r="T295" s="12" t="s">
        <v>108</v>
      </c>
    </row>
    <row r="296" spans="9:20" ht="13">
      <c r="Q296" s="10" t="s">
        <v>220</v>
      </c>
      <c r="R296" s="11">
        <f t="shared" si="1"/>
        <v>2</v>
      </c>
      <c r="T296" s="6" t="s">
        <v>374</v>
      </c>
    </row>
    <row r="297" spans="9:20" ht="13">
      <c r="Q297" s="16" t="s">
        <v>376</v>
      </c>
      <c r="R297" s="17">
        <f t="shared" si="1"/>
        <v>1</v>
      </c>
      <c r="T297" s="12" t="s">
        <v>77</v>
      </c>
    </row>
    <row r="298" spans="9:20" ht="13">
      <c r="Q298" s="10" t="s">
        <v>172</v>
      </c>
      <c r="R298" s="11">
        <f t="shared" si="1"/>
        <v>3</v>
      </c>
      <c r="T298" s="6" t="s">
        <v>201</v>
      </c>
    </row>
    <row r="299" spans="9:20" ht="13">
      <c r="Q299" s="16" t="s">
        <v>354</v>
      </c>
      <c r="R299" s="17">
        <f t="shared" si="1"/>
        <v>1</v>
      </c>
      <c r="T299" s="12" t="s">
        <v>205</v>
      </c>
    </row>
    <row r="300" spans="9:20" ht="13">
      <c r="Q300" s="10" t="s">
        <v>79</v>
      </c>
      <c r="R300" s="11">
        <f t="shared" si="1"/>
        <v>2</v>
      </c>
      <c r="T300" s="6" t="s">
        <v>442</v>
      </c>
    </row>
    <row r="301" spans="9:20" ht="13">
      <c r="Q301" s="16" t="s">
        <v>358</v>
      </c>
      <c r="R301" s="17">
        <f t="shared" si="1"/>
        <v>1</v>
      </c>
      <c r="T301" s="12" t="s">
        <v>302</v>
      </c>
    </row>
    <row r="302" spans="9:20" ht="13">
      <c r="Q302" s="10" t="s">
        <v>483</v>
      </c>
      <c r="R302" s="11">
        <f t="shared" si="1"/>
        <v>0</v>
      </c>
      <c r="T302" s="6" t="s">
        <v>444</v>
      </c>
    </row>
    <row r="303" spans="9:20" ht="13">
      <c r="Q303" s="16" t="s">
        <v>353</v>
      </c>
      <c r="R303" s="17">
        <f t="shared" si="1"/>
        <v>1</v>
      </c>
      <c r="T303" s="12" t="s">
        <v>208</v>
      </c>
    </row>
    <row r="304" spans="9:20" ht="13">
      <c r="Q304" s="10" t="s">
        <v>396</v>
      </c>
      <c r="R304" s="11">
        <f t="shared" si="1"/>
        <v>1</v>
      </c>
      <c r="T304" s="6" t="s">
        <v>445</v>
      </c>
    </row>
    <row r="305" spans="17:20" ht="13">
      <c r="Q305" s="16" t="s">
        <v>359</v>
      </c>
      <c r="R305" s="17">
        <f t="shared" si="1"/>
        <v>1</v>
      </c>
      <c r="T305" s="12" t="s">
        <v>211</v>
      </c>
    </row>
    <row r="306" spans="17:20" ht="13">
      <c r="Q306" s="10" t="s">
        <v>360</v>
      </c>
      <c r="R306" s="11">
        <f t="shared" si="1"/>
        <v>1</v>
      </c>
      <c r="T306" s="6" t="s">
        <v>213</v>
      </c>
    </row>
    <row r="307" spans="17:20" ht="13">
      <c r="Q307" s="16" t="s">
        <v>363</v>
      </c>
      <c r="R307" s="17">
        <f t="shared" si="1"/>
        <v>1</v>
      </c>
      <c r="T307" s="12" t="s">
        <v>112</v>
      </c>
    </row>
    <row r="308" spans="17:20" ht="13">
      <c r="Q308" s="10" t="s">
        <v>484</v>
      </c>
      <c r="R308" s="11">
        <f t="shared" si="1"/>
        <v>0</v>
      </c>
      <c r="T308" s="6" t="s">
        <v>179</v>
      </c>
    </row>
    <row r="309" spans="17:20" ht="13">
      <c r="Q309" s="16" t="s">
        <v>293</v>
      </c>
      <c r="R309" s="17">
        <f t="shared" si="1"/>
        <v>2</v>
      </c>
      <c r="T309" s="12" t="s">
        <v>447</v>
      </c>
    </row>
    <row r="310" spans="17:20" ht="13">
      <c r="Q310" s="10" t="s">
        <v>485</v>
      </c>
      <c r="R310" s="11">
        <f t="shared" si="1"/>
        <v>0</v>
      </c>
      <c r="T310" s="6" t="s">
        <v>215</v>
      </c>
    </row>
    <row r="311" spans="17:20" ht="13">
      <c r="Q311" s="16" t="s">
        <v>486</v>
      </c>
      <c r="R311" s="17">
        <f t="shared" si="1"/>
        <v>0</v>
      </c>
      <c r="T311" s="12" t="s">
        <v>379</v>
      </c>
    </row>
    <row r="312" spans="17:20" ht="13">
      <c r="Q312" s="10" t="s">
        <v>487</v>
      </c>
      <c r="R312" s="11">
        <f t="shared" si="1"/>
        <v>0</v>
      </c>
      <c r="T312" s="6" t="s">
        <v>448</v>
      </c>
    </row>
    <row r="313" spans="17:20" ht="13">
      <c r="Q313" s="16" t="s">
        <v>365</v>
      </c>
      <c r="R313" s="17">
        <f t="shared" si="1"/>
        <v>1</v>
      </c>
      <c r="T313" s="12" t="s">
        <v>450</v>
      </c>
    </row>
    <row r="314" spans="17:20" ht="13">
      <c r="Q314" s="10" t="s">
        <v>296</v>
      </c>
      <c r="R314" s="11">
        <f t="shared" si="1"/>
        <v>2</v>
      </c>
      <c r="T314" s="6" t="s">
        <v>412</v>
      </c>
    </row>
    <row r="315" spans="17:20" ht="13">
      <c r="Q315" s="16" t="s">
        <v>369</v>
      </c>
      <c r="R315" s="17">
        <f t="shared" si="1"/>
        <v>1</v>
      </c>
      <c r="T315" s="12" t="s">
        <v>233</v>
      </c>
    </row>
    <row r="316" spans="17:20" ht="13">
      <c r="Q316" s="10" t="s">
        <v>488</v>
      </c>
      <c r="R316" s="11">
        <f t="shared" si="1"/>
        <v>0</v>
      </c>
      <c r="T316" s="6" t="s">
        <v>118</v>
      </c>
    </row>
    <row r="317" spans="17:20" ht="13">
      <c r="Q317" s="16" t="s">
        <v>367</v>
      </c>
      <c r="R317" s="17">
        <f t="shared" si="1"/>
        <v>1</v>
      </c>
      <c r="T317" s="12" t="s">
        <v>236</v>
      </c>
    </row>
    <row r="318" spans="17:20" ht="13">
      <c r="Q318" s="10" t="s">
        <v>368</v>
      </c>
      <c r="R318" s="11">
        <f t="shared" si="1"/>
        <v>1</v>
      </c>
      <c r="T318" s="6" t="s">
        <v>390</v>
      </c>
    </row>
    <row r="319" spans="17:20" ht="13">
      <c r="Q319" s="16" t="s">
        <v>489</v>
      </c>
      <c r="R319" s="17">
        <f t="shared" si="1"/>
        <v>0</v>
      </c>
      <c r="T319" s="12" t="s">
        <v>383</v>
      </c>
    </row>
    <row r="320" spans="17:20" ht="13">
      <c r="Q320" s="10" t="s">
        <v>120</v>
      </c>
      <c r="R320" s="11">
        <f t="shared" si="1"/>
        <v>3</v>
      </c>
      <c r="T320" s="6" t="s">
        <v>122</v>
      </c>
    </row>
    <row r="321" spans="17:20" ht="13">
      <c r="Q321" s="16" t="s">
        <v>84</v>
      </c>
      <c r="R321" s="17">
        <f t="shared" si="1"/>
        <v>3</v>
      </c>
      <c r="T321" s="12" t="s">
        <v>452</v>
      </c>
    </row>
    <row r="322" spans="17:20" ht="13">
      <c r="Q322" s="10" t="s">
        <v>176</v>
      </c>
      <c r="R322" s="11">
        <f t="shared" si="1"/>
        <v>3</v>
      </c>
      <c r="T322" s="6" t="s">
        <v>454</v>
      </c>
    </row>
    <row r="323" spans="17:20" ht="13">
      <c r="Q323" s="16" t="s">
        <v>490</v>
      </c>
      <c r="R323" s="17">
        <f t="shared" si="1"/>
        <v>0</v>
      </c>
      <c r="T323" s="12" t="s">
        <v>126</v>
      </c>
    </row>
    <row r="324" spans="17:20" ht="13">
      <c r="Q324" s="10" t="s">
        <v>63</v>
      </c>
      <c r="R324" s="11">
        <f t="shared" si="1"/>
        <v>3</v>
      </c>
      <c r="T324" s="6" t="s">
        <v>186</v>
      </c>
    </row>
    <row r="325" spans="17:20" ht="13">
      <c r="Q325" s="16" t="s">
        <v>297</v>
      </c>
      <c r="R325" s="17">
        <f t="shared" si="1"/>
        <v>1</v>
      </c>
      <c r="T325" s="12" t="s">
        <v>45</v>
      </c>
    </row>
    <row r="326" spans="17:20" ht="13">
      <c r="Q326" s="10" t="s">
        <v>491</v>
      </c>
      <c r="R326" s="11">
        <f t="shared" si="1"/>
        <v>0</v>
      </c>
      <c r="T326" s="6" t="s">
        <v>71</v>
      </c>
    </row>
    <row r="327" spans="17:20" ht="13">
      <c r="Q327" s="16" t="s">
        <v>492</v>
      </c>
      <c r="R327" s="17">
        <f t="shared" si="1"/>
        <v>0</v>
      </c>
      <c r="T327" s="12" t="s">
        <v>128</v>
      </c>
    </row>
    <row r="328" spans="17:20" ht="13">
      <c r="Q328" s="10" t="s">
        <v>493</v>
      </c>
      <c r="R328" s="11">
        <f t="shared" si="1"/>
        <v>0</v>
      </c>
      <c r="T328" s="6" t="s">
        <v>193</v>
      </c>
    </row>
    <row r="329" spans="17:20" ht="13">
      <c r="Q329" s="16" t="s">
        <v>372</v>
      </c>
      <c r="R329" s="17">
        <f t="shared" si="1"/>
        <v>1</v>
      </c>
      <c r="T329" s="12" t="s">
        <v>197</v>
      </c>
    </row>
    <row r="330" spans="17:20" ht="13">
      <c r="Q330" s="10" t="s">
        <v>494</v>
      </c>
      <c r="R330" s="11">
        <f t="shared" si="1"/>
        <v>0</v>
      </c>
      <c r="T330" s="6" t="s">
        <v>457</v>
      </c>
    </row>
    <row r="331" spans="17:20" ht="13">
      <c r="Q331" s="16" t="s">
        <v>381</v>
      </c>
      <c r="R331" s="17">
        <f t="shared" si="1"/>
        <v>1</v>
      </c>
      <c r="T331" s="12" t="s">
        <v>239</v>
      </c>
    </row>
    <row r="332" spans="17:20" ht="13">
      <c r="Q332" s="10" t="s">
        <v>375</v>
      </c>
      <c r="R332" s="11">
        <f t="shared" si="1"/>
        <v>1</v>
      </c>
      <c r="T332" s="6" t="s">
        <v>458</v>
      </c>
    </row>
    <row r="333" spans="17:20" ht="13">
      <c r="Q333" s="16" t="s">
        <v>305</v>
      </c>
      <c r="R333" s="17">
        <f t="shared" si="1"/>
        <v>2</v>
      </c>
      <c r="T333" s="12" t="s">
        <v>459</v>
      </c>
    </row>
    <row r="334" spans="17:20" ht="13">
      <c r="Q334" s="10" t="s">
        <v>337</v>
      </c>
      <c r="R334" s="11">
        <f t="shared" si="1"/>
        <v>1</v>
      </c>
      <c r="T334" s="6" t="s">
        <v>388</v>
      </c>
    </row>
    <row r="335" spans="17:20" ht="13">
      <c r="Q335" s="16" t="s">
        <v>495</v>
      </c>
      <c r="R335" s="17">
        <f t="shared" si="1"/>
        <v>0</v>
      </c>
      <c r="T335" s="12" t="s">
        <v>462</v>
      </c>
    </row>
    <row r="336" spans="17:20" ht="13">
      <c r="Q336" s="10" t="s">
        <v>378</v>
      </c>
      <c r="R336" s="11">
        <f t="shared" si="1"/>
        <v>1</v>
      </c>
      <c r="T336" s="6" t="s">
        <v>463</v>
      </c>
    </row>
    <row r="337" spans="17:20" ht="13">
      <c r="Q337" s="16" t="s">
        <v>496</v>
      </c>
      <c r="R337" s="17">
        <f t="shared" si="1"/>
        <v>0</v>
      </c>
      <c r="T337" s="12" t="s">
        <v>334</v>
      </c>
    </row>
    <row r="338" spans="17:20" ht="13">
      <c r="Q338" s="10" t="s">
        <v>156</v>
      </c>
      <c r="R338" s="11">
        <f t="shared" si="1"/>
        <v>2</v>
      </c>
      <c r="T338" s="6" t="s">
        <v>134</v>
      </c>
    </row>
    <row r="339" spans="17:20" ht="13">
      <c r="Q339" s="16" t="s">
        <v>497</v>
      </c>
      <c r="R339" s="17">
        <f t="shared" si="1"/>
        <v>0</v>
      </c>
      <c r="T339" s="12" t="s">
        <v>464</v>
      </c>
    </row>
    <row r="340" spans="17:20" ht="13">
      <c r="Q340" s="10" t="s">
        <v>498</v>
      </c>
      <c r="R340" s="11">
        <f t="shared" si="1"/>
        <v>0</v>
      </c>
      <c r="T340" s="6" t="s">
        <v>223</v>
      </c>
    </row>
    <row r="341" spans="17:20" ht="13">
      <c r="Q341" s="16" t="s">
        <v>157</v>
      </c>
      <c r="R341" s="17">
        <f t="shared" si="1"/>
        <v>4</v>
      </c>
      <c r="T341" s="12" t="s">
        <v>82</v>
      </c>
    </row>
    <row r="342" spans="17:20" ht="13">
      <c r="Q342" s="10" t="s">
        <v>124</v>
      </c>
      <c r="R342" s="11">
        <f t="shared" si="1"/>
        <v>3</v>
      </c>
      <c r="T342" s="6" t="s">
        <v>465</v>
      </c>
    </row>
    <row r="343" spans="17:20" ht="13">
      <c r="Q343" s="16" t="s">
        <v>160</v>
      </c>
      <c r="R343" s="17">
        <f t="shared" si="1"/>
        <v>4</v>
      </c>
      <c r="T343" s="12" t="s">
        <v>467</v>
      </c>
    </row>
    <row r="344" spans="17:20" ht="13">
      <c r="Q344" s="10" t="s">
        <v>499</v>
      </c>
      <c r="R344" s="11">
        <f t="shared" si="1"/>
        <v>0</v>
      </c>
      <c r="T344" s="6" t="s">
        <v>266</v>
      </c>
    </row>
    <row r="345" spans="17:20" ht="13">
      <c r="Q345" s="16" t="s">
        <v>380</v>
      </c>
      <c r="R345" s="17">
        <f t="shared" si="1"/>
        <v>1</v>
      </c>
      <c r="T345" s="12" t="s">
        <v>225</v>
      </c>
    </row>
    <row r="346" spans="17:20" ht="13">
      <c r="Q346" s="10" t="s">
        <v>64</v>
      </c>
      <c r="R346" s="11">
        <f t="shared" si="1"/>
        <v>5</v>
      </c>
      <c r="T346" s="6" t="s">
        <v>335</v>
      </c>
    </row>
    <row r="347" spans="17:20" ht="13">
      <c r="Q347" s="16" t="s">
        <v>187</v>
      </c>
      <c r="R347" s="17">
        <f t="shared" si="1"/>
        <v>3</v>
      </c>
      <c r="T347" s="12" t="s">
        <v>357</v>
      </c>
    </row>
    <row r="348" spans="17:20" ht="13">
      <c r="Q348" s="10" t="s">
        <v>500</v>
      </c>
      <c r="R348" s="11">
        <f t="shared" si="1"/>
        <v>0</v>
      </c>
      <c r="T348" s="6" t="s">
        <v>78</v>
      </c>
    </row>
    <row r="349" spans="17:20" ht="13">
      <c r="Q349" s="16" t="s">
        <v>130</v>
      </c>
      <c r="R349" s="17">
        <f t="shared" si="1"/>
        <v>3</v>
      </c>
      <c r="T349" s="12" t="s">
        <v>345</v>
      </c>
    </row>
    <row r="350" spans="17:20" ht="13">
      <c r="Q350" s="10" t="s">
        <v>384</v>
      </c>
      <c r="R350" s="11">
        <f t="shared" si="1"/>
        <v>1</v>
      </c>
      <c r="T350" s="6" t="s">
        <v>226</v>
      </c>
    </row>
    <row r="351" spans="17:20" ht="13">
      <c r="Q351" s="16" t="s">
        <v>385</v>
      </c>
      <c r="R351" s="17">
        <f t="shared" si="1"/>
        <v>1</v>
      </c>
      <c r="T351" s="12" t="s">
        <v>198</v>
      </c>
    </row>
    <row r="352" spans="17:20" ht="13">
      <c r="Q352" s="10" t="s">
        <v>136</v>
      </c>
      <c r="R352" s="11">
        <f t="shared" si="1"/>
        <v>3</v>
      </c>
      <c r="T352" s="6" t="s">
        <v>137</v>
      </c>
    </row>
    <row r="353" spans="17:20" ht="13">
      <c r="Q353" s="16" t="s">
        <v>139</v>
      </c>
      <c r="R353" s="17">
        <f t="shared" si="1"/>
        <v>2</v>
      </c>
      <c r="T353" s="12" t="s">
        <v>409</v>
      </c>
    </row>
    <row r="354" spans="17:20" ht="13">
      <c r="Q354" s="10" t="s">
        <v>230</v>
      </c>
      <c r="R354" s="11">
        <f t="shared" si="1"/>
        <v>2</v>
      </c>
      <c r="T354" s="6" t="s">
        <v>140</v>
      </c>
    </row>
    <row r="355" spans="17:20" ht="13">
      <c r="Q355" s="16" t="s">
        <v>232</v>
      </c>
      <c r="R355" s="17">
        <f t="shared" si="1"/>
        <v>1</v>
      </c>
      <c r="T355" s="12" t="s">
        <v>248</v>
      </c>
    </row>
    <row r="356" spans="17:20" ht="13">
      <c r="Q356" s="10" t="s">
        <v>190</v>
      </c>
      <c r="R356" s="11">
        <f t="shared" si="1"/>
        <v>2</v>
      </c>
      <c r="T356" s="6" t="s">
        <v>472</v>
      </c>
    </row>
    <row r="357" spans="17:20" ht="13">
      <c r="Q357" s="16" t="s">
        <v>501</v>
      </c>
      <c r="R357" s="17">
        <f t="shared" si="1"/>
        <v>0</v>
      </c>
      <c r="T357" s="12" t="s">
        <v>423</v>
      </c>
    </row>
    <row r="358" spans="17:20" ht="13">
      <c r="Q358" s="10" t="s">
        <v>163</v>
      </c>
      <c r="R358" s="11">
        <f t="shared" si="1"/>
        <v>3</v>
      </c>
      <c r="T358" s="6" t="s">
        <v>250</v>
      </c>
    </row>
    <row r="359" spans="17:20" ht="13">
      <c r="Q359" s="16" t="s">
        <v>90</v>
      </c>
      <c r="R359" s="17">
        <f t="shared" si="1"/>
        <v>4</v>
      </c>
      <c r="T359" s="12" t="s">
        <v>473</v>
      </c>
    </row>
    <row r="360" spans="17:20" ht="13">
      <c r="Q360" s="10" t="s">
        <v>195</v>
      </c>
      <c r="R360" s="11">
        <f t="shared" si="1"/>
        <v>3</v>
      </c>
      <c r="T360" s="6" t="s">
        <v>474</v>
      </c>
    </row>
    <row r="361" spans="17:20" ht="13">
      <c r="Q361" s="16" t="s">
        <v>393</v>
      </c>
      <c r="R361" s="17">
        <f t="shared" si="1"/>
        <v>1</v>
      </c>
      <c r="T361" s="12" t="s">
        <v>475</v>
      </c>
    </row>
    <row r="362" spans="17:20" ht="13">
      <c r="Q362" s="10" t="s">
        <v>148</v>
      </c>
      <c r="R362" s="11">
        <f t="shared" si="1"/>
        <v>4</v>
      </c>
      <c r="T362" s="6" t="s">
        <v>415</v>
      </c>
    </row>
    <row r="363" spans="17:20" ht="13">
      <c r="Q363" s="16" t="s">
        <v>502</v>
      </c>
      <c r="R363" s="17">
        <f t="shared" si="1"/>
        <v>0</v>
      </c>
      <c r="T363" s="12" t="s">
        <v>87</v>
      </c>
    </row>
    <row r="364" spans="17:20" ht="13">
      <c r="Q364" s="10" t="s">
        <v>503</v>
      </c>
      <c r="R364" s="11">
        <f t="shared" si="1"/>
        <v>0</v>
      </c>
      <c r="T364" s="6" t="s">
        <v>476</v>
      </c>
    </row>
    <row r="365" spans="17:20" ht="13">
      <c r="Q365" s="16" t="s">
        <v>325</v>
      </c>
      <c r="R365" s="17">
        <f t="shared" si="1"/>
        <v>2</v>
      </c>
      <c r="T365" s="12" t="s">
        <v>145</v>
      </c>
    </row>
    <row r="366" spans="17:20" ht="13">
      <c r="Q366" s="10" t="s">
        <v>200</v>
      </c>
      <c r="R366" s="11">
        <f t="shared" si="1"/>
        <v>2</v>
      </c>
      <c r="T366" s="6" t="s">
        <v>478</v>
      </c>
    </row>
    <row r="367" spans="17:20" ht="13">
      <c r="Q367" s="16" t="s">
        <v>504</v>
      </c>
      <c r="R367" s="17">
        <f t="shared" si="1"/>
        <v>0</v>
      </c>
      <c r="T367" s="12" t="s">
        <v>419</v>
      </c>
    </row>
    <row r="368" spans="17:20" ht="13">
      <c r="Q368" s="10" t="s">
        <v>204</v>
      </c>
      <c r="R368" s="11">
        <f t="shared" si="1"/>
        <v>3</v>
      </c>
      <c r="T368" s="6" t="s">
        <v>151</v>
      </c>
    </row>
    <row r="369" spans="17:20" ht="13">
      <c r="Q369" s="16" t="s">
        <v>300</v>
      </c>
      <c r="R369" s="17">
        <f t="shared" si="1"/>
        <v>2</v>
      </c>
      <c r="T369" s="12" t="s">
        <v>323</v>
      </c>
    </row>
    <row r="370" spans="17:20" ht="13">
      <c r="Q370" s="10" t="s">
        <v>505</v>
      </c>
      <c r="R370" s="11">
        <f t="shared" si="1"/>
        <v>0</v>
      </c>
      <c r="T370" s="6" t="s">
        <v>83</v>
      </c>
    </row>
    <row r="371" spans="17:20" ht="13">
      <c r="Q371" s="16" t="s">
        <v>506</v>
      </c>
      <c r="R371" s="17">
        <f t="shared" si="1"/>
        <v>0</v>
      </c>
      <c r="T371" s="12" t="s">
        <v>88</v>
      </c>
    </row>
    <row r="372" spans="17:20" ht="13">
      <c r="Q372" s="10" t="s">
        <v>507</v>
      </c>
      <c r="R372" s="11">
        <f t="shared" si="1"/>
        <v>0</v>
      </c>
      <c r="T372" s="6" t="s">
        <v>49</v>
      </c>
    </row>
    <row r="373" spans="17:20" ht="13">
      <c r="Q373" s="16" t="s">
        <v>168</v>
      </c>
      <c r="R373" s="17">
        <f t="shared" si="1"/>
        <v>4</v>
      </c>
      <c r="T373" s="12" t="s">
        <v>480</v>
      </c>
    </row>
    <row r="374" spans="17:20" ht="13">
      <c r="Q374" s="10" t="s">
        <v>259</v>
      </c>
      <c r="R374" s="11">
        <f t="shared" si="1"/>
        <v>2</v>
      </c>
      <c r="T374" s="6" t="s">
        <v>481</v>
      </c>
    </row>
    <row r="375" spans="17:20" ht="13">
      <c r="Q375" s="16" t="s">
        <v>403</v>
      </c>
      <c r="R375" s="17">
        <f t="shared" si="1"/>
        <v>1</v>
      </c>
      <c r="T375" s="12"/>
    </row>
    <row r="376" spans="17:20" ht="13">
      <c r="Q376" s="10" t="s">
        <v>94</v>
      </c>
      <c r="R376" s="11">
        <f t="shared" si="1"/>
        <v>3</v>
      </c>
      <c r="T376" s="6"/>
    </row>
    <row r="377" spans="17:20" ht="13">
      <c r="Q377" s="16" t="s">
        <v>153</v>
      </c>
      <c r="R377" s="17">
        <f t="shared" si="1"/>
        <v>3</v>
      </c>
      <c r="T377" s="12"/>
    </row>
    <row r="378" spans="17:20" ht="13">
      <c r="Q378" s="10" t="s">
        <v>100</v>
      </c>
      <c r="R378" s="11">
        <f t="shared" si="1"/>
        <v>4</v>
      </c>
      <c r="T378" s="6"/>
    </row>
    <row r="379" spans="17:20" ht="13">
      <c r="Q379" s="16" t="s">
        <v>406</v>
      </c>
      <c r="R379" s="17">
        <f t="shared" si="1"/>
        <v>1</v>
      </c>
      <c r="T379" s="12"/>
    </row>
    <row r="380" spans="17:20" ht="13">
      <c r="Q380" s="10" t="s">
        <v>173</v>
      </c>
      <c r="R380" s="11">
        <f t="shared" si="1"/>
        <v>3</v>
      </c>
      <c r="T380" s="6"/>
    </row>
    <row r="381" spans="17:20" ht="13">
      <c r="Q381" s="16" t="s">
        <v>129</v>
      </c>
      <c r="R381" s="17">
        <f t="shared" si="1"/>
        <v>1</v>
      </c>
      <c r="T381" s="12"/>
    </row>
    <row r="382" spans="17:20" ht="13">
      <c r="Q382" s="10" t="s">
        <v>158</v>
      </c>
      <c r="R382" s="11">
        <f t="shared" si="1"/>
        <v>2</v>
      </c>
      <c r="T382" s="6"/>
    </row>
    <row r="383" spans="17:20" ht="13">
      <c r="Q383" s="16" t="s">
        <v>508</v>
      </c>
      <c r="R383" s="17">
        <f t="shared" si="1"/>
        <v>0</v>
      </c>
      <c r="T383" s="12"/>
    </row>
    <row r="384" spans="17:20" ht="13">
      <c r="Q384" s="10" t="s">
        <v>177</v>
      </c>
      <c r="R384" s="11">
        <f t="shared" si="1"/>
        <v>3</v>
      </c>
      <c r="T384" s="6"/>
    </row>
    <row r="385" spans="17:20" ht="13">
      <c r="Q385" s="16" t="s">
        <v>210</v>
      </c>
      <c r="R385" s="17">
        <f t="shared" si="1"/>
        <v>2</v>
      </c>
      <c r="T385" s="12"/>
    </row>
    <row r="386" spans="17:20" ht="13">
      <c r="Q386" s="10" t="s">
        <v>181</v>
      </c>
      <c r="R386" s="11">
        <f t="shared" si="1"/>
        <v>4</v>
      </c>
      <c r="T386" s="6"/>
    </row>
    <row r="387" spans="17:20" ht="13">
      <c r="Q387" s="16" t="s">
        <v>214</v>
      </c>
      <c r="R387" s="17">
        <f t="shared" si="1"/>
        <v>3</v>
      </c>
      <c r="T387" s="12"/>
    </row>
    <row r="388" spans="17:20" ht="13">
      <c r="Q388" s="10" t="s">
        <v>413</v>
      </c>
      <c r="R388" s="11">
        <f t="shared" si="1"/>
        <v>1</v>
      </c>
      <c r="T388" s="6"/>
    </row>
    <row r="389" spans="17:20" ht="13">
      <c r="Q389" s="16" t="s">
        <v>416</v>
      </c>
      <c r="R389" s="17">
        <f t="shared" si="1"/>
        <v>1</v>
      </c>
      <c r="T389" s="12"/>
    </row>
    <row r="390" spans="17:20" ht="13">
      <c r="Q390" s="10" t="s">
        <v>294</v>
      </c>
      <c r="R390" s="11">
        <f t="shared" si="1"/>
        <v>2</v>
      </c>
      <c r="T390" s="6"/>
    </row>
    <row r="391" spans="17:20" ht="13">
      <c r="Q391" s="16" t="s">
        <v>418</v>
      </c>
      <c r="R391" s="17">
        <f t="shared" si="1"/>
        <v>1</v>
      </c>
      <c r="T391" s="12"/>
    </row>
    <row r="392" spans="17:20" ht="13">
      <c r="Q392" s="10" t="s">
        <v>509</v>
      </c>
      <c r="R392" s="11">
        <f t="shared" si="1"/>
        <v>0</v>
      </c>
      <c r="T392" s="6"/>
    </row>
    <row r="393" spans="17:20" ht="13">
      <c r="Q393" s="16" t="s">
        <v>510</v>
      </c>
      <c r="R393" s="17">
        <f t="shared" si="1"/>
        <v>0</v>
      </c>
      <c r="T393" s="12"/>
    </row>
    <row r="394" spans="17:20" ht="13">
      <c r="Q394" s="10" t="s">
        <v>234</v>
      </c>
      <c r="R394" s="11">
        <f t="shared" si="1"/>
        <v>2</v>
      </c>
      <c r="T394" s="6"/>
    </row>
    <row r="395" spans="17:20" ht="13">
      <c r="Q395" s="16" t="s">
        <v>421</v>
      </c>
      <c r="R395" s="17">
        <f t="shared" si="1"/>
        <v>1</v>
      </c>
      <c r="T395" s="12"/>
    </row>
    <row r="396" spans="17:20" ht="13">
      <c r="Q396" s="10" t="s">
        <v>312</v>
      </c>
      <c r="R396" s="11">
        <f t="shared" si="1"/>
        <v>1</v>
      </c>
      <c r="T396" s="6"/>
    </row>
    <row r="397" spans="17:20" ht="13">
      <c r="Q397" s="16" t="s">
        <v>511</v>
      </c>
      <c r="R397" s="17">
        <f t="shared" si="1"/>
        <v>0</v>
      </c>
      <c r="T397" s="12"/>
    </row>
    <row r="398" spans="17:20" ht="13">
      <c r="Q398" s="10" t="s">
        <v>322</v>
      </c>
      <c r="R398" s="11">
        <f t="shared" si="1"/>
        <v>2</v>
      </c>
      <c r="T398" s="6"/>
    </row>
    <row r="399" spans="17:20" ht="13">
      <c r="Q399" s="16" t="s">
        <v>219</v>
      </c>
      <c r="R399" s="17">
        <f t="shared" si="1"/>
        <v>3</v>
      </c>
      <c r="T399" s="12"/>
    </row>
    <row r="400" spans="17:20" ht="13">
      <c r="Q400" s="10" t="s">
        <v>512</v>
      </c>
      <c r="R400" s="11">
        <f t="shared" si="1"/>
        <v>0</v>
      </c>
      <c r="T400" s="6"/>
    </row>
    <row r="401" spans="17:20" ht="13">
      <c r="Q401" s="16" t="s">
        <v>209</v>
      </c>
      <c r="R401" s="17">
        <f t="shared" si="1"/>
        <v>1</v>
      </c>
      <c r="T401" s="12"/>
    </row>
    <row r="402" spans="17:20" ht="13">
      <c r="Q402" s="10" t="s">
        <v>513</v>
      </c>
      <c r="R402" s="11">
        <f t="shared" si="1"/>
        <v>0</v>
      </c>
      <c r="T402" s="6"/>
    </row>
    <row r="403" spans="17:20" ht="13">
      <c r="Q403" s="16" t="s">
        <v>424</v>
      </c>
      <c r="R403" s="17">
        <f t="shared" si="1"/>
        <v>1</v>
      </c>
      <c r="T403" s="12"/>
    </row>
    <row r="404" spans="17:20" ht="13">
      <c r="Q404" s="10" t="s">
        <v>398</v>
      </c>
      <c r="R404" s="11">
        <f t="shared" si="1"/>
        <v>1</v>
      </c>
      <c r="T404" s="6"/>
    </row>
    <row r="405" spans="17:20" ht="13">
      <c r="Q405" s="16" t="s">
        <v>70</v>
      </c>
      <c r="R405" s="17">
        <f t="shared" si="1"/>
        <v>2</v>
      </c>
      <c r="T405" s="12"/>
    </row>
    <row r="406" spans="17:20" ht="13">
      <c r="Q406" s="10" t="s">
        <v>427</v>
      </c>
      <c r="R406" s="11">
        <f t="shared" si="1"/>
        <v>1</v>
      </c>
      <c r="T406" s="6"/>
    </row>
    <row r="407" spans="17:20" ht="13">
      <c r="Q407" s="16" t="s">
        <v>514</v>
      </c>
      <c r="R407" s="17">
        <f t="shared" si="1"/>
        <v>0</v>
      </c>
      <c r="T407" s="12"/>
    </row>
    <row r="408" spans="17:20" ht="13">
      <c r="Q408" s="10" t="s">
        <v>515</v>
      </c>
      <c r="R408" s="11">
        <f t="shared" si="1"/>
        <v>0</v>
      </c>
      <c r="T408" s="6"/>
    </row>
    <row r="409" spans="17:20" ht="13">
      <c r="Q409" s="16" t="s">
        <v>429</v>
      </c>
      <c r="R409" s="17">
        <f t="shared" si="1"/>
        <v>1</v>
      </c>
      <c r="T409" s="12"/>
    </row>
    <row r="410" spans="17:20" ht="13">
      <c r="Q410" s="10" t="s">
        <v>282</v>
      </c>
      <c r="R410" s="11">
        <f t="shared" si="1"/>
        <v>2</v>
      </c>
      <c r="T410" s="6"/>
    </row>
    <row r="411" spans="17:20" ht="13">
      <c r="Q411" s="16" t="s">
        <v>516</v>
      </c>
      <c r="R411" s="17">
        <f t="shared" si="1"/>
        <v>0</v>
      </c>
      <c r="T411" s="12"/>
    </row>
    <row r="412" spans="17:20" ht="13">
      <c r="Q412" s="10" t="s">
        <v>104</v>
      </c>
      <c r="R412" s="11">
        <f t="shared" si="1"/>
        <v>3</v>
      </c>
      <c r="T412" s="6"/>
    </row>
    <row r="413" spans="17:20" ht="13">
      <c r="Q413" s="16" t="s">
        <v>517</v>
      </c>
      <c r="R413" s="17">
        <f t="shared" si="1"/>
        <v>0</v>
      </c>
      <c r="T413" s="12"/>
    </row>
    <row r="414" spans="17:20" ht="13">
      <c r="Q414" s="10" t="s">
        <v>518</v>
      </c>
      <c r="R414" s="11">
        <f t="shared" si="1"/>
        <v>0</v>
      </c>
      <c r="T414" s="6"/>
    </row>
    <row r="415" spans="17:20" ht="13">
      <c r="Q415" s="16" t="s">
        <v>356</v>
      </c>
      <c r="R415" s="17">
        <f t="shared" si="1"/>
        <v>2</v>
      </c>
      <c r="T415" s="12"/>
    </row>
    <row r="416" spans="17:20" ht="13">
      <c r="Q416" s="10" t="s">
        <v>162</v>
      </c>
      <c r="R416" s="11">
        <f t="shared" si="1"/>
        <v>2</v>
      </c>
      <c r="T416" s="6"/>
    </row>
    <row r="417" spans="17:20" ht="13">
      <c r="Q417" s="16" t="s">
        <v>519</v>
      </c>
      <c r="R417" s="17">
        <f t="shared" si="1"/>
        <v>0</v>
      </c>
      <c r="T417" s="12"/>
    </row>
    <row r="418" spans="17:20" ht="13">
      <c r="Q418" s="10" t="s">
        <v>237</v>
      </c>
      <c r="R418" s="11">
        <f t="shared" si="1"/>
        <v>2</v>
      </c>
      <c r="T418" s="6"/>
    </row>
    <row r="419" spans="17:20" ht="13">
      <c r="Q419" s="16" t="s">
        <v>520</v>
      </c>
      <c r="R419" s="17">
        <f t="shared" si="1"/>
        <v>0</v>
      </c>
      <c r="T419" s="12"/>
    </row>
    <row r="420" spans="17:20" ht="13">
      <c r="Q420" s="10" t="s">
        <v>362</v>
      </c>
      <c r="R420" s="11">
        <f t="shared" si="1"/>
        <v>2</v>
      </c>
      <c r="T420" s="6"/>
    </row>
    <row r="421" spans="17:20" ht="13">
      <c r="Q421" s="16" t="s">
        <v>165</v>
      </c>
      <c r="R421" s="17">
        <f t="shared" si="1"/>
        <v>3</v>
      </c>
      <c r="T421" s="12"/>
    </row>
    <row r="422" spans="17:20" ht="13">
      <c r="Q422" s="10" t="s">
        <v>431</v>
      </c>
      <c r="R422" s="11">
        <f t="shared" si="1"/>
        <v>1</v>
      </c>
      <c r="T422" s="6"/>
    </row>
    <row r="423" spans="17:20" ht="13">
      <c r="Q423" s="16" t="s">
        <v>433</v>
      </c>
      <c r="R423" s="17">
        <f t="shared" si="1"/>
        <v>1</v>
      </c>
      <c r="T423" s="12"/>
    </row>
    <row r="424" spans="17:20" ht="13">
      <c r="Q424" s="10" t="s">
        <v>521</v>
      </c>
      <c r="R424" s="11">
        <f t="shared" si="1"/>
        <v>0</v>
      </c>
      <c r="T424" s="6"/>
    </row>
    <row r="425" spans="17:20" ht="13">
      <c r="Q425" s="16" t="s">
        <v>408</v>
      </c>
      <c r="R425" s="17">
        <f t="shared" si="1"/>
        <v>1</v>
      </c>
      <c r="T425" s="12"/>
    </row>
    <row r="426" spans="17:20" ht="13">
      <c r="Q426" s="10" t="s">
        <v>522</v>
      </c>
      <c r="R426" s="11">
        <f t="shared" si="1"/>
        <v>0</v>
      </c>
      <c r="T426" s="6"/>
    </row>
    <row r="427" spans="17:20" ht="13">
      <c r="Q427" s="16" t="s">
        <v>216</v>
      </c>
      <c r="R427" s="17">
        <f t="shared" si="1"/>
        <v>3</v>
      </c>
      <c r="T427" s="12"/>
    </row>
    <row r="428" spans="17:20" ht="13">
      <c r="Q428" s="10" t="s">
        <v>435</v>
      </c>
      <c r="R428" s="11">
        <f t="shared" si="1"/>
        <v>1</v>
      </c>
      <c r="T428" s="6"/>
    </row>
    <row r="429" spans="17:20" ht="13">
      <c r="Q429" s="16" t="s">
        <v>183</v>
      </c>
      <c r="R429" s="17">
        <f t="shared" si="1"/>
        <v>4</v>
      </c>
      <c r="T429" s="12"/>
    </row>
    <row r="430" spans="17:20" ht="13">
      <c r="Q430" s="10" t="s">
        <v>178</v>
      </c>
      <c r="R430" s="11">
        <f t="shared" si="1"/>
        <v>3</v>
      </c>
      <c r="T430" s="6"/>
    </row>
    <row r="431" spans="17:20" ht="13">
      <c r="Q431" s="16" t="s">
        <v>523</v>
      </c>
      <c r="R431" s="17">
        <f t="shared" si="1"/>
        <v>0</v>
      </c>
      <c r="T431" s="12"/>
    </row>
    <row r="432" spans="17:20" ht="13">
      <c r="Q432" s="10" t="s">
        <v>188</v>
      </c>
      <c r="R432" s="11">
        <f t="shared" si="1"/>
        <v>4</v>
      </c>
      <c r="T432" s="6"/>
    </row>
    <row r="433" spans="17:20" ht="13">
      <c r="Q433" s="16" t="s">
        <v>524</v>
      </c>
      <c r="R433" s="17">
        <f t="shared" si="1"/>
        <v>0</v>
      </c>
      <c r="T433" s="12"/>
    </row>
    <row r="434" spans="17:20" ht="13">
      <c r="Q434" s="10" t="s">
        <v>261</v>
      </c>
      <c r="R434" s="11">
        <f t="shared" si="1"/>
        <v>1</v>
      </c>
      <c r="T434" s="6"/>
    </row>
    <row r="435" spans="17:20" ht="13">
      <c r="Q435" s="16" t="s">
        <v>191</v>
      </c>
      <c r="R435" s="17">
        <f t="shared" si="1"/>
        <v>3</v>
      </c>
      <c r="T435" s="12"/>
    </row>
    <row r="436" spans="17:20" ht="13">
      <c r="Q436" s="10" t="s">
        <v>437</v>
      </c>
      <c r="R436" s="11">
        <f t="shared" si="1"/>
        <v>1</v>
      </c>
      <c r="T436" s="6"/>
    </row>
    <row r="437" spans="17:20" ht="13">
      <c r="Q437" s="16" t="s">
        <v>525</v>
      </c>
      <c r="R437" s="17">
        <f t="shared" si="1"/>
        <v>0</v>
      </c>
      <c r="T437" s="12"/>
    </row>
    <row r="438" spans="17:20" ht="13">
      <c r="Q438" s="10" t="s">
        <v>364</v>
      </c>
      <c r="R438" s="11">
        <f t="shared" si="1"/>
        <v>1</v>
      </c>
      <c r="T438" s="6"/>
    </row>
    <row r="439" spans="17:20" ht="13">
      <c r="Q439" s="16" t="s">
        <v>171</v>
      </c>
      <c r="R439" s="17">
        <f t="shared" si="1"/>
        <v>3</v>
      </c>
      <c r="T439" s="12"/>
    </row>
    <row r="440" spans="17:20" ht="13">
      <c r="Q440" s="10" t="s">
        <v>439</v>
      </c>
      <c r="R440" s="11">
        <f t="shared" si="1"/>
        <v>1</v>
      </c>
      <c r="T440" s="6"/>
    </row>
    <row r="441" spans="17:20" ht="13">
      <c r="Q441" s="16" t="s">
        <v>440</v>
      </c>
      <c r="R441" s="17">
        <f t="shared" si="1"/>
        <v>1</v>
      </c>
      <c r="T441" s="12"/>
    </row>
    <row r="442" spans="17:20" ht="13">
      <c r="Q442" s="10" t="s">
        <v>196</v>
      </c>
      <c r="R442" s="11">
        <f t="shared" si="1"/>
        <v>3</v>
      </c>
      <c r="T442" s="6"/>
    </row>
    <row r="443" spans="17:20" ht="13">
      <c r="Q443" s="16" t="s">
        <v>410</v>
      </c>
      <c r="R443" s="17">
        <f t="shared" si="1"/>
        <v>1</v>
      </c>
      <c r="T443" s="12"/>
    </row>
    <row r="444" spans="17:20" ht="13">
      <c r="Q444" s="10" t="s">
        <v>526</v>
      </c>
      <c r="R444" s="11">
        <f t="shared" si="1"/>
        <v>0</v>
      </c>
      <c r="T444" s="6"/>
    </row>
    <row r="445" spans="17:20" ht="13">
      <c r="Q445" s="16" t="s">
        <v>527</v>
      </c>
      <c r="R445" s="17">
        <f t="shared" si="1"/>
        <v>0</v>
      </c>
      <c r="T445" s="12"/>
    </row>
    <row r="446" spans="17:20" ht="13">
      <c r="Q446" s="10" t="s">
        <v>528</v>
      </c>
      <c r="R446" s="11">
        <f t="shared" si="1"/>
        <v>0</v>
      </c>
      <c r="T446" s="6"/>
    </row>
    <row r="447" spans="17:20" ht="13">
      <c r="Q447" s="16" t="s">
        <v>108</v>
      </c>
      <c r="R447" s="17">
        <f t="shared" si="1"/>
        <v>5</v>
      </c>
      <c r="T447" s="12"/>
    </row>
    <row r="448" spans="17:20" ht="13">
      <c r="Q448" s="10" t="s">
        <v>529</v>
      </c>
      <c r="R448" s="11">
        <f t="shared" si="1"/>
        <v>0</v>
      </c>
      <c r="T448" s="6"/>
    </row>
    <row r="449" spans="17:20" ht="13">
      <c r="Q449" s="16" t="s">
        <v>374</v>
      </c>
      <c r="R449" s="17">
        <f t="shared" si="1"/>
        <v>2</v>
      </c>
      <c r="T449" s="12"/>
    </row>
    <row r="450" spans="17:20" ht="13">
      <c r="Q450" s="10" t="s">
        <v>77</v>
      </c>
      <c r="R450" s="11">
        <f t="shared" si="1"/>
        <v>1</v>
      </c>
      <c r="T450" s="6"/>
    </row>
    <row r="451" spans="17:20" ht="13">
      <c r="Q451" s="16" t="s">
        <v>201</v>
      </c>
      <c r="R451" s="17">
        <f t="shared" si="1"/>
        <v>2</v>
      </c>
      <c r="T451" s="12"/>
    </row>
    <row r="452" spans="17:20" ht="13">
      <c r="Q452" s="10" t="s">
        <v>205</v>
      </c>
      <c r="R452" s="11">
        <f t="shared" si="1"/>
        <v>4</v>
      </c>
      <c r="T452" s="6"/>
    </row>
    <row r="453" spans="17:20" ht="13">
      <c r="Q453" s="16" t="s">
        <v>442</v>
      </c>
      <c r="R453" s="17">
        <f t="shared" si="1"/>
        <v>1</v>
      </c>
      <c r="T453" s="12"/>
    </row>
    <row r="454" spans="17:20" ht="13">
      <c r="Q454" s="10" t="s">
        <v>530</v>
      </c>
      <c r="R454" s="11">
        <f t="shared" si="1"/>
        <v>0</v>
      </c>
      <c r="T454" s="6"/>
    </row>
    <row r="455" spans="17:20" ht="13">
      <c r="Q455" s="16" t="s">
        <v>302</v>
      </c>
      <c r="R455" s="17">
        <f t="shared" si="1"/>
        <v>1</v>
      </c>
      <c r="T455" s="12"/>
    </row>
    <row r="456" spans="17:20" ht="13">
      <c r="Q456" s="10" t="s">
        <v>444</v>
      </c>
      <c r="R456" s="11">
        <f t="shared" si="1"/>
        <v>1</v>
      </c>
      <c r="T456" s="6"/>
    </row>
    <row r="457" spans="17:20" ht="13">
      <c r="Q457" s="16" t="s">
        <v>208</v>
      </c>
      <c r="R457" s="17">
        <f t="shared" si="1"/>
        <v>1</v>
      </c>
      <c r="T457" s="12"/>
    </row>
    <row r="458" spans="17:20" ht="13">
      <c r="Q458" s="10" t="s">
        <v>445</v>
      </c>
      <c r="R458" s="11">
        <f t="shared" si="1"/>
        <v>1</v>
      </c>
      <c r="T458" s="6"/>
    </row>
    <row r="459" spans="17:20" ht="13">
      <c r="Q459" s="16" t="s">
        <v>211</v>
      </c>
      <c r="R459" s="17">
        <f t="shared" si="1"/>
        <v>2</v>
      </c>
      <c r="T459" s="12"/>
    </row>
    <row r="460" spans="17:20" ht="13">
      <c r="Q460" s="10" t="s">
        <v>531</v>
      </c>
      <c r="R460" s="11">
        <f t="shared" si="1"/>
        <v>0</v>
      </c>
      <c r="T460" s="6"/>
    </row>
    <row r="461" spans="17:20" ht="13">
      <c r="Q461" s="16" t="s">
        <v>213</v>
      </c>
      <c r="R461" s="17">
        <f t="shared" si="1"/>
        <v>3</v>
      </c>
      <c r="T461" s="12"/>
    </row>
    <row r="462" spans="17:20" ht="13">
      <c r="Q462" s="10" t="s">
        <v>112</v>
      </c>
      <c r="R462" s="11">
        <f t="shared" si="1"/>
        <v>3</v>
      </c>
      <c r="T462" s="6"/>
    </row>
    <row r="463" spans="17:20" ht="13">
      <c r="Q463" s="16" t="s">
        <v>179</v>
      </c>
      <c r="R463" s="17">
        <f t="shared" si="1"/>
        <v>2</v>
      </c>
      <c r="T463" s="12"/>
    </row>
    <row r="464" spans="17:20" ht="13">
      <c r="Q464" s="10" t="s">
        <v>447</v>
      </c>
      <c r="R464" s="11">
        <f t="shared" si="1"/>
        <v>1</v>
      </c>
      <c r="T464" s="6"/>
    </row>
    <row r="465" spans="17:20" ht="13">
      <c r="Q465" s="16" t="s">
        <v>532</v>
      </c>
      <c r="R465" s="17">
        <f t="shared" si="1"/>
        <v>0</v>
      </c>
      <c r="T465" s="12"/>
    </row>
    <row r="466" spans="17:20" ht="13">
      <c r="Q466" s="10" t="s">
        <v>215</v>
      </c>
      <c r="R466" s="11">
        <f t="shared" si="1"/>
        <v>1</v>
      </c>
      <c r="T466" s="6"/>
    </row>
    <row r="467" spans="17:20" ht="13">
      <c r="Q467" s="16" t="s">
        <v>533</v>
      </c>
      <c r="R467" s="17">
        <f t="shared" si="1"/>
        <v>0</v>
      </c>
      <c r="T467" s="12"/>
    </row>
    <row r="468" spans="17:20" ht="13">
      <c r="Q468" s="10" t="s">
        <v>534</v>
      </c>
      <c r="R468" s="11">
        <f t="shared" si="1"/>
        <v>0</v>
      </c>
      <c r="T468" s="6"/>
    </row>
    <row r="469" spans="17:20" ht="13">
      <c r="Q469" s="16" t="s">
        <v>535</v>
      </c>
      <c r="R469" s="17">
        <f t="shared" si="1"/>
        <v>0</v>
      </c>
      <c r="T469" s="12"/>
    </row>
    <row r="470" spans="17:20" ht="13">
      <c r="Q470" s="10" t="s">
        <v>379</v>
      </c>
      <c r="R470" s="11">
        <f t="shared" si="1"/>
        <v>2</v>
      </c>
      <c r="T470" s="6"/>
    </row>
    <row r="471" spans="17:20" ht="13">
      <c r="Q471" s="16" t="s">
        <v>448</v>
      </c>
      <c r="R471" s="17">
        <f t="shared" si="1"/>
        <v>1</v>
      </c>
      <c r="T471" s="12"/>
    </row>
    <row r="472" spans="17:20" ht="13">
      <c r="Q472" s="10" t="s">
        <v>450</v>
      </c>
      <c r="R472" s="11">
        <f t="shared" si="1"/>
        <v>1</v>
      </c>
      <c r="T472" s="6"/>
    </row>
    <row r="473" spans="17:20" ht="13">
      <c r="Q473" s="16" t="s">
        <v>412</v>
      </c>
      <c r="R473" s="17">
        <f t="shared" si="1"/>
        <v>1</v>
      </c>
      <c r="T473" s="12"/>
    </row>
    <row r="474" spans="17:20" ht="13">
      <c r="Q474" s="10" t="s">
        <v>233</v>
      </c>
      <c r="R474" s="11">
        <f t="shared" si="1"/>
        <v>2</v>
      </c>
      <c r="T474" s="6"/>
    </row>
    <row r="475" spans="17:20" ht="13">
      <c r="Q475" s="16" t="s">
        <v>118</v>
      </c>
      <c r="R475" s="17">
        <f t="shared" si="1"/>
        <v>4</v>
      </c>
      <c r="T475" s="12"/>
    </row>
    <row r="476" spans="17:20" ht="13">
      <c r="Q476" s="10" t="s">
        <v>236</v>
      </c>
      <c r="R476" s="11">
        <f t="shared" si="1"/>
        <v>2</v>
      </c>
      <c r="T476" s="6"/>
    </row>
    <row r="477" spans="17:20" ht="13">
      <c r="Q477" s="16" t="s">
        <v>390</v>
      </c>
      <c r="R477" s="17">
        <f t="shared" si="1"/>
        <v>1</v>
      </c>
      <c r="T477" s="12"/>
    </row>
    <row r="478" spans="17:20" ht="13">
      <c r="Q478" s="10" t="s">
        <v>383</v>
      </c>
      <c r="R478" s="11">
        <f t="shared" si="1"/>
        <v>2</v>
      </c>
      <c r="T478" s="6"/>
    </row>
    <row r="479" spans="17:20" ht="13">
      <c r="Q479" s="16" t="s">
        <v>122</v>
      </c>
      <c r="R479" s="17">
        <f t="shared" si="1"/>
        <v>3</v>
      </c>
      <c r="T479" s="12"/>
    </row>
    <row r="480" spans="17:20" ht="13">
      <c r="Q480" s="10" t="s">
        <v>536</v>
      </c>
      <c r="R480" s="11">
        <f t="shared" si="1"/>
        <v>0</v>
      </c>
      <c r="T480" s="6"/>
    </row>
    <row r="481" spans="17:20" ht="13">
      <c r="Q481" s="16" t="s">
        <v>452</v>
      </c>
      <c r="R481" s="17">
        <f t="shared" si="1"/>
        <v>1</v>
      </c>
      <c r="T481" s="12"/>
    </row>
    <row r="482" spans="17:20" ht="13">
      <c r="Q482" s="10" t="s">
        <v>454</v>
      </c>
      <c r="R482" s="11">
        <f t="shared" si="1"/>
        <v>1</v>
      </c>
      <c r="T482" s="6"/>
    </row>
    <row r="483" spans="17:20" ht="13">
      <c r="Q483" s="16" t="s">
        <v>126</v>
      </c>
      <c r="R483" s="17">
        <f t="shared" si="1"/>
        <v>4</v>
      </c>
      <c r="T483" s="12"/>
    </row>
    <row r="484" spans="17:20" ht="13">
      <c r="Q484" s="10" t="s">
        <v>186</v>
      </c>
      <c r="R484" s="11">
        <f t="shared" si="1"/>
        <v>4</v>
      </c>
      <c r="T484" s="6"/>
    </row>
    <row r="485" spans="17:20" ht="13">
      <c r="Q485" s="16" t="s">
        <v>537</v>
      </c>
      <c r="R485" s="17">
        <f t="shared" si="1"/>
        <v>0</v>
      </c>
      <c r="T485" s="12"/>
    </row>
    <row r="486" spans="17:20" ht="13">
      <c r="Q486" s="10" t="s">
        <v>538</v>
      </c>
      <c r="R486" s="11">
        <f t="shared" si="1"/>
        <v>0</v>
      </c>
      <c r="T486" s="6"/>
    </row>
    <row r="487" spans="17:20" ht="13">
      <c r="Q487" s="16" t="s">
        <v>539</v>
      </c>
      <c r="R487" s="17">
        <f t="shared" si="1"/>
        <v>0</v>
      </c>
      <c r="T487" s="12"/>
    </row>
    <row r="488" spans="17:20" ht="13">
      <c r="Q488" s="10" t="s">
        <v>45</v>
      </c>
      <c r="R488" s="11">
        <f t="shared" si="1"/>
        <v>2</v>
      </c>
      <c r="T488" s="6"/>
    </row>
    <row r="489" spans="17:20" ht="13">
      <c r="Q489" s="16" t="s">
        <v>71</v>
      </c>
      <c r="R489" s="17">
        <f t="shared" si="1"/>
        <v>5</v>
      </c>
      <c r="T489" s="12"/>
    </row>
    <row r="490" spans="17:20" ht="13">
      <c r="Q490" s="10" t="s">
        <v>128</v>
      </c>
      <c r="R490" s="11">
        <f t="shared" si="1"/>
        <v>3</v>
      </c>
      <c r="T490" s="6"/>
    </row>
    <row r="491" spans="17:20" ht="13">
      <c r="Q491" s="16" t="s">
        <v>193</v>
      </c>
      <c r="R491" s="17">
        <f t="shared" si="1"/>
        <v>4</v>
      </c>
      <c r="T491" s="12"/>
    </row>
    <row r="492" spans="17:20" ht="13">
      <c r="Q492" s="10" t="s">
        <v>540</v>
      </c>
      <c r="R492" s="11">
        <f t="shared" si="1"/>
        <v>0</v>
      </c>
      <c r="T492" s="6"/>
    </row>
    <row r="493" spans="17:20" ht="13">
      <c r="Q493" s="16" t="s">
        <v>197</v>
      </c>
      <c r="R493" s="17">
        <f t="shared" si="1"/>
        <v>5</v>
      </c>
      <c r="T493" s="12"/>
    </row>
    <row r="494" spans="17:20" ht="13">
      <c r="Q494" s="10" t="s">
        <v>457</v>
      </c>
      <c r="R494" s="11">
        <f t="shared" si="1"/>
        <v>1</v>
      </c>
      <c r="T494" s="6"/>
    </row>
    <row r="495" spans="17:20" ht="13">
      <c r="Q495" s="16" t="s">
        <v>541</v>
      </c>
      <c r="R495" s="17">
        <f t="shared" si="1"/>
        <v>0</v>
      </c>
      <c r="T495" s="12"/>
    </row>
    <row r="496" spans="17:20" ht="13">
      <c r="Q496" s="10" t="s">
        <v>239</v>
      </c>
      <c r="R496" s="11">
        <f t="shared" si="1"/>
        <v>2</v>
      </c>
      <c r="T496" s="6"/>
    </row>
    <row r="497" spans="17:20" ht="13">
      <c r="Q497" s="16" t="s">
        <v>458</v>
      </c>
      <c r="R497" s="17">
        <f t="shared" si="1"/>
        <v>1</v>
      </c>
      <c r="T497" s="12"/>
    </row>
    <row r="498" spans="17:20" ht="13">
      <c r="Q498" s="10" t="s">
        <v>459</v>
      </c>
      <c r="R498" s="11">
        <f t="shared" si="1"/>
        <v>1</v>
      </c>
      <c r="T498" s="6"/>
    </row>
    <row r="499" spans="17:20" ht="13">
      <c r="Q499" s="16" t="s">
        <v>388</v>
      </c>
      <c r="R499" s="17">
        <f t="shared" si="1"/>
        <v>2</v>
      </c>
      <c r="T499" s="12"/>
    </row>
    <row r="500" spans="17:20" ht="13">
      <c r="Q500" s="10" t="s">
        <v>462</v>
      </c>
      <c r="R500" s="11">
        <f t="shared" si="1"/>
        <v>1</v>
      </c>
      <c r="T500" s="6"/>
    </row>
    <row r="501" spans="17:20" ht="13">
      <c r="Q501" s="16" t="s">
        <v>463</v>
      </c>
      <c r="R501" s="17">
        <f t="shared" si="1"/>
        <v>1</v>
      </c>
      <c r="T501" s="12"/>
    </row>
    <row r="502" spans="17:20" ht="13">
      <c r="Q502" s="10" t="s">
        <v>542</v>
      </c>
      <c r="R502" s="11">
        <f t="shared" si="1"/>
        <v>0</v>
      </c>
      <c r="T502" s="6"/>
    </row>
    <row r="503" spans="17:20" ht="13">
      <c r="Q503" s="16" t="s">
        <v>334</v>
      </c>
      <c r="R503" s="17">
        <f t="shared" si="1"/>
        <v>1</v>
      </c>
      <c r="T503" s="12"/>
    </row>
    <row r="504" spans="17:20" ht="13">
      <c r="Q504" s="10" t="s">
        <v>543</v>
      </c>
      <c r="R504" s="11">
        <f t="shared" si="1"/>
        <v>0</v>
      </c>
      <c r="T504" s="6"/>
    </row>
    <row r="505" spans="17:20" ht="13">
      <c r="Q505" s="16" t="s">
        <v>134</v>
      </c>
      <c r="R505" s="17">
        <f t="shared" si="1"/>
        <v>4</v>
      </c>
      <c r="T505" s="12"/>
    </row>
    <row r="506" spans="17:20" ht="13">
      <c r="Q506" s="10" t="s">
        <v>464</v>
      </c>
      <c r="R506" s="11">
        <f t="shared" si="1"/>
        <v>1</v>
      </c>
      <c r="T506" s="6"/>
    </row>
    <row r="507" spans="17:20" ht="13">
      <c r="Q507" s="16" t="s">
        <v>223</v>
      </c>
      <c r="R507" s="17">
        <f t="shared" si="1"/>
        <v>2</v>
      </c>
      <c r="T507" s="12"/>
    </row>
    <row r="508" spans="17:20" ht="13">
      <c r="Q508" s="10" t="s">
        <v>82</v>
      </c>
      <c r="R508" s="11">
        <f t="shared" si="1"/>
        <v>3</v>
      </c>
      <c r="T508" s="6"/>
    </row>
    <row r="509" spans="17:20" ht="13">
      <c r="Q509" s="16" t="s">
        <v>465</v>
      </c>
      <c r="R509" s="17">
        <f t="shared" si="1"/>
        <v>1</v>
      </c>
      <c r="T509" s="12"/>
    </row>
    <row r="510" spans="17:20" ht="13">
      <c r="Q510" s="10" t="s">
        <v>544</v>
      </c>
      <c r="R510" s="11">
        <f t="shared" si="1"/>
        <v>0</v>
      </c>
      <c r="T510" s="6"/>
    </row>
    <row r="511" spans="17:20" ht="13">
      <c r="Q511" s="16" t="s">
        <v>545</v>
      </c>
      <c r="R511" s="17">
        <f t="shared" si="1"/>
        <v>0</v>
      </c>
      <c r="T511" s="12"/>
    </row>
    <row r="512" spans="17:20" ht="13">
      <c r="Q512" s="10" t="s">
        <v>467</v>
      </c>
      <c r="R512" s="11">
        <f t="shared" ref="R512:R569" si="2">COUNTIF($A$1:$O$1000, Q512)</f>
        <v>1</v>
      </c>
      <c r="T512" s="6"/>
    </row>
    <row r="513" spans="17:20" ht="13">
      <c r="Q513" s="16" t="s">
        <v>546</v>
      </c>
      <c r="R513" s="17">
        <f t="shared" si="2"/>
        <v>0</v>
      </c>
      <c r="T513" s="12"/>
    </row>
    <row r="514" spans="17:20" ht="13">
      <c r="Q514" s="10" t="s">
        <v>266</v>
      </c>
      <c r="R514" s="11">
        <f t="shared" si="2"/>
        <v>2</v>
      </c>
      <c r="T514" s="6"/>
    </row>
    <row r="515" spans="17:20" ht="13">
      <c r="Q515" s="16" t="s">
        <v>547</v>
      </c>
      <c r="R515" s="17">
        <f t="shared" si="2"/>
        <v>0</v>
      </c>
      <c r="T515" s="12"/>
    </row>
    <row r="516" spans="17:20" ht="13">
      <c r="Q516" s="10" t="s">
        <v>548</v>
      </c>
      <c r="R516" s="11">
        <f t="shared" si="2"/>
        <v>0</v>
      </c>
      <c r="T516" s="6"/>
    </row>
    <row r="517" spans="17:20" ht="13">
      <c r="Q517" s="16" t="s">
        <v>549</v>
      </c>
      <c r="R517" s="17">
        <f t="shared" si="2"/>
        <v>0</v>
      </c>
      <c r="T517" s="12"/>
    </row>
    <row r="518" spans="17:20" ht="13">
      <c r="Q518" s="10" t="s">
        <v>550</v>
      </c>
      <c r="R518" s="11">
        <f t="shared" si="2"/>
        <v>0</v>
      </c>
      <c r="T518" s="6"/>
    </row>
    <row r="519" spans="17:20" ht="13">
      <c r="Q519" s="16" t="s">
        <v>551</v>
      </c>
      <c r="R519" s="17">
        <f t="shared" si="2"/>
        <v>0</v>
      </c>
      <c r="T519" s="12"/>
    </row>
    <row r="520" spans="17:20" ht="13">
      <c r="Q520" s="10" t="s">
        <v>225</v>
      </c>
      <c r="R520" s="11">
        <f t="shared" si="2"/>
        <v>3</v>
      </c>
      <c r="T520" s="6"/>
    </row>
    <row r="521" spans="17:20" ht="13">
      <c r="Q521" s="16" t="s">
        <v>552</v>
      </c>
      <c r="R521" s="17">
        <f t="shared" si="2"/>
        <v>0</v>
      </c>
      <c r="T521" s="12"/>
    </row>
    <row r="522" spans="17:20" ht="13">
      <c r="Q522" s="10" t="s">
        <v>335</v>
      </c>
      <c r="R522" s="11">
        <f t="shared" si="2"/>
        <v>2</v>
      </c>
      <c r="T522" s="6"/>
    </row>
    <row r="523" spans="17:20" ht="13">
      <c r="Q523" s="16" t="s">
        <v>357</v>
      </c>
      <c r="R523" s="17">
        <f t="shared" si="2"/>
        <v>2</v>
      </c>
      <c r="T523" s="12"/>
    </row>
    <row r="524" spans="17:20" ht="13">
      <c r="Q524" s="10" t="s">
        <v>78</v>
      </c>
      <c r="R524" s="11">
        <f t="shared" si="2"/>
        <v>3</v>
      </c>
      <c r="T524" s="6"/>
    </row>
    <row r="525" spans="17:20" ht="13">
      <c r="Q525" s="16" t="s">
        <v>345</v>
      </c>
      <c r="R525" s="17">
        <f t="shared" si="2"/>
        <v>2</v>
      </c>
      <c r="T525" s="12"/>
    </row>
    <row r="526" spans="17:20" ht="13">
      <c r="Q526" s="10" t="s">
        <v>226</v>
      </c>
      <c r="R526" s="11">
        <f t="shared" si="2"/>
        <v>3</v>
      </c>
      <c r="T526" s="6"/>
    </row>
    <row r="527" spans="17:20" ht="13">
      <c r="Q527" s="16" t="s">
        <v>553</v>
      </c>
      <c r="R527" s="17">
        <f t="shared" si="2"/>
        <v>0</v>
      </c>
      <c r="T527" s="12"/>
    </row>
    <row r="528" spans="17:20" ht="13">
      <c r="Q528" s="10" t="s">
        <v>554</v>
      </c>
      <c r="R528" s="11">
        <f t="shared" si="2"/>
        <v>0</v>
      </c>
      <c r="T528" s="6"/>
    </row>
    <row r="529" spans="17:20" ht="13">
      <c r="Q529" s="16" t="s">
        <v>555</v>
      </c>
      <c r="R529" s="17">
        <f t="shared" si="2"/>
        <v>0</v>
      </c>
      <c r="T529" s="12"/>
    </row>
    <row r="530" spans="17:20" ht="13">
      <c r="Q530" s="10" t="s">
        <v>198</v>
      </c>
      <c r="R530" s="11">
        <f t="shared" si="2"/>
        <v>3</v>
      </c>
      <c r="T530" s="6"/>
    </row>
    <row r="531" spans="17:20" ht="13">
      <c r="Q531" s="16" t="s">
        <v>137</v>
      </c>
      <c r="R531" s="17">
        <f t="shared" si="2"/>
        <v>3</v>
      </c>
      <c r="T531" s="12"/>
    </row>
    <row r="532" spans="17:20" ht="13">
      <c r="Q532" s="10" t="s">
        <v>556</v>
      </c>
      <c r="R532" s="11">
        <f t="shared" si="2"/>
        <v>0</v>
      </c>
      <c r="T532" s="6"/>
    </row>
    <row r="533" spans="17:20" ht="13">
      <c r="Q533" s="16" t="s">
        <v>557</v>
      </c>
      <c r="R533" s="17">
        <f t="shared" si="2"/>
        <v>0</v>
      </c>
      <c r="T533" s="12"/>
    </row>
    <row r="534" spans="17:20" ht="13">
      <c r="Q534" s="10" t="s">
        <v>409</v>
      </c>
      <c r="R534" s="11">
        <f t="shared" si="2"/>
        <v>2</v>
      </c>
      <c r="T534" s="6"/>
    </row>
    <row r="535" spans="17:20" ht="13">
      <c r="Q535" s="16" t="s">
        <v>558</v>
      </c>
      <c r="R535" s="17">
        <f t="shared" si="2"/>
        <v>0</v>
      </c>
      <c r="T535" s="12"/>
    </row>
    <row r="536" spans="17:20" ht="13">
      <c r="Q536" s="10" t="s">
        <v>559</v>
      </c>
      <c r="R536" s="11">
        <f t="shared" si="2"/>
        <v>0</v>
      </c>
      <c r="T536" s="6"/>
    </row>
    <row r="537" spans="17:20" ht="13">
      <c r="Q537" s="16" t="s">
        <v>560</v>
      </c>
      <c r="R537" s="17">
        <f t="shared" si="2"/>
        <v>0</v>
      </c>
      <c r="T537" s="12"/>
    </row>
    <row r="538" spans="17:20" ht="13">
      <c r="Q538" s="10" t="s">
        <v>140</v>
      </c>
      <c r="R538" s="11">
        <f t="shared" si="2"/>
        <v>3</v>
      </c>
      <c r="T538" s="6"/>
    </row>
    <row r="539" spans="17:20" ht="13">
      <c r="Q539" s="16" t="s">
        <v>248</v>
      </c>
      <c r="R539" s="17">
        <f t="shared" si="2"/>
        <v>2</v>
      </c>
      <c r="T539" s="12"/>
    </row>
    <row r="540" spans="17:20" ht="13">
      <c r="Q540" s="10" t="s">
        <v>472</v>
      </c>
      <c r="R540" s="11">
        <f t="shared" si="2"/>
        <v>1</v>
      </c>
      <c r="T540" s="6"/>
    </row>
    <row r="541" spans="17:20" ht="13">
      <c r="Q541" s="16" t="s">
        <v>423</v>
      </c>
      <c r="R541" s="17">
        <f t="shared" si="2"/>
        <v>1</v>
      </c>
      <c r="T541" s="12"/>
    </row>
    <row r="542" spans="17:20" ht="13">
      <c r="Q542" s="10" t="s">
        <v>561</v>
      </c>
      <c r="R542" s="11">
        <f t="shared" si="2"/>
        <v>0</v>
      </c>
      <c r="T542" s="6"/>
    </row>
    <row r="543" spans="17:20" ht="13">
      <c r="Q543" s="16" t="s">
        <v>562</v>
      </c>
      <c r="R543" s="17">
        <f t="shared" si="2"/>
        <v>0</v>
      </c>
      <c r="T543" s="12"/>
    </row>
    <row r="544" spans="17:20" ht="13">
      <c r="Q544" s="10" t="s">
        <v>563</v>
      </c>
      <c r="R544" s="11">
        <f t="shared" si="2"/>
        <v>0</v>
      </c>
      <c r="T544" s="6"/>
    </row>
    <row r="545" spans="17:20" ht="13">
      <c r="Q545" s="16" t="s">
        <v>564</v>
      </c>
      <c r="R545" s="17">
        <f t="shared" si="2"/>
        <v>0</v>
      </c>
      <c r="T545" s="12"/>
    </row>
    <row r="546" spans="17:20" ht="13">
      <c r="Q546" s="10" t="s">
        <v>250</v>
      </c>
      <c r="R546" s="11">
        <f t="shared" si="2"/>
        <v>3</v>
      </c>
      <c r="T546" s="6"/>
    </row>
    <row r="547" spans="17:20" ht="13">
      <c r="Q547" s="16" t="s">
        <v>473</v>
      </c>
      <c r="R547" s="17">
        <f t="shared" si="2"/>
        <v>1</v>
      </c>
      <c r="T547" s="12"/>
    </row>
    <row r="548" spans="17:20" ht="13">
      <c r="Q548" s="10" t="s">
        <v>565</v>
      </c>
      <c r="R548" s="11">
        <f t="shared" si="2"/>
        <v>0</v>
      </c>
      <c r="T548" s="6"/>
    </row>
    <row r="549" spans="17:20" ht="13">
      <c r="Q549" s="16" t="s">
        <v>474</v>
      </c>
      <c r="R549" s="17">
        <f t="shared" si="2"/>
        <v>1</v>
      </c>
      <c r="T549" s="12"/>
    </row>
    <row r="550" spans="17:20" ht="13">
      <c r="Q550" s="10" t="s">
        <v>475</v>
      </c>
      <c r="R550" s="11">
        <f t="shared" si="2"/>
        <v>1</v>
      </c>
      <c r="T550" s="6"/>
    </row>
    <row r="551" spans="17:20" ht="13">
      <c r="Q551" s="16" t="s">
        <v>415</v>
      </c>
      <c r="R551" s="17">
        <f t="shared" si="2"/>
        <v>2</v>
      </c>
      <c r="T551" s="12"/>
    </row>
    <row r="552" spans="17:20" ht="13">
      <c r="Q552" s="10" t="s">
        <v>87</v>
      </c>
      <c r="R552" s="11">
        <f t="shared" si="2"/>
        <v>2</v>
      </c>
      <c r="T552" s="6"/>
    </row>
    <row r="553" spans="17:20" ht="13">
      <c r="Q553" s="16" t="s">
        <v>476</v>
      </c>
      <c r="R553" s="17">
        <f t="shared" si="2"/>
        <v>1</v>
      </c>
      <c r="T553" s="12"/>
    </row>
    <row r="554" spans="17:20" ht="13">
      <c r="Q554" s="10" t="s">
        <v>145</v>
      </c>
      <c r="R554" s="11">
        <f t="shared" si="2"/>
        <v>3</v>
      </c>
      <c r="T554" s="6"/>
    </row>
    <row r="555" spans="17:20" ht="13">
      <c r="Q555" s="16" t="s">
        <v>478</v>
      </c>
      <c r="R555" s="17">
        <f t="shared" si="2"/>
        <v>1</v>
      </c>
      <c r="T555" s="12"/>
    </row>
    <row r="556" spans="17:20" ht="13">
      <c r="Q556" s="10" t="s">
        <v>419</v>
      </c>
      <c r="R556" s="11">
        <f t="shared" si="2"/>
        <v>2</v>
      </c>
      <c r="T556" s="6"/>
    </row>
    <row r="557" spans="17:20" ht="13">
      <c r="Q557" s="16" t="s">
        <v>151</v>
      </c>
      <c r="R557" s="17">
        <f t="shared" si="2"/>
        <v>4</v>
      </c>
      <c r="T557" s="12"/>
    </row>
    <row r="558" spans="17:20" ht="13">
      <c r="Q558" s="10" t="s">
        <v>323</v>
      </c>
      <c r="R558" s="11">
        <f t="shared" si="2"/>
        <v>1</v>
      </c>
      <c r="T558" s="6"/>
    </row>
    <row r="559" spans="17:20" ht="13">
      <c r="Q559" s="16" t="s">
        <v>83</v>
      </c>
      <c r="R559" s="17">
        <f t="shared" si="2"/>
        <v>1</v>
      </c>
      <c r="T559" s="12"/>
    </row>
    <row r="560" spans="17:20" ht="13">
      <c r="Q560" s="10" t="s">
        <v>88</v>
      </c>
      <c r="R560" s="11">
        <f t="shared" si="2"/>
        <v>4</v>
      </c>
      <c r="T560" s="6"/>
    </row>
    <row r="561" spans="17:20" ht="13">
      <c r="Q561" s="16" t="s">
        <v>49</v>
      </c>
      <c r="R561" s="17">
        <f t="shared" si="2"/>
        <v>3</v>
      </c>
      <c r="T561" s="12"/>
    </row>
    <row r="562" spans="17:20" ht="13">
      <c r="Q562" s="10" t="s">
        <v>566</v>
      </c>
      <c r="R562" s="11">
        <f t="shared" si="2"/>
        <v>0</v>
      </c>
      <c r="T562" s="6"/>
    </row>
    <row r="563" spans="17:20" ht="13">
      <c r="Q563" s="16" t="s">
        <v>567</v>
      </c>
      <c r="R563" s="17">
        <f t="shared" si="2"/>
        <v>0</v>
      </c>
      <c r="T563" s="12"/>
    </row>
    <row r="564" spans="17:20" ht="13">
      <c r="Q564" s="10" t="s">
        <v>480</v>
      </c>
      <c r="R564" s="11">
        <f t="shared" si="2"/>
        <v>1</v>
      </c>
      <c r="T564" s="6"/>
    </row>
    <row r="565" spans="17:20" ht="13">
      <c r="Q565" s="16" t="s">
        <v>568</v>
      </c>
      <c r="R565" s="17">
        <f t="shared" si="2"/>
        <v>0</v>
      </c>
      <c r="T565" s="12"/>
    </row>
    <row r="566" spans="17:20" ht="13">
      <c r="Q566" s="10" t="s">
        <v>569</v>
      </c>
      <c r="R566" s="11">
        <f t="shared" si="2"/>
        <v>0</v>
      </c>
      <c r="T566" s="6"/>
    </row>
    <row r="567" spans="17:20" ht="13">
      <c r="Q567" s="16" t="s">
        <v>481</v>
      </c>
      <c r="R567" s="17">
        <f t="shared" si="2"/>
        <v>1</v>
      </c>
      <c r="T567" s="19"/>
    </row>
    <row r="568" spans="17:20" ht="13">
      <c r="Q568" s="10" t="s">
        <v>570</v>
      </c>
      <c r="R568" s="11">
        <f t="shared" si="2"/>
        <v>0</v>
      </c>
    </row>
    <row r="569" spans="17:20" ht="13">
      <c r="Q569" s="21" t="s">
        <v>571</v>
      </c>
      <c r="R569" s="22">
        <f t="shared" si="2"/>
        <v>0</v>
      </c>
    </row>
    <row r="571" spans="17:20" ht="13">
      <c r="Q571" s="3" t="s">
        <v>4</v>
      </c>
    </row>
    <row r="572" spans="17:20" ht="13">
      <c r="Q572" s="3" t="s">
        <v>8</v>
      </c>
    </row>
    <row r="573" spans="17:20" ht="13">
      <c r="Q573" s="3" t="s">
        <v>12</v>
      </c>
    </row>
    <row r="574" spans="17:20" ht="13">
      <c r="Q574" s="3" t="s">
        <v>20</v>
      </c>
    </row>
    <row r="575" spans="17:20" ht="13">
      <c r="Q575" s="3" t="s">
        <v>15</v>
      </c>
    </row>
    <row r="576" spans="17:20" ht="13">
      <c r="Q576" s="3" t="s">
        <v>13</v>
      </c>
    </row>
    <row r="577" spans="17:17" ht="13">
      <c r="Q577" s="3" t="s">
        <v>27</v>
      </c>
    </row>
    <row r="578" spans="17:17" ht="13">
      <c r="Q578" s="3" t="s">
        <v>35</v>
      </c>
    </row>
    <row r="579" spans="17:17" ht="13">
      <c r="Q579" s="3" t="s">
        <v>38</v>
      </c>
    </row>
    <row r="580" spans="17:17" ht="13">
      <c r="Q580" s="3" t="s">
        <v>44</v>
      </c>
    </row>
    <row r="581" spans="17:17" ht="13">
      <c r="Q581" s="3" t="s">
        <v>74</v>
      </c>
    </row>
    <row r="582" spans="17:17" ht="13">
      <c r="Q582" s="3" t="s">
        <v>23</v>
      </c>
    </row>
    <row r="583" spans="17:17" ht="13">
      <c r="Q583" s="3" t="s">
        <v>76</v>
      </c>
    </row>
    <row r="584" spans="17:17" ht="13">
      <c r="Q584" s="3" t="s">
        <v>86</v>
      </c>
    </row>
    <row r="585" spans="17:17" ht="13">
      <c r="Q585" s="3" t="s">
        <v>92</v>
      </c>
    </row>
    <row r="586" spans="17:17" ht="13">
      <c r="Q586" s="3" t="s">
        <v>75</v>
      </c>
    </row>
    <row r="587" spans="17:17" ht="13">
      <c r="Q587" s="3" t="s">
        <v>105</v>
      </c>
    </row>
    <row r="588" spans="17:17" ht="13">
      <c r="Q588" s="3" t="s">
        <v>115</v>
      </c>
    </row>
    <row r="589" spans="17:17" ht="13">
      <c r="Q589" s="3" t="s">
        <v>157</v>
      </c>
    </row>
    <row r="590" spans="17:17" ht="13">
      <c r="Q590" s="3" t="s">
        <v>160</v>
      </c>
    </row>
    <row r="591" spans="17:17" ht="13">
      <c r="Q591" s="3" t="s">
        <v>64</v>
      </c>
    </row>
    <row r="592" spans="17:17" ht="13">
      <c r="Q592" s="3" t="s">
        <v>90</v>
      </c>
    </row>
    <row r="593" spans="17:17" ht="13">
      <c r="Q593" s="3" t="s">
        <v>148</v>
      </c>
    </row>
    <row r="594" spans="17:17" ht="13">
      <c r="Q594" s="3" t="s">
        <v>168</v>
      </c>
    </row>
    <row r="595" spans="17:17" ht="13">
      <c r="Q595" s="3" t="s">
        <v>100</v>
      </c>
    </row>
    <row r="596" spans="17:17" ht="13">
      <c r="Q596" s="3" t="s">
        <v>181</v>
      </c>
    </row>
    <row r="597" spans="17:17" ht="13">
      <c r="Q597" s="3" t="s">
        <v>183</v>
      </c>
    </row>
    <row r="598" spans="17:17" ht="13">
      <c r="Q598" s="3" t="s">
        <v>188</v>
      </c>
    </row>
    <row r="599" spans="17:17" ht="13">
      <c r="Q599" s="3" t="s">
        <v>108</v>
      </c>
    </row>
    <row r="600" spans="17:17" ht="13">
      <c r="Q600" s="3" t="s">
        <v>205</v>
      </c>
    </row>
    <row r="601" spans="17:17" ht="13">
      <c r="Q601" s="3" t="s">
        <v>118</v>
      </c>
    </row>
    <row r="602" spans="17:17" ht="13">
      <c r="Q602" s="3" t="s">
        <v>126</v>
      </c>
    </row>
    <row r="603" spans="17:17" ht="13">
      <c r="Q603" s="3" t="s">
        <v>186</v>
      </c>
    </row>
    <row r="604" spans="17:17" ht="13">
      <c r="Q604" s="3" t="s">
        <v>71</v>
      </c>
    </row>
    <row r="605" spans="17:17" ht="13">
      <c r="Q605" s="3" t="s">
        <v>193</v>
      </c>
    </row>
    <row r="606" spans="17:17" ht="13">
      <c r="Q606" s="3" t="s">
        <v>197</v>
      </c>
    </row>
    <row r="607" spans="17:17" ht="13">
      <c r="Q607" s="3" t="s">
        <v>134</v>
      </c>
    </row>
    <row r="608" spans="17:17" ht="13">
      <c r="Q608" s="3" t="s">
        <v>151</v>
      </c>
    </row>
    <row r="609" spans="17:17" ht="13">
      <c r="Q609" s="3" t="s">
        <v>88</v>
      </c>
    </row>
  </sheetData>
  <pageMargins left="0.7" right="0.7" top="0.75" bottom="0.75" header="0.3" footer="0.3"/>
  <legacy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8351-620B-1649-B34F-BC78BF181EB1}">
  <dimension ref="A1:H686"/>
  <sheetViews>
    <sheetView topLeftCell="A223" workbookViewId="0">
      <selection activeCell="D256" sqref="D256"/>
    </sheetView>
  </sheetViews>
  <sheetFormatPr baseColWidth="10" defaultRowHeight="13"/>
  <cols>
    <col min="1" max="1" width="36.6640625" style="142" bestFit="1" customWidth="1"/>
    <col min="2" max="2" width="34.33203125" style="142" bestFit="1" customWidth="1"/>
    <col min="3" max="3" width="19" style="142" bestFit="1" customWidth="1"/>
    <col min="4" max="4" width="41.6640625" style="142" bestFit="1" customWidth="1"/>
    <col min="5" max="5" width="24" style="142" bestFit="1" customWidth="1"/>
    <col min="6" max="6" width="24.5" style="142" bestFit="1" customWidth="1"/>
    <col min="7" max="16384" width="10.83203125" style="142"/>
  </cols>
  <sheetData>
    <row r="1" spans="1:8">
      <c r="A1" s="142" t="s">
        <v>676</v>
      </c>
      <c r="B1" s="142" t="s">
        <v>0</v>
      </c>
      <c r="C1" s="142" t="s">
        <v>1712</v>
      </c>
      <c r="D1" s="142" t="s">
        <v>1713</v>
      </c>
      <c r="E1" s="142" t="s">
        <v>1274</v>
      </c>
      <c r="F1" s="142" t="s">
        <v>1264</v>
      </c>
    </row>
    <row r="2" spans="1:8">
      <c r="A2" s="142" t="s">
        <v>597</v>
      </c>
      <c r="B2" s="142" t="s">
        <v>574</v>
      </c>
      <c r="C2" s="142" t="s">
        <v>1714</v>
      </c>
      <c r="D2" s="142">
        <v>0.30359999999999998</v>
      </c>
      <c r="E2" s="142" t="s">
        <v>688</v>
      </c>
      <c r="F2" s="142" t="s">
        <v>586</v>
      </c>
    </row>
    <row r="3" spans="1:8">
      <c r="A3" s="142" t="s">
        <v>754</v>
      </c>
      <c r="B3" s="142" t="s">
        <v>331</v>
      </c>
      <c r="C3" s="142" t="s">
        <v>1714</v>
      </c>
      <c r="D3" s="142">
        <v>0.18679999999999999</v>
      </c>
      <c r="E3" s="142" t="s">
        <v>688</v>
      </c>
      <c r="F3" s="142" t="s">
        <v>615</v>
      </c>
      <c r="H3" s="142" t="str" cm="1">
        <f t="array" ref="H3:H7">_xlfn.UNIQUE(All_Together_1[Comparison Grade Span])</f>
        <v>03-06</v>
      </c>
    </row>
    <row r="4" spans="1:8">
      <c r="A4" s="142" t="s">
        <v>754</v>
      </c>
      <c r="B4" s="142" t="s">
        <v>370</v>
      </c>
      <c r="C4" s="142" t="s">
        <v>1714</v>
      </c>
      <c r="D4" s="142">
        <v>0.2155</v>
      </c>
      <c r="E4" s="142" t="s">
        <v>688</v>
      </c>
      <c r="F4" s="142" t="s">
        <v>615</v>
      </c>
      <c r="H4" s="142" t="str">
        <v>03-08</v>
      </c>
    </row>
    <row r="5" spans="1:8">
      <c r="A5" s="142" t="s">
        <v>754</v>
      </c>
      <c r="B5" s="142" t="s">
        <v>418</v>
      </c>
      <c r="C5" s="142" t="s">
        <v>1714</v>
      </c>
      <c r="D5" s="142">
        <v>0.37930000000000003</v>
      </c>
      <c r="E5" s="142" t="s">
        <v>688</v>
      </c>
      <c r="F5" s="142" t="s">
        <v>615</v>
      </c>
      <c r="H5" s="142" t="str">
        <v>09-12</v>
      </c>
    </row>
    <row r="6" spans="1:8">
      <c r="A6" s="142" t="s">
        <v>754</v>
      </c>
      <c r="B6" s="142" t="s">
        <v>531</v>
      </c>
      <c r="C6" s="142" t="s">
        <v>1714</v>
      </c>
      <c r="D6" s="142">
        <v>0.40849999999999997</v>
      </c>
      <c r="E6" s="142" t="s">
        <v>688</v>
      </c>
      <c r="F6" s="142" t="s">
        <v>615</v>
      </c>
      <c r="H6" s="142" t="str">
        <v>07-12</v>
      </c>
    </row>
    <row r="7" spans="1:8">
      <c r="A7" s="142" t="s">
        <v>754</v>
      </c>
      <c r="B7" s="142" t="s">
        <v>552</v>
      </c>
      <c r="C7" s="142" t="s">
        <v>1714</v>
      </c>
      <c r="D7" s="142">
        <v>0.33329999999999999</v>
      </c>
      <c r="E7" s="142" t="s">
        <v>688</v>
      </c>
      <c r="F7" s="142" t="s">
        <v>615</v>
      </c>
      <c r="H7" s="142" t="str">
        <v>06-12</v>
      </c>
    </row>
    <row r="8" spans="1:8">
      <c r="A8" s="142" t="s">
        <v>754</v>
      </c>
      <c r="B8" s="142" t="s">
        <v>226</v>
      </c>
      <c r="C8" s="142" t="s">
        <v>1714</v>
      </c>
      <c r="D8" s="142">
        <v>0.59260000000000002</v>
      </c>
      <c r="E8" s="142" t="s">
        <v>688</v>
      </c>
      <c r="F8" s="142" t="s">
        <v>615</v>
      </c>
    </row>
    <row r="9" spans="1:8">
      <c r="A9" s="142" t="s">
        <v>757</v>
      </c>
      <c r="B9" s="142" t="s">
        <v>263</v>
      </c>
      <c r="C9" s="142" t="s">
        <v>1714</v>
      </c>
      <c r="D9" s="142">
        <v>0.4733</v>
      </c>
      <c r="E9" s="142" t="s">
        <v>688</v>
      </c>
      <c r="F9" s="142" t="s">
        <v>615</v>
      </c>
    </row>
    <row r="10" spans="1:8">
      <c r="A10" s="142" t="s">
        <v>757</v>
      </c>
      <c r="B10" s="142" t="s">
        <v>333</v>
      </c>
      <c r="C10" s="142" t="s">
        <v>1714</v>
      </c>
      <c r="D10" s="142">
        <v>0.31790000000000002</v>
      </c>
      <c r="E10" s="142" t="s">
        <v>688</v>
      </c>
      <c r="F10" s="142" t="s">
        <v>615</v>
      </c>
    </row>
    <row r="11" spans="1:8">
      <c r="A11" s="142" t="s">
        <v>757</v>
      </c>
      <c r="B11" s="142" t="s">
        <v>338</v>
      </c>
      <c r="C11" s="142" t="s">
        <v>1714</v>
      </c>
      <c r="D11" s="142">
        <v>0.43109999999999998</v>
      </c>
      <c r="E11" s="142" t="s">
        <v>688</v>
      </c>
      <c r="F11" s="142" t="s">
        <v>615</v>
      </c>
    </row>
    <row r="12" spans="1:8">
      <c r="A12" s="142" t="s">
        <v>757</v>
      </c>
      <c r="B12" s="142" t="s">
        <v>45</v>
      </c>
      <c r="C12" s="142" t="s">
        <v>1714</v>
      </c>
      <c r="D12" s="142">
        <v>0.39460000000000001</v>
      </c>
      <c r="E12" s="142" t="s">
        <v>688</v>
      </c>
      <c r="F12" s="142" t="s">
        <v>615</v>
      </c>
    </row>
    <row r="13" spans="1:8">
      <c r="A13" s="142" t="s">
        <v>758</v>
      </c>
      <c r="B13" s="142" t="s">
        <v>88</v>
      </c>
      <c r="C13" s="142" t="s">
        <v>1714</v>
      </c>
      <c r="D13" s="142">
        <v>0.56720000000000004</v>
      </c>
      <c r="E13" s="142" t="s">
        <v>688</v>
      </c>
      <c r="F13" s="142" t="s">
        <v>615</v>
      </c>
    </row>
    <row r="14" spans="1:8">
      <c r="A14" s="142" t="s">
        <v>788</v>
      </c>
      <c r="B14" s="142" t="s">
        <v>123</v>
      </c>
      <c r="C14" s="142" t="s">
        <v>1714</v>
      </c>
      <c r="D14" s="142">
        <v>0.43569999999999998</v>
      </c>
      <c r="E14" s="142" t="s">
        <v>688</v>
      </c>
      <c r="F14" s="142" t="s">
        <v>615</v>
      </c>
    </row>
    <row r="15" spans="1:8">
      <c r="A15" s="142" t="s">
        <v>819</v>
      </c>
      <c r="B15" s="142" t="s">
        <v>336</v>
      </c>
      <c r="C15" s="142" t="s">
        <v>1714</v>
      </c>
      <c r="D15" s="142">
        <v>0.3654</v>
      </c>
      <c r="E15" s="142" t="s">
        <v>688</v>
      </c>
      <c r="F15" s="142" t="s">
        <v>615</v>
      </c>
    </row>
    <row r="16" spans="1:8">
      <c r="A16" s="142" t="s">
        <v>823</v>
      </c>
      <c r="B16" s="142" t="s">
        <v>146</v>
      </c>
      <c r="C16" s="142" t="s">
        <v>1714</v>
      </c>
      <c r="D16" s="142">
        <v>0.30359999999999998</v>
      </c>
      <c r="E16" s="142" t="s">
        <v>688</v>
      </c>
      <c r="F16" s="142" t="s">
        <v>615</v>
      </c>
    </row>
    <row r="17" spans="1:6">
      <c r="A17" s="142" t="s">
        <v>1259</v>
      </c>
      <c r="B17" s="142" t="s">
        <v>152</v>
      </c>
      <c r="C17" s="142" t="s">
        <v>1714</v>
      </c>
      <c r="D17" s="142">
        <v>0.46150000000000002</v>
      </c>
      <c r="E17" s="142" t="s">
        <v>688</v>
      </c>
      <c r="F17" s="142" t="s">
        <v>615</v>
      </c>
    </row>
    <row r="18" spans="1:6">
      <c r="A18" s="142" t="s">
        <v>838</v>
      </c>
      <c r="B18" s="142" t="s">
        <v>272</v>
      </c>
      <c r="C18" s="142" t="s">
        <v>1714</v>
      </c>
      <c r="D18" s="142">
        <v>0.24</v>
      </c>
      <c r="E18" s="142" t="s">
        <v>688</v>
      </c>
      <c r="F18" s="142" t="s">
        <v>615</v>
      </c>
    </row>
    <row r="19" spans="1:6">
      <c r="A19" s="142" t="s">
        <v>878</v>
      </c>
      <c r="B19" s="142" t="s">
        <v>264</v>
      </c>
      <c r="C19" s="142" t="s">
        <v>1714</v>
      </c>
      <c r="D19" s="142">
        <v>0.44500000000000001</v>
      </c>
      <c r="E19" s="142" t="s">
        <v>688</v>
      </c>
      <c r="F19" s="142" t="s">
        <v>615</v>
      </c>
    </row>
    <row r="20" spans="1:6">
      <c r="A20" s="142" t="s">
        <v>878</v>
      </c>
      <c r="B20" s="142" t="s">
        <v>157</v>
      </c>
      <c r="C20" s="142" t="s">
        <v>1714</v>
      </c>
      <c r="D20" s="142">
        <v>0.70650000000000002</v>
      </c>
      <c r="E20" s="142" t="s">
        <v>688</v>
      </c>
      <c r="F20" s="142" t="s">
        <v>615</v>
      </c>
    </row>
    <row r="21" spans="1:6">
      <c r="A21" s="142" t="s">
        <v>878</v>
      </c>
      <c r="B21" s="142" t="s">
        <v>165</v>
      </c>
      <c r="C21" s="142" t="s">
        <v>1714</v>
      </c>
      <c r="D21" s="142">
        <v>0.46850000000000003</v>
      </c>
      <c r="E21" s="142" t="s">
        <v>688</v>
      </c>
      <c r="F21" s="142" t="s">
        <v>615</v>
      </c>
    </row>
    <row r="22" spans="1:6">
      <c r="A22" s="142" t="s">
        <v>878</v>
      </c>
      <c r="B22" s="142" t="s">
        <v>183</v>
      </c>
      <c r="C22" s="142" t="s">
        <v>1714</v>
      </c>
      <c r="D22" s="142">
        <v>0.75380000000000003</v>
      </c>
      <c r="E22" s="142" t="s">
        <v>688</v>
      </c>
      <c r="F22" s="142" t="s">
        <v>615</v>
      </c>
    </row>
    <row r="23" spans="1:6">
      <c r="A23" s="142" t="s">
        <v>878</v>
      </c>
      <c r="B23" s="142" t="s">
        <v>197</v>
      </c>
      <c r="C23" s="142" t="s">
        <v>1714</v>
      </c>
      <c r="D23" s="142">
        <v>0.61439999999999995</v>
      </c>
      <c r="E23" s="142" t="s">
        <v>688</v>
      </c>
      <c r="F23" s="142" t="s">
        <v>615</v>
      </c>
    </row>
    <row r="24" spans="1:6">
      <c r="A24" s="142" t="s">
        <v>904</v>
      </c>
      <c r="B24" s="142" t="s">
        <v>382</v>
      </c>
      <c r="C24" s="142" t="s">
        <v>1714</v>
      </c>
      <c r="D24" s="142">
        <v>0.2596</v>
      </c>
      <c r="E24" s="142" t="s">
        <v>688</v>
      </c>
      <c r="F24" s="142" t="s">
        <v>615</v>
      </c>
    </row>
    <row r="25" spans="1:6">
      <c r="A25" s="142" t="s">
        <v>971</v>
      </c>
      <c r="B25" s="142" t="s">
        <v>436</v>
      </c>
      <c r="C25" s="142" t="s">
        <v>1714</v>
      </c>
      <c r="D25" s="142">
        <v>0.28570000000000001</v>
      </c>
      <c r="E25" s="142" t="s">
        <v>688</v>
      </c>
      <c r="F25" s="142" t="s">
        <v>615</v>
      </c>
    </row>
    <row r="26" spans="1:6">
      <c r="A26" s="142" t="s">
        <v>998</v>
      </c>
      <c r="B26" s="142" t="s">
        <v>106</v>
      </c>
      <c r="C26" s="142" t="s">
        <v>1714</v>
      </c>
      <c r="D26" s="142">
        <v>0.4919</v>
      </c>
      <c r="E26" s="142" t="s">
        <v>688</v>
      </c>
      <c r="F26" s="142" t="s">
        <v>615</v>
      </c>
    </row>
    <row r="27" spans="1:6">
      <c r="A27" s="142" t="s">
        <v>998</v>
      </c>
      <c r="B27" s="142" t="s">
        <v>495</v>
      </c>
      <c r="C27" s="142" t="s">
        <v>1714</v>
      </c>
      <c r="D27" s="142">
        <v>0.24390000000000001</v>
      </c>
      <c r="E27" s="142" t="s">
        <v>688</v>
      </c>
      <c r="F27" s="142" t="s">
        <v>615</v>
      </c>
    </row>
    <row r="28" spans="1:6">
      <c r="A28" s="142" t="s">
        <v>998</v>
      </c>
      <c r="B28" s="142" t="s">
        <v>429</v>
      </c>
      <c r="C28" s="142" t="s">
        <v>1714</v>
      </c>
      <c r="D28" s="142">
        <v>0.36280000000000001</v>
      </c>
      <c r="E28" s="142" t="s">
        <v>688</v>
      </c>
      <c r="F28" s="142" t="s">
        <v>615</v>
      </c>
    </row>
    <row r="29" spans="1:6">
      <c r="A29" s="142" t="s">
        <v>1002</v>
      </c>
      <c r="B29" s="142" t="s">
        <v>4</v>
      </c>
      <c r="C29" s="142" t="s">
        <v>1714</v>
      </c>
      <c r="D29" s="142">
        <v>0.5</v>
      </c>
      <c r="E29" s="142" t="s">
        <v>688</v>
      </c>
      <c r="F29" s="142" t="s">
        <v>615</v>
      </c>
    </row>
    <row r="30" spans="1:6">
      <c r="A30" s="142" t="s">
        <v>1002</v>
      </c>
      <c r="B30" s="142" t="s">
        <v>241</v>
      </c>
      <c r="C30" s="142" t="s">
        <v>1714</v>
      </c>
      <c r="D30" s="142">
        <v>0.42059999999999997</v>
      </c>
      <c r="E30" s="142" t="s">
        <v>688</v>
      </c>
      <c r="F30" s="142" t="s">
        <v>615</v>
      </c>
    </row>
    <row r="31" spans="1:6">
      <c r="A31" s="142" t="s">
        <v>1002</v>
      </c>
      <c r="B31" s="142" t="s">
        <v>247</v>
      </c>
      <c r="C31" s="142" t="s">
        <v>1714</v>
      </c>
      <c r="D31" s="142">
        <v>0.40200000000000002</v>
      </c>
      <c r="E31" s="142" t="s">
        <v>688</v>
      </c>
      <c r="F31" s="142" t="s">
        <v>615</v>
      </c>
    </row>
    <row r="32" spans="1:6">
      <c r="A32" s="142" t="s">
        <v>1002</v>
      </c>
      <c r="B32" s="142" t="s">
        <v>438</v>
      </c>
      <c r="C32" s="142" t="s">
        <v>1714</v>
      </c>
      <c r="D32" s="142">
        <v>0.41070000000000001</v>
      </c>
      <c r="E32" s="142" t="s">
        <v>688</v>
      </c>
      <c r="F32" s="142" t="s">
        <v>615</v>
      </c>
    </row>
    <row r="33" spans="1:6">
      <c r="A33" s="142" t="s">
        <v>1002</v>
      </c>
      <c r="B33" s="142" t="s">
        <v>177</v>
      </c>
      <c r="C33" s="142" t="s">
        <v>1714</v>
      </c>
      <c r="D33" s="142">
        <v>0.52239999999999998</v>
      </c>
      <c r="E33" s="142" t="s">
        <v>688</v>
      </c>
      <c r="F33" s="142" t="s">
        <v>615</v>
      </c>
    </row>
    <row r="34" spans="1:6">
      <c r="A34" s="142" t="s">
        <v>1002</v>
      </c>
      <c r="B34" s="142" t="s">
        <v>210</v>
      </c>
      <c r="C34" s="142" t="s">
        <v>1714</v>
      </c>
      <c r="D34" s="142">
        <v>0.3952</v>
      </c>
      <c r="E34" s="142" t="s">
        <v>688</v>
      </c>
      <c r="F34" s="142" t="s">
        <v>615</v>
      </c>
    </row>
    <row r="35" spans="1:6">
      <c r="A35" s="142" t="s">
        <v>1002</v>
      </c>
      <c r="B35" s="142" t="s">
        <v>294</v>
      </c>
      <c r="C35" s="142" t="s">
        <v>1714</v>
      </c>
      <c r="D35" s="142">
        <v>0.44900000000000001</v>
      </c>
      <c r="E35" s="142" t="s">
        <v>688</v>
      </c>
      <c r="F35" s="142" t="s">
        <v>615</v>
      </c>
    </row>
    <row r="36" spans="1:6">
      <c r="A36" s="142" t="s">
        <v>1061</v>
      </c>
      <c r="B36" s="142" t="s">
        <v>252</v>
      </c>
      <c r="C36" s="142" t="s">
        <v>1714</v>
      </c>
      <c r="D36" s="142">
        <v>0.31909999999999999</v>
      </c>
      <c r="E36" s="142" t="s">
        <v>688</v>
      </c>
      <c r="F36" s="142" t="s">
        <v>615</v>
      </c>
    </row>
    <row r="37" spans="1:6">
      <c r="A37" s="142" t="s">
        <v>1061</v>
      </c>
      <c r="B37" s="142" t="s">
        <v>326</v>
      </c>
      <c r="C37" s="142" t="s">
        <v>1714</v>
      </c>
      <c r="D37" s="142">
        <v>0.39710000000000001</v>
      </c>
      <c r="E37" s="142" t="s">
        <v>688</v>
      </c>
      <c r="F37" s="142" t="s">
        <v>615</v>
      </c>
    </row>
    <row r="38" spans="1:6">
      <c r="A38" s="142" t="s">
        <v>1061</v>
      </c>
      <c r="B38" s="142" t="s">
        <v>493</v>
      </c>
      <c r="C38" s="142" t="s">
        <v>1714</v>
      </c>
      <c r="D38" s="142">
        <v>0.36509999999999998</v>
      </c>
      <c r="E38" s="142" t="s">
        <v>688</v>
      </c>
      <c r="F38" s="142" t="s">
        <v>615</v>
      </c>
    </row>
    <row r="39" spans="1:6">
      <c r="A39" s="142" t="s">
        <v>1072</v>
      </c>
      <c r="B39" s="142" t="s">
        <v>313</v>
      </c>
      <c r="C39" s="142" t="s">
        <v>1714</v>
      </c>
      <c r="D39" s="142">
        <v>0.15379999999999999</v>
      </c>
      <c r="E39" s="142" t="s">
        <v>688</v>
      </c>
      <c r="F39" s="142" t="s">
        <v>615</v>
      </c>
    </row>
    <row r="40" spans="1:6">
      <c r="A40" s="142" t="s">
        <v>1072</v>
      </c>
      <c r="B40" s="142" t="s">
        <v>305</v>
      </c>
      <c r="C40" s="142" t="s">
        <v>1714</v>
      </c>
      <c r="D40" s="142">
        <v>0.43819999999999998</v>
      </c>
      <c r="E40" s="142" t="s">
        <v>688</v>
      </c>
      <c r="F40" s="142" t="s">
        <v>615</v>
      </c>
    </row>
    <row r="41" spans="1:6">
      <c r="A41" s="142" t="s">
        <v>1072</v>
      </c>
      <c r="B41" s="142" t="s">
        <v>518</v>
      </c>
      <c r="C41" s="142" t="s">
        <v>1714</v>
      </c>
      <c r="D41" s="142">
        <v>0.1404</v>
      </c>
      <c r="E41" s="142" t="s">
        <v>688</v>
      </c>
      <c r="F41" s="142" t="s">
        <v>615</v>
      </c>
    </row>
    <row r="42" spans="1:6">
      <c r="A42" s="142" t="s">
        <v>1072</v>
      </c>
      <c r="B42" s="142" t="s">
        <v>334</v>
      </c>
      <c r="C42" s="142" t="s">
        <v>1714</v>
      </c>
      <c r="D42" s="142">
        <v>0.3654</v>
      </c>
      <c r="E42" s="142" t="s">
        <v>688</v>
      </c>
      <c r="F42" s="142" t="s">
        <v>615</v>
      </c>
    </row>
    <row r="43" spans="1:6">
      <c r="A43" s="142" t="s">
        <v>1072</v>
      </c>
      <c r="B43" s="142" t="s">
        <v>335</v>
      </c>
      <c r="C43" s="142" t="s">
        <v>1714</v>
      </c>
      <c r="D43" s="142">
        <v>0.45450000000000002</v>
      </c>
      <c r="E43" s="142" t="s">
        <v>688</v>
      </c>
      <c r="F43" s="142" t="s">
        <v>615</v>
      </c>
    </row>
    <row r="44" spans="1:6">
      <c r="A44" s="142" t="s">
        <v>1081</v>
      </c>
      <c r="B44" s="142" t="s">
        <v>271</v>
      </c>
      <c r="C44" s="142" t="s">
        <v>1714</v>
      </c>
      <c r="D44" s="142">
        <v>0.3125</v>
      </c>
      <c r="E44" s="142" t="s">
        <v>688</v>
      </c>
      <c r="F44" s="142" t="s">
        <v>615</v>
      </c>
    </row>
    <row r="45" spans="1:6">
      <c r="A45" s="142" t="s">
        <v>1088</v>
      </c>
      <c r="B45" s="142" t="s">
        <v>17</v>
      </c>
      <c r="C45" s="142" t="s">
        <v>1714</v>
      </c>
      <c r="D45" s="142">
        <v>0.38640000000000002</v>
      </c>
      <c r="E45" s="142" t="s">
        <v>688</v>
      </c>
      <c r="F45" s="142" t="s">
        <v>615</v>
      </c>
    </row>
    <row r="46" spans="1:6">
      <c r="A46" s="142" t="s">
        <v>1088</v>
      </c>
      <c r="B46" s="142" t="s">
        <v>37</v>
      </c>
      <c r="C46" s="142" t="s">
        <v>1714</v>
      </c>
      <c r="D46" s="142">
        <v>0.54100000000000004</v>
      </c>
      <c r="E46" s="142" t="s">
        <v>688</v>
      </c>
      <c r="F46" s="142" t="s">
        <v>615</v>
      </c>
    </row>
    <row r="47" spans="1:6">
      <c r="A47" s="142" t="s">
        <v>1097</v>
      </c>
      <c r="B47" s="142" t="s">
        <v>428</v>
      </c>
      <c r="C47" s="142" t="s">
        <v>1714</v>
      </c>
      <c r="D47" s="142">
        <v>0.2747</v>
      </c>
      <c r="E47" s="142" t="s">
        <v>688</v>
      </c>
      <c r="F47" s="142" t="s">
        <v>615</v>
      </c>
    </row>
    <row r="48" spans="1:6">
      <c r="A48" s="142" t="s">
        <v>1097</v>
      </c>
      <c r="B48" s="142" t="s">
        <v>329</v>
      </c>
      <c r="C48" s="142" t="s">
        <v>1714</v>
      </c>
      <c r="D48" s="142">
        <v>0.39219999999999999</v>
      </c>
      <c r="E48" s="142" t="s">
        <v>688</v>
      </c>
      <c r="F48" s="142" t="s">
        <v>615</v>
      </c>
    </row>
    <row r="49" spans="1:6">
      <c r="A49" s="142" t="s">
        <v>1097</v>
      </c>
      <c r="B49" s="142" t="s">
        <v>463</v>
      </c>
      <c r="C49" s="142" t="s">
        <v>1714</v>
      </c>
      <c r="D49" s="142">
        <v>0.41449999999999998</v>
      </c>
      <c r="E49" s="142" t="s">
        <v>688</v>
      </c>
      <c r="F49" s="142" t="s">
        <v>615</v>
      </c>
    </row>
    <row r="50" spans="1:6">
      <c r="A50" s="142" t="s">
        <v>1123</v>
      </c>
      <c r="B50" s="142" t="s">
        <v>354</v>
      </c>
      <c r="C50" s="142" t="s">
        <v>1714</v>
      </c>
      <c r="D50" s="142">
        <v>0.38690000000000002</v>
      </c>
      <c r="E50" s="142" t="s">
        <v>688</v>
      </c>
      <c r="F50" s="142" t="s">
        <v>615</v>
      </c>
    </row>
    <row r="51" spans="1:6">
      <c r="A51" s="142" t="s">
        <v>1145</v>
      </c>
      <c r="B51" s="142" t="s">
        <v>381</v>
      </c>
      <c r="C51" s="142" t="s">
        <v>1714</v>
      </c>
      <c r="D51" s="142">
        <v>0.23930000000000001</v>
      </c>
      <c r="E51" s="142" t="s">
        <v>688</v>
      </c>
      <c r="F51" s="142" t="s">
        <v>615</v>
      </c>
    </row>
    <row r="52" spans="1:6">
      <c r="A52" s="142" t="s">
        <v>1172</v>
      </c>
      <c r="B52" s="142" t="s">
        <v>70</v>
      </c>
      <c r="C52" s="142" t="s">
        <v>1714</v>
      </c>
      <c r="D52" s="142">
        <v>0.4</v>
      </c>
      <c r="E52" s="142" t="s">
        <v>688</v>
      </c>
      <c r="F52" s="142" t="s">
        <v>615</v>
      </c>
    </row>
    <row r="53" spans="1:6">
      <c r="A53" s="142" t="s">
        <v>1233</v>
      </c>
      <c r="B53" s="142" t="s">
        <v>475</v>
      </c>
      <c r="C53" s="142" t="s">
        <v>1714</v>
      </c>
      <c r="D53" s="142">
        <v>0.33989999999999998</v>
      </c>
      <c r="E53" s="142" t="s">
        <v>688</v>
      </c>
      <c r="F53" s="142" t="s">
        <v>615</v>
      </c>
    </row>
    <row r="54" spans="1:6">
      <c r="A54" s="142" t="s">
        <v>740</v>
      </c>
      <c r="B54" s="142" t="s">
        <v>7</v>
      </c>
      <c r="C54" s="142" t="s">
        <v>1714</v>
      </c>
      <c r="D54" s="142">
        <v>0.30769999999999997</v>
      </c>
      <c r="E54" s="142" t="s">
        <v>693</v>
      </c>
      <c r="F54" s="142" t="s">
        <v>615</v>
      </c>
    </row>
    <row r="55" spans="1:6">
      <c r="A55" s="142" t="s">
        <v>744</v>
      </c>
      <c r="B55" s="142" t="s">
        <v>6</v>
      </c>
      <c r="C55" s="142" t="s">
        <v>1714</v>
      </c>
      <c r="D55" s="142">
        <v>0.43480000000000002</v>
      </c>
      <c r="E55" s="142" t="s">
        <v>693</v>
      </c>
      <c r="F55" s="142" t="s">
        <v>615</v>
      </c>
    </row>
    <row r="56" spans="1:6">
      <c r="A56" s="142" t="s">
        <v>749</v>
      </c>
      <c r="B56" s="142" t="s">
        <v>50</v>
      </c>
      <c r="C56" s="142" t="s">
        <v>1714</v>
      </c>
      <c r="D56" s="142">
        <v>0.30230000000000001</v>
      </c>
      <c r="E56" s="142" t="s">
        <v>693</v>
      </c>
      <c r="F56" s="142" t="s">
        <v>615</v>
      </c>
    </row>
    <row r="57" spans="1:6">
      <c r="A57" s="142" t="s">
        <v>752</v>
      </c>
      <c r="B57" s="142" t="s">
        <v>68</v>
      </c>
      <c r="C57" s="142" t="s">
        <v>1714</v>
      </c>
      <c r="D57" s="142">
        <v>0.32890000000000003</v>
      </c>
      <c r="E57" s="142" t="s">
        <v>693</v>
      </c>
      <c r="F57" s="142" t="s">
        <v>615</v>
      </c>
    </row>
    <row r="58" spans="1:6">
      <c r="A58" s="142" t="s">
        <v>754</v>
      </c>
      <c r="B58" s="142" t="s">
        <v>28</v>
      </c>
      <c r="C58" s="142" t="s">
        <v>1714</v>
      </c>
      <c r="D58" s="142">
        <v>0.47389999999999999</v>
      </c>
      <c r="E58" s="142" t="s">
        <v>697</v>
      </c>
      <c r="F58" s="142" t="s">
        <v>615</v>
      </c>
    </row>
    <row r="59" spans="1:6">
      <c r="A59" s="142" t="s">
        <v>757</v>
      </c>
      <c r="B59" s="142" t="s">
        <v>35</v>
      </c>
      <c r="C59" s="142" t="s">
        <v>1714</v>
      </c>
      <c r="D59" s="142">
        <v>0.61960000000000004</v>
      </c>
      <c r="E59" s="142" t="s">
        <v>697</v>
      </c>
      <c r="F59" s="142" t="s">
        <v>615</v>
      </c>
    </row>
    <row r="60" spans="1:6">
      <c r="A60" s="142" t="s">
        <v>758</v>
      </c>
      <c r="B60" s="142" t="s">
        <v>49</v>
      </c>
      <c r="C60" s="142" t="s">
        <v>1714</v>
      </c>
      <c r="D60" s="142">
        <v>0.40910000000000002</v>
      </c>
      <c r="E60" s="142" t="s">
        <v>689</v>
      </c>
      <c r="F60" s="142" t="s">
        <v>615</v>
      </c>
    </row>
    <row r="61" spans="1:6">
      <c r="A61" s="142" t="s">
        <v>760</v>
      </c>
      <c r="B61" s="142" t="s">
        <v>56</v>
      </c>
      <c r="C61" s="142" t="s">
        <v>1714</v>
      </c>
      <c r="D61" s="142">
        <v>0.35539999999999999</v>
      </c>
      <c r="E61" s="142" t="s">
        <v>697</v>
      </c>
      <c r="F61" s="142" t="s">
        <v>615</v>
      </c>
    </row>
    <row r="62" spans="1:6">
      <c r="A62" s="142" t="s">
        <v>763</v>
      </c>
      <c r="B62" s="142" t="s">
        <v>291</v>
      </c>
      <c r="C62" s="142" t="s">
        <v>1714</v>
      </c>
      <c r="D62" s="142">
        <v>0.17799999999999999</v>
      </c>
      <c r="E62" s="142" t="s">
        <v>693</v>
      </c>
      <c r="F62" s="142" t="s">
        <v>615</v>
      </c>
    </row>
    <row r="63" spans="1:6">
      <c r="A63" s="142" t="s">
        <v>599</v>
      </c>
      <c r="B63" s="142" t="s">
        <v>577</v>
      </c>
      <c r="C63" s="142" t="s">
        <v>1714</v>
      </c>
      <c r="D63" s="142">
        <v>0.31879999999999997</v>
      </c>
      <c r="E63" s="142" t="s">
        <v>697</v>
      </c>
      <c r="F63" s="142" t="s">
        <v>586</v>
      </c>
    </row>
    <row r="64" spans="1:6">
      <c r="A64" s="142" t="s">
        <v>765</v>
      </c>
      <c r="B64" s="142" t="s">
        <v>25</v>
      </c>
      <c r="C64" s="142" t="s">
        <v>1714</v>
      </c>
      <c r="D64" s="142">
        <v>0.32</v>
      </c>
      <c r="E64" s="142" t="s">
        <v>693</v>
      </c>
      <c r="F64" s="142" t="s">
        <v>615</v>
      </c>
    </row>
    <row r="65" spans="1:6">
      <c r="A65" s="142" t="s">
        <v>773</v>
      </c>
      <c r="B65" s="142" t="s">
        <v>175</v>
      </c>
      <c r="C65" s="142" t="s">
        <v>1714</v>
      </c>
      <c r="D65" s="142">
        <v>0.22620000000000001</v>
      </c>
      <c r="E65" s="142" t="s">
        <v>693</v>
      </c>
      <c r="F65" s="142" t="s">
        <v>615</v>
      </c>
    </row>
    <row r="66" spans="1:6">
      <c r="A66" s="142" t="s">
        <v>774</v>
      </c>
      <c r="B66" s="142" t="s">
        <v>95</v>
      </c>
      <c r="C66" s="142" t="s">
        <v>1714</v>
      </c>
      <c r="D66" s="142">
        <v>0.34010000000000001</v>
      </c>
      <c r="E66" s="142" t="s">
        <v>693</v>
      </c>
      <c r="F66" s="142" t="s">
        <v>615</v>
      </c>
    </row>
    <row r="67" spans="1:6">
      <c r="A67" s="142" t="s">
        <v>774</v>
      </c>
      <c r="B67" s="142" t="s">
        <v>101</v>
      </c>
      <c r="C67" s="142" t="s">
        <v>1714</v>
      </c>
      <c r="D67" s="142">
        <v>0.40910000000000002</v>
      </c>
      <c r="E67" s="142" t="s">
        <v>697</v>
      </c>
      <c r="F67" s="142" t="s">
        <v>615</v>
      </c>
    </row>
    <row r="68" spans="1:6">
      <c r="A68" s="142" t="s">
        <v>776</v>
      </c>
      <c r="B68" s="142" t="s">
        <v>203</v>
      </c>
      <c r="C68" s="142" t="s">
        <v>1714</v>
      </c>
      <c r="D68" s="142">
        <v>0.25990000000000002</v>
      </c>
      <c r="E68" s="142" t="s">
        <v>693</v>
      </c>
      <c r="F68" s="142" t="s">
        <v>615</v>
      </c>
    </row>
    <row r="69" spans="1:6">
      <c r="A69" s="142" t="s">
        <v>776</v>
      </c>
      <c r="B69" s="142" t="s">
        <v>22</v>
      </c>
      <c r="C69" s="142" t="s">
        <v>1714</v>
      </c>
      <c r="D69" s="142">
        <v>0.31819999999999998</v>
      </c>
      <c r="E69" s="142" t="s">
        <v>697</v>
      </c>
      <c r="F69" s="142" t="s">
        <v>615</v>
      </c>
    </row>
    <row r="70" spans="1:6">
      <c r="A70" s="142" t="s">
        <v>778</v>
      </c>
      <c r="B70" s="142" t="s">
        <v>109</v>
      </c>
      <c r="C70" s="142" t="s">
        <v>1714</v>
      </c>
      <c r="D70" s="142">
        <v>0.2</v>
      </c>
      <c r="E70" s="142" t="s">
        <v>693</v>
      </c>
      <c r="F70" s="142" t="s">
        <v>615</v>
      </c>
    </row>
    <row r="71" spans="1:6">
      <c r="A71" s="142" t="s">
        <v>780</v>
      </c>
      <c r="B71" s="142" t="s">
        <v>113</v>
      </c>
      <c r="C71" s="142" t="s">
        <v>1714</v>
      </c>
      <c r="D71" s="142">
        <v>0.37040000000000001</v>
      </c>
      <c r="E71" s="142" t="s">
        <v>693</v>
      </c>
      <c r="F71" s="142" t="s">
        <v>615</v>
      </c>
    </row>
    <row r="72" spans="1:6">
      <c r="A72" s="142" t="s">
        <v>782</v>
      </c>
      <c r="B72" s="142" t="s">
        <v>141</v>
      </c>
      <c r="C72" s="142" t="s">
        <v>1714</v>
      </c>
      <c r="D72" s="142">
        <v>0.28570000000000001</v>
      </c>
      <c r="E72" s="142" t="s">
        <v>693</v>
      </c>
      <c r="F72" s="142" t="s">
        <v>615</v>
      </c>
    </row>
    <row r="73" spans="1:6">
      <c r="A73" s="142" t="s">
        <v>784</v>
      </c>
      <c r="B73" s="142" t="s">
        <v>119</v>
      </c>
      <c r="C73" s="142" t="s">
        <v>1714</v>
      </c>
      <c r="D73" s="142">
        <v>0.31879999999999997</v>
      </c>
      <c r="E73" s="142" t="s">
        <v>697</v>
      </c>
      <c r="F73" s="142" t="s">
        <v>615</v>
      </c>
    </row>
    <row r="74" spans="1:6">
      <c r="A74" s="142" t="s">
        <v>788</v>
      </c>
      <c r="B74" s="142" t="s">
        <v>13</v>
      </c>
      <c r="C74" s="142" t="s">
        <v>1714</v>
      </c>
      <c r="D74" s="142">
        <v>0.50429999999999997</v>
      </c>
      <c r="E74" s="142" t="s">
        <v>689</v>
      </c>
      <c r="F74" s="142" t="s">
        <v>615</v>
      </c>
    </row>
    <row r="75" spans="1:6">
      <c r="A75" s="142" t="s">
        <v>790</v>
      </c>
      <c r="B75" s="142" t="s">
        <v>246</v>
      </c>
      <c r="C75" s="142" t="s">
        <v>1714</v>
      </c>
      <c r="D75" s="142">
        <v>0.1583</v>
      </c>
      <c r="E75" s="142" t="s">
        <v>697</v>
      </c>
      <c r="F75" s="142" t="s">
        <v>615</v>
      </c>
    </row>
    <row r="76" spans="1:6">
      <c r="A76" s="142" t="s">
        <v>794</v>
      </c>
      <c r="B76" s="142" t="s">
        <v>32</v>
      </c>
      <c r="C76" s="142" t="s">
        <v>1714</v>
      </c>
      <c r="D76" s="142">
        <v>0.22220000000000001</v>
      </c>
      <c r="E76" s="142" t="s">
        <v>693</v>
      </c>
      <c r="F76" s="142" t="s">
        <v>615</v>
      </c>
    </row>
    <row r="77" spans="1:6">
      <c r="A77" s="142" t="s">
        <v>796</v>
      </c>
      <c r="B77" s="142" t="s">
        <v>47</v>
      </c>
      <c r="C77" s="142" t="s">
        <v>1714</v>
      </c>
      <c r="D77" s="142">
        <v>0.68</v>
      </c>
      <c r="E77" s="142" t="s">
        <v>693</v>
      </c>
      <c r="F77" s="142" t="s">
        <v>615</v>
      </c>
    </row>
    <row r="78" spans="1:6">
      <c r="A78" s="142" t="s">
        <v>802</v>
      </c>
      <c r="B78" s="142" t="s">
        <v>278</v>
      </c>
      <c r="C78" s="142" t="s">
        <v>1714</v>
      </c>
      <c r="D78" s="142">
        <v>0.22409999999999999</v>
      </c>
      <c r="E78" s="142" t="s">
        <v>693</v>
      </c>
      <c r="F78" s="142" t="s">
        <v>615</v>
      </c>
    </row>
    <row r="79" spans="1:6">
      <c r="A79" s="142" t="s">
        <v>576</v>
      </c>
      <c r="B79" s="142" t="s">
        <v>703</v>
      </c>
      <c r="C79" s="142" t="s">
        <v>1714</v>
      </c>
      <c r="D79" s="142">
        <v>0.58140000000000003</v>
      </c>
      <c r="E79" s="142" t="s">
        <v>693</v>
      </c>
      <c r="F79" s="142" t="s">
        <v>586</v>
      </c>
    </row>
    <row r="80" spans="1:6">
      <c r="A80" s="142" t="s">
        <v>576</v>
      </c>
      <c r="B80" s="142" t="s">
        <v>682</v>
      </c>
      <c r="C80" s="142" t="s">
        <v>1714</v>
      </c>
      <c r="D80" s="142">
        <v>0.49249999999999999</v>
      </c>
      <c r="E80" s="142" t="s">
        <v>683</v>
      </c>
      <c r="F80" s="142" t="s">
        <v>586</v>
      </c>
    </row>
    <row r="81" spans="1:6">
      <c r="A81" s="142" t="s">
        <v>806</v>
      </c>
      <c r="B81" s="142" t="s">
        <v>91</v>
      </c>
      <c r="C81" s="142" t="s">
        <v>1714</v>
      </c>
      <c r="D81" s="142">
        <v>0.30769999999999997</v>
      </c>
      <c r="E81" s="142" t="s">
        <v>693</v>
      </c>
      <c r="F81" s="142" t="s">
        <v>615</v>
      </c>
    </row>
    <row r="82" spans="1:6">
      <c r="A82" s="142" t="s">
        <v>810</v>
      </c>
      <c r="B82" s="142" t="s">
        <v>311</v>
      </c>
      <c r="C82" s="142" t="s">
        <v>1714</v>
      </c>
      <c r="D82" s="142">
        <v>0.20830000000000001</v>
      </c>
      <c r="E82" s="142" t="s">
        <v>693</v>
      </c>
      <c r="F82" s="142" t="s">
        <v>615</v>
      </c>
    </row>
    <row r="83" spans="1:6">
      <c r="A83" s="142" t="s">
        <v>812</v>
      </c>
      <c r="B83" s="142" t="s">
        <v>54</v>
      </c>
      <c r="C83" s="142" t="s">
        <v>1714</v>
      </c>
      <c r="D83" s="142">
        <v>0.50980000000000003</v>
      </c>
      <c r="E83" s="142" t="s">
        <v>693</v>
      </c>
      <c r="F83" s="142" t="s">
        <v>615</v>
      </c>
    </row>
    <row r="84" spans="1:6">
      <c r="A84" s="142" t="s">
        <v>812</v>
      </c>
      <c r="B84" s="142" t="s">
        <v>127</v>
      </c>
      <c r="C84" s="142" t="s">
        <v>1714</v>
      </c>
      <c r="D84" s="142">
        <v>0.43480000000000002</v>
      </c>
      <c r="E84" s="142" t="s">
        <v>697</v>
      </c>
      <c r="F84" s="142" t="s">
        <v>615</v>
      </c>
    </row>
    <row r="85" spans="1:6">
      <c r="A85" s="142" t="s">
        <v>814</v>
      </c>
      <c r="B85" s="142" t="s">
        <v>361</v>
      </c>
      <c r="C85" s="142" t="s">
        <v>1714</v>
      </c>
      <c r="D85" s="142">
        <v>0.30769999999999997</v>
      </c>
      <c r="E85" s="142" t="s">
        <v>693</v>
      </c>
      <c r="F85" s="142" t="s">
        <v>615</v>
      </c>
    </row>
    <row r="86" spans="1:6">
      <c r="A86" s="142" t="s">
        <v>815</v>
      </c>
      <c r="B86" s="142" t="s">
        <v>108</v>
      </c>
      <c r="C86" s="142" t="s">
        <v>1714</v>
      </c>
      <c r="D86" s="142">
        <v>0.52170000000000005</v>
      </c>
      <c r="E86" s="142" t="s">
        <v>697</v>
      </c>
      <c r="F86" s="142" t="s">
        <v>615</v>
      </c>
    </row>
    <row r="87" spans="1:6">
      <c r="A87" s="142" t="s">
        <v>819</v>
      </c>
      <c r="B87" s="142" t="s">
        <v>339</v>
      </c>
      <c r="C87" s="142" t="s">
        <v>1714</v>
      </c>
      <c r="D87" s="142">
        <v>0.2195</v>
      </c>
      <c r="E87" s="142" t="s">
        <v>689</v>
      </c>
      <c r="F87" s="142" t="s">
        <v>615</v>
      </c>
    </row>
    <row r="88" spans="1:6">
      <c r="A88" s="142" t="s">
        <v>821</v>
      </c>
      <c r="B88" s="142" t="s">
        <v>23</v>
      </c>
      <c r="C88" s="142" t="s">
        <v>1714</v>
      </c>
      <c r="D88" s="142">
        <v>0.57379999999999998</v>
      </c>
      <c r="E88" s="142" t="s">
        <v>693</v>
      </c>
      <c r="F88" s="142" t="s">
        <v>615</v>
      </c>
    </row>
    <row r="89" spans="1:6">
      <c r="A89" s="142" t="s">
        <v>821</v>
      </c>
      <c r="B89" s="142" t="s">
        <v>211</v>
      </c>
      <c r="C89" s="142" t="s">
        <v>1714</v>
      </c>
      <c r="D89" s="142">
        <v>0.52380000000000004</v>
      </c>
      <c r="E89" s="142" t="s">
        <v>697</v>
      </c>
      <c r="F89" s="142" t="s">
        <v>615</v>
      </c>
    </row>
    <row r="90" spans="1:6">
      <c r="A90" s="142" t="s">
        <v>601</v>
      </c>
      <c r="B90" s="142" t="s">
        <v>578</v>
      </c>
      <c r="C90" s="142" t="s">
        <v>1714</v>
      </c>
      <c r="D90" s="142">
        <v>0.20830000000000001</v>
      </c>
      <c r="E90" s="142" t="s">
        <v>697</v>
      </c>
      <c r="F90" s="142" t="s">
        <v>586</v>
      </c>
    </row>
    <row r="91" spans="1:6">
      <c r="A91" s="142" t="s">
        <v>1259</v>
      </c>
      <c r="B91" s="142" t="s">
        <v>344</v>
      </c>
      <c r="C91" s="142" t="s">
        <v>1714</v>
      </c>
      <c r="D91" s="142">
        <v>0.32429999999999998</v>
      </c>
      <c r="E91" s="142" t="s">
        <v>693</v>
      </c>
      <c r="F91" s="142" t="s">
        <v>615</v>
      </c>
    </row>
    <row r="92" spans="1:6">
      <c r="A92" s="142" t="s">
        <v>825</v>
      </c>
      <c r="B92" s="142" t="s">
        <v>253</v>
      </c>
      <c r="C92" s="142" t="s">
        <v>1714</v>
      </c>
      <c r="D92" s="142">
        <v>0.36940000000000001</v>
      </c>
      <c r="E92" s="142" t="s">
        <v>693</v>
      </c>
      <c r="F92" s="142" t="s">
        <v>615</v>
      </c>
    </row>
    <row r="93" spans="1:6">
      <c r="A93" s="142" t="s">
        <v>825</v>
      </c>
      <c r="B93" s="142" t="s">
        <v>58</v>
      </c>
      <c r="C93" s="142" t="s">
        <v>1714</v>
      </c>
      <c r="D93" s="142">
        <v>0.30559999999999998</v>
      </c>
      <c r="E93" s="142" t="s">
        <v>697</v>
      </c>
      <c r="F93" s="142" t="s">
        <v>615</v>
      </c>
    </row>
    <row r="94" spans="1:6">
      <c r="A94" s="142" t="s">
        <v>366</v>
      </c>
      <c r="B94" s="142" t="s">
        <v>366</v>
      </c>
      <c r="C94" s="142" t="s">
        <v>1714</v>
      </c>
      <c r="D94" s="142">
        <v>0.35370000000000001</v>
      </c>
      <c r="E94" s="142" t="s">
        <v>697</v>
      </c>
      <c r="F94" s="142" t="s">
        <v>615</v>
      </c>
    </row>
    <row r="95" spans="1:6">
      <c r="A95" s="142" t="s">
        <v>827</v>
      </c>
      <c r="B95" s="142" t="s">
        <v>454</v>
      </c>
      <c r="C95" s="142" t="s">
        <v>1714</v>
      </c>
      <c r="D95" s="142">
        <v>0.35139999999999999</v>
      </c>
      <c r="E95" s="142" t="s">
        <v>693</v>
      </c>
      <c r="F95" s="142" t="s">
        <v>615</v>
      </c>
    </row>
    <row r="96" spans="1:6">
      <c r="A96" s="142" t="s">
        <v>830</v>
      </c>
      <c r="B96" s="142" t="s">
        <v>262</v>
      </c>
      <c r="C96" s="142" t="s">
        <v>1714</v>
      </c>
      <c r="D96" s="142">
        <v>0.22159999999999999</v>
      </c>
      <c r="E96" s="142" t="s">
        <v>697</v>
      </c>
      <c r="F96" s="142" t="s">
        <v>615</v>
      </c>
    </row>
    <row r="97" spans="1:6">
      <c r="A97" s="142" t="s">
        <v>707</v>
      </c>
      <c r="B97" s="142" t="s">
        <v>587</v>
      </c>
      <c r="C97" s="142" t="s">
        <v>1714</v>
      </c>
      <c r="D97" s="142">
        <v>0.33329999999999999</v>
      </c>
      <c r="E97" s="142" t="s">
        <v>693</v>
      </c>
      <c r="F97" s="142" t="s">
        <v>586</v>
      </c>
    </row>
    <row r="98" spans="1:6">
      <c r="A98" s="142" t="s">
        <v>834</v>
      </c>
      <c r="B98" s="142" t="s">
        <v>142</v>
      </c>
      <c r="C98" s="142" t="s">
        <v>1714</v>
      </c>
      <c r="D98" s="142">
        <v>0.32119999999999999</v>
      </c>
      <c r="E98" s="142" t="s">
        <v>697</v>
      </c>
      <c r="F98" s="142" t="s">
        <v>615</v>
      </c>
    </row>
    <row r="99" spans="1:6">
      <c r="A99" s="142" t="s">
        <v>387</v>
      </c>
      <c r="B99" s="142" t="s">
        <v>387</v>
      </c>
      <c r="C99" s="142" t="s">
        <v>1714</v>
      </c>
      <c r="D99" s="142">
        <v>0.4471</v>
      </c>
      <c r="E99" s="142" t="s">
        <v>697</v>
      </c>
      <c r="F99" s="142" t="s">
        <v>615</v>
      </c>
    </row>
    <row r="100" spans="1:6">
      <c r="A100" s="142" t="s">
        <v>397</v>
      </c>
      <c r="B100" s="142" t="s">
        <v>397</v>
      </c>
      <c r="C100" s="142" t="s">
        <v>1714</v>
      </c>
      <c r="D100" s="142">
        <v>0.38</v>
      </c>
      <c r="E100" s="142" t="s">
        <v>697</v>
      </c>
      <c r="F100" s="142" t="s">
        <v>615</v>
      </c>
    </row>
    <row r="101" spans="1:6">
      <c r="A101" s="142" t="s">
        <v>161</v>
      </c>
      <c r="B101" s="142" t="s">
        <v>161</v>
      </c>
      <c r="C101" s="142" t="s">
        <v>1714</v>
      </c>
      <c r="D101" s="142">
        <v>0.29310000000000003</v>
      </c>
      <c r="E101" s="142" t="s">
        <v>697</v>
      </c>
      <c r="F101" s="142" t="s">
        <v>615</v>
      </c>
    </row>
    <row r="102" spans="1:6">
      <c r="A102" s="142" t="s">
        <v>841</v>
      </c>
      <c r="B102" s="142" t="s">
        <v>411</v>
      </c>
      <c r="C102" s="142" t="s">
        <v>1714</v>
      </c>
      <c r="D102" s="142">
        <v>0.28460000000000002</v>
      </c>
      <c r="E102" s="142" t="s">
        <v>693</v>
      </c>
      <c r="F102" s="142" t="s">
        <v>615</v>
      </c>
    </row>
    <row r="103" spans="1:6">
      <c r="A103" s="142" t="s">
        <v>843</v>
      </c>
      <c r="B103" s="142" t="s">
        <v>276</v>
      </c>
      <c r="C103" s="142" t="s">
        <v>1714</v>
      </c>
      <c r="D103" s="142">
        <v>0.29670000000000002</v>
      </c>
      <c r="E103" s="142" t="s">
        <v>697</v>
      </c>
      <c r="F103" s="142" t="s">
        <v>615</v>
      </c>
    </row>
    <row r="104" spans="1:6">
      <c r="A104" s="142" t="s">
        <v>846</v>
      </c>
      <c r="B104" s="142" t="s">
        <v>280</v>
      </c>
      <c r="C104" s="142" t="s">
        <v>1714</v>
      </c>
      <c r="D104" s="142">
        <v>0.30709999999999998</v>
      </c>
      <c r="E104" s="142" t="s">
        <v>693</v>
      </c>
      <c r="F104" s="142" t="s">
        <v>615</v>
      </c>
    </row>
    <row r="105" spans="1:6">
      <c r="A105" s="142" t="s">
        <v>848</v>
      </c>
      <c r="B105" s="142" t="s">
        <v>116</v>
      </c>
      <c r="C105" s="142" t="s">
        <v>1714</v>
      </c>
      <c r="D105" s="142">
        <v>0.41670000000000001</v>
      </c>
      <c r="E105" s="142" t="s">
        <v>693</v>
      </c>
      <c r="F105" s="142" t="s">
        <v>615</v>
      </c>
    </row>
    <row r="106" spans="1:6">
      <c r="A106" s="142" t="s">
        <v>853</v>
      </c>
      <c r="B106" s="142" t="s">
        <v>290</v>
      </c>
      <c r="C106" s="142" t="s">
        <v>1714</v>
      </c>
      <c r="D106" s="142">
        <v>0.35959999999999998</v>
      </c>
      <c r="E106" s="142" t="s">
        <v>693</v>
      </c>
      <c r="F106" s="142" t="s">
        <v>615</v>
      </c>
    </row>
    <row r="107" spans="1:6">
      <c r="A107" s="142" t="s">
        <v>854</v>
      </c>
      <c r="B107" s="142" t="s">
        <v>292</v>
      </c>
      <c r="C107" s="142" t="s">
        <v>1714</v>
      </c>
      <c r="D107" s="142">
        <v>0.3226</v>
      </c>
      <c r="E107" s="142" t="s">
        <v>693</v>
      </c>
      <c r="F107" s="142" t="s">
        <v>615</v>
      </c>
    </row>
    <row r="108" spans="1:6">
      <c r="A108" s="142" t="s">
        <v>856</v>
      </c>
      <c r="B108" s="142" t="s">
        <v>301</v>
      </c>
      <c r="C108" s="142" t="s">
        <v>1714</v>
      </c>
      <c r="D108" s="142">
        <v>0.3871</v>
      </c>
      <c r="E108" s="142" t="s">
        <v>697</v>
      </c>
      <c r="F108" s="142" t="s">
        <v>615</v>
      </c>
    </row>
    <row r="109" spans="1:6">
      <c r="A109" s="142" t="s">
        <v>858</v>
      </c>
      <c r="B109" s="142" t="s">
        <v>307</v>
      </c>
      <c r="C109" s="142" t="s">
        <v>1714</v>
      </c>
      <c r="D109" s="142">
        <v>0.26319999999999999</v>
      </c>
      <c r="E109" s="142" t="s">
        <v>693</v>
      </c>
      <c r="F109" s="142" t="s">
        <v>615</v>
      </c>
    </row>
    <row r="110" spans="1:6">
      <c r="A110" s="142" t="s">
        <v>711</v>
      </c>
      <c r="B110" s="142" t="s">
        <v>125</v>
      </c>
      <c r="C110" s="142" t="s">
        <v>1714</v>
      </c>
      <c r="D110" s="142">
        <v>0.42549999999999999</v>
      </c>
      <c r="E110" s="142" t="s">
        <v>693</v>
      </c>
      <c r="F110" s="142" t="s">
        <v>615</v>
      </c>
    </row>
    <row r="111" spans="1:6">
      <c r="A111" s="142" t="s">
        <v>714</v>
      </c>
      <c r="B111" s="142" t="s">
        <v>169</v>
      </c>
      <c r="C111" s="142" t="s">
        <v>1714</v>
      </c>
      <c r="D111" s="142">
        <v>0.42470000000000002</v>
      </c>
      <c r="E111" s="142" t="s">
        <v>693</v>
      </c>
      <c r="F111" s="142" t="s">
        <v>615</v>
      </c>
    </row>
    <row r="112" spans="1:6">
      <c r="A112" s="142" t="s">
        <v>865</v>
      </c>
      <c r="B112" s="142" t="s">
        <v>314</v>
      </c>
      <c r="C112" s="142" t="s">
        <v>1714</v>
      </c>
      <c r="D112" s="142">
        <v>0.31780000000000003</v>
      </c>
      <c r="E112" s="142" t="s">
        <v>693</v>
      </c>
      <c r="F112" s="142" t="s">
        <v>615</v>
      </c>
    </row>
    <row r="113" spans="1:6">
      <c r="A113" s="142" t="s">
        <v>111</v>
      </c>
      <c r="B113" s="142" t="s">
        <v>111</v>
      </c>
      <c r="C113" s="142" t="s">
        <v>1714</v>
      </c>
      <c r="D113" s="142">
        <v>0.6</v>
      </c>
      <c r="E113" s="142" t="s">
        <v>697</v>
      </c>
      <c r="F113" s="142" t="s">
        <v>615</v>
      </c>
    </row>
    <row r="114" spans="1:6">
      <c r="A114" s="142" t="s">
        <v>867</v>
      </c>
      <c r="B114" s="142" t="s">
        <v>117</v>
      </c>
      <c r="C114" s="142" t="s">
        <v>1714</v>
      </c>
      <c r="D114" s="142">
        <v>0.51849999999999996</v>
      </c>
      <c r="E114" s="142" t="s">
        <v>693</v>
      </c>
      <c r="F114" s="142" t="s">
        <v>615</v>
      </c>
    </row>
    <row r="115" spans="1:6">
      <c r="A115" s="142" t="s">
        <v>869</v>
      </c>
      <c r="B115" s="142" t="s">
        <v>46</v>
      </c>
      <c r="C115" s="142" t="s">
        <v>1714</v>
      </c>
      <c r="D115" s="142">
        <v>0.33900000000000002</v>
      </c>
      <c r="E115" s="142" t="s">
        <v>693</v>
      </c>
      <c r="F115" s="142" t="s">
        <v>615</v>
      </c>
    </row>
    <row r="116" spans="1:6">
      <c r="A116" s="142" t="s">
        <v>871</v>
      </c>
      <c r="B116" s="142" t="s">
        <v>178</v>
      </c>
      <c r="C116" s="142" t="s">
        <v>1714</v>
      </c>
      <c r="D116" s="142">
        <v>0.5</v>
      </c>
      <c r="E116" s="142" t="s">
        <v>697</v>
      </c>
      <c r="F116" s="142" t="s">
        <v>615</v>
      </c>
    </row>
    <row r="117" spans="1:6">
      <c r="A117" s="142" t="s">
        <v>876</v>
      </c>
      <c r="B117" s="142" t="s">
        <v>468</v>
      </c>
      <c r="C117" s="142" t="s">
        <v>1714</v>
      </c>
      <c r="D117" s="142">
        <v>0.17199999999999999</v>
      </c>
      <c r="E117" s="142" t="s">
        <v>693</v>
      </c>
      <c r="F117" s="142" t="s">
        <v>615</v>
      </c>
    </row>
    <row r="118" spans="1:6">
      <c r="A118" s="142" t="s">
        <v>66</v>
      </c>
      <c r="B118" s="142" t="s">
        <v>66</v>
      </c>
      <c r="C118" s="142" t="s">
        <v>1714</v>
      </c>
      <c r="D118" s="142">
        <v>0.55169999999999997</v>
      </c>
      <c r="E118" s="142" t="s">
        <v>697</v>
      </c>
      <c r="F118" s="142" t="s">
        <v>615</v>
      </c>
    </row>
    <row r="119" spans="1:6">
      <c r="A119" s="142" t="s">
        <v>878</v>
      </c>
      <c r="B119" s="142" t="s">
        <v>75</v>
      </c>
      <c r="C119" s="142" t="s">
        <v>1714</v>
      </c>
      <c r="D119" s="142">
        <v>0.47370000000000001</v>
      </c>
      <c r="E119" s="142" t="s">
        <v>697</v>
      </c>
      <c r="F119" s="142" t="s">
        <v>615</v>
      </c>
    </row>
    <row r="120" spans="1:6">
      <c r="A120" s="142" t="s">
        <v>879</v>
      </c>
      <c r="B120" s="142" t="s">
        <v>51</v>
      </c>
      <c r="C120" s="142" t="s">
        <v>1714</v>
      </c>
      <c r="D120" s="142">
        <v>0.44869999999999999</v>
      </c>
      <c r="E120" s="142" t="s">
        <v>693</v>
      </c>
      <c r="F120" s="142" t="s">
        <v>615</v>
      </c>
    </row>
    <row r="121" spans="1:6">
      <c r="A121" s="142" t="s">
        <v>202</v>
      </c>
      <c r="B121" s="142" t="s">
        <v>202</v>
      </c>
      <c r="C121" s="142" t="s">
        <v>1714</v>
      </c>
      <c r="D121" s="142">
        <v>0.36149999999999999</v>
      </c>
      <c r="E121" s="142" t="s">
        <v>697</v>
      </c>
      <c r="F121" s="142" t="s">
        <v>615</v>
      </c>
    </row>
    <row r="122" spans="1:6">
      <c r="A122" s="142" t="s">
        <v>880</v>
      </c>
      <c r="B122" s="142" t="s">
        <v>477</v>
      </c>
      <c r="C122" s="142" t="s">
        <v>1714</v>
      </c>
      <c r="D122" s="142">
        <v>0.14599999999999999</v>
      </c>
      <c r="E122" s="142" t="s">
        <v>693</v>
      </c>
      <c r="F122" s="142" t="s">
        <v>615</v>
      </c>
    </row>
    <row r="123" spans="1:6">
      <c r="A123" s="142" t="s">
        <v>882</v>
      </c>
      <c r="B123" s="142" t="s">
        <v>115</v>
      </c>
      <c r="C123" s="142" t="s">
        <v>1714</v>
      </c>
      <c r="D123" s="142">
        <v>0.60240000000000005</v>
      </c>
      <c r="E123" s="142" t="s">
        <v>697</v>
      </c>
      <c r="F123" s="142" t="s">
        <v>615</v>
      </c>
    </row>
    <row r="124" spans="1:6">
      <c r="A124" s="142" t="s">
        <v>904</v>
      </c>
      <c r="B124" s="142" t="s">
        <v>269</v>
      </c>
      <c r="C124" s="142" t="s">
        <v>1714</v>
      </c>
      <c r="D124" s="142">
        <v>0.43419999999999997</v>
      </c>
      <c r="E124" s="142" t="s">
        <v>697</v>
      </c>
      <c r="F124" s="142" t="s">
        <v>615</v>
      </c>
    </row>
    <row r="125" spans="1:6">
      <c r="A125" s="142" t="s">
        <v>906</v>
      </c>
      <c r="B125" s="142" t="s">
        <v>207</v>
      </c>
      <c r="C125" s="142" t="s">
        <v>1714</v>
      </c>
      <c r="D125" s="142">
        <v>0.35189999999999999</v>
      </c>
      <c r="E125" s="142" t="s">
        <v>697</v>
      </c>
      <c r="F125" s="142" t="s">
        <v>615</v>
      </c>
    </row>
    <row r="126" spans="1:6">
      <c r="A126" s="142" t="s">
        <v>906</v>
      </c>
      <c r="B126" s="142" t="s">
        <v>216</v>
      </c>
      <c r="C126" s="142" t="s">
        <v>1714</v>
      </c>
      <c r="D126" s="142">
        <v>0.4078</v>
      </c>
      <c r="E126" s="142" t="s">
        <v>693</v>
      </c>
      <c r="F126" s="142" t="s">
        <v>615</v>
      </c>
    </row>
    <row r="127" spans="1:6">
      <c r="A127" s="142" t="s">
        <v>887</v>
      </c>
      <c r="B127" s="142" t="s">
        <v>167</v>
      </c>
      <c r="C127" s="142" t="s">
        <v>1714</v>
      </c>
      <c r="D127" s="142">
        <v>0.48570000000000002</v>
      </c>
      <c r="E127" s="142" t="s">
        <v>697</v>
      </c>
      <c r="F127" s="142" t="s">
        <v>615</v>
      </c>
    </row>
    <row r="128" spans="1:6">
      <c r="A128" s="142" t="s">
        <v>887</v>
      </c>
      <c r="B128" s="142" t="s">
        <v>523</v>
      </c>
      <c r="C128" s="142" t="s">
        <v>1714</v>
      </c>
      <c r="D128" s="142">
        <v>0.37440000000000001</v>
      </c>
      <c r="E128" s="142" t="s">
        <v>693</v>
      </c>
      <c r="F128" s="142" t="s">
        <v>615</v>
      </c>
    </row>
    <row r="129" spans="1:6">
      <c r="A129" s="142" t="s">
        <v>889</v>
      </c>
      <c r="B129" s="142" t="s">
        <v>99</v>
      </c>
      <c r="C129" s="142" t="s">
        <v>1714</v>
      </c>
      <c r="D129" s="142">
        <v>0.6</v>
      </c>
      <c r="E129" s="142" t="s">
        <v>693</v>
      </c>
      <c r="F129" s="142" t="s">
        <v>615</v>
      </c>
    </row>
    <row r="130" spans="1:6">
      <c r="A130" s="142" t="s">
        <v>891</v>
      </c>
      <c r="B130" s="142" t="s">
        <v>220</v>
      </c>
      <c r="C130" s="142" t="s">
        <v>1714</v>
      </c>
      <c r="D130" s="142">
        <v>0.33050000000000002</v>
      </c>
      <c r="E130" s="142" t="s">
        <v>683</v>
      </c>
      <c r="F130" s="142" t="s">
        <v>615</v>
      </c>
    </row>
    <row r="131" spans="1:6">
      <c r="A131" s="142" t="s">
        <v>575</v>
      </c>
      <c r="B131" s="142" t="s">
        <v>575</v>
      </c>
      <c r="C131" s="142" t="s">
        <v>1714</v>
      </c>
      <c r="D131" s="142">
        <v>0.30769999999999997</v>
      </c>
      <c r="E131" s="142" t="s">
        <v>697</v>
      </c>
      <c r="F131" s="142" t="s">
        <v>586</v>
      </c>
    </row>
    <row r="132" spans="1:6">
      <c r="A132" s="142" t="s">
        <v>602</v>
      </c>
      <c r="B132" s="142" t="s">
        <v>579</v>
      </c>
      <c r="C132" s="142" t="s">
        <v>1714</v>
      </c>
      <c r="D132" s="142">
        <v>0.20930000000000001</v>
      </c>
      <c r="E132" s="142" t="s">
        <v>697</v>
      </c>
      <c r="F132" s="142" t="s">
        <v>586</v>
      </c>
    </row>
    <row r="133" spans="1:6">
      <c r="A133" s="142" t="s">
        <v>79</v>
      </c>
      <c r="B133" s="142" t="s">
        <v>79</v>
      </c>
      <c r="C133" s="142" t="s">
        <v>1714</v>
      </c>
      <c r="D133" s="142">
        <v>0.3019</v>
      </c>
      <c r="E133" s="142" t="s">
        <v>697</v>
      </c>
      <c r="F133" s="142" t="s">
        <v>615</v>
      </c>
    </row>
    <row r="134" spans="1:6">
      <c r="A134" s="142" t="s">
        <v>581</v>
      </c>
      <c r="B134" s="142" t="s">
        <v>581</v>
      </c>
      <c r="C134" s="142" t="s">
        <v>1714</v>
      </c>
      <c r="D134" s="142">
        <v>0.26229999999999998</v>
      </c>
      <c r="E134" s="142" t="s">
        <v>689</v>
      </c>
      <c r="F134" s="142" t="s">
        <v>586</v>
      </c>
    </row>
    <row r="135" spans="1:6">
      <c r="A135" s="142" t="s">
        <v>582</v>
      </c>
      <c r="B135" s="142" t="s">
        <v>582</v>
      </c>
      <c r="C135" s="142" t="s">
        <v>1714</v>
      </c>
      <c r="D135" s="142">
        <v>0.37569999999999998</v>
      </c>
      <c r="E135" s="142" t="s">
        <v>689</v>
      </c>
      <c r="F135" s="142" t="s">
        <v>586</v>
      </c>
    </row>
    <row r="136" spans="1:6">
      <c r="A136" s="142" t="s">
        <v>895</v>
      </c>
      <c r="B136" s="142" t="s">
        <v>243</v>
      </c>
      <c r="C136" s="142" t="s">
        <v>1714</v>
      </c>
      <c r="D136" s="142">
        <v>0.37280000000000002</v>
      </c>
      <c r="E136" s="142" t="s">
        <v>693</v>
      </c>
      <c r="F136" s="142" t="s">
        <v>615</v>
      </c>
    </row>
    <row r="137" spans="1:6">
      <c r="A137" s="142" t="s">
        <v>897</v>
      </c>
      <c r="B137" s="142" t="s">
        <v>122</v>
      </c>
      <c r="C137" s="142" t="s">
        <v>1714</v>
      </c>
      <c r="D137" s="142">
        <v>0.28029999999999999</v>
      </c>
      <c r="E137" s="142" t="s">
        <v>683</v>
      </c>
      <c r="F137" s="142" t="s">
        <v>615</v>
      </c>
    </row>
    <row r="138" spans="1:6">
      <c r="A138" s="142" t="s">
        <v>901</v>
      </c>
      <c r="B138" s="142" t="s">
        <v>227</v>
      </c>
      <c r="C138" s="142" t="s">
        <v>1714</v>
      </c>
      <c r="D138" s="142">
        <v>0.45</v>
      </c>
      <c r="E138" s="142" t="s">
        <v>697</v>
      </c>
      <c r="F138" s="142" t="s">
        <v>615</v>
      </c>
    </row>
    <row r="139" spans="1:6">
      <c r="A139" s="142" t="s">
        <v>902</v>
      </c>
      <c r="B139" s="142" t="s">
        <v>230</v>
      </c>
      <c r="C139" s="142" t="s">
        <v>1714</v>
      </c>
      <c r="D139" s="142">
        <v>0.21210000000000001</v>
      </c>
      <c r="E139" s="142" t="s">
        <v>693</v>
      </c>
      <c r="F139" s="142" t="s">
        <v>615</v>
      </c>
    </row>
    <row r="140" spans="1:6">
      <c r="A140" s="142" t="s">
        <v>910</v>
      </c>
      <c r="B140" s="142" t="s">
        <v>232</v>
      </c>
      <c r="C140" s="142" t="s">
        <v>1714</v>
      </c>
      <c r="D140" s="142">
        <v>0.1636</v>
      </c>
      <c r="E140" s="142" t="s">
        <v>697</v>
      </c>
      <c r="F140" s="142" t="s">
        <v>615</v>
      </c>
    </row>
    <row r="141" spans="1:6">
      <c r="A141" s="142" t="s">
        <v>911</v>
      </c>
      <c r="B141" s="142" t="s">
        <v>504</v>
      </c>
      <c r="C141" s="142" t="s">
        <v>1714</v>
      </c>
      <c r="D141" s="142">
        <v>0.26319999999999999</v>
      </c>
      <c r="E141" s="142" t="s">
        <v>693</v>
      </c>
      <c r="F141" s="142" t="s">
        <v>615</v>
      </c>
    </row>
    <row r="142" spans="1:6">
      <c r="A142" s="142" t="s">
        <v>913</v>
      </c>
      <c r="B142" s="142" t="s">
        <v>346</v>
      </c>
      <c r="C142" s="142" t="s">
        <v>1714</v>
      </c>
      <c r="D142" s="142">
        <v>0.2034</v>
      </c>
      <c r="E142" s="142" t="s">
        <v>693</v>
      </c>
      <c r="F142" s="142" t="s">
        <v>615</v>
      </c>
    </row>
    <row r="143" spans="1:6">
      <c r="A143" s="142" t="s">
        <v>915</v>
      </c>
      <c r="B143" s="142" t="s">
        <v>267</v>
      </c>
      <c r="C143" s="142" t="s">
        <v>1714</v>
      </c>
      <c r="D143" s="142">
        <v>0.29909999999999998</v>
      </c>
      <c r="E143" s="142" t="s">
        <v>693</v>
      </c>
      <c r="F143" s="142" t="s">
        <v>615</v>
      </c>
    </row>
    <row r="144" spans="1:6">
      <c r="A144" s="142" t="s">
        <v>917</v>
      </c>
      <c r="B144" s="142" t="s">
        <v>33</v>
      </c>
      <c r="C144" s="142" t="s">
        <v>1714</v>
      </c>
      <c r="D144" s="142">
        <v>0.35420000000000001</v>
      </c>
      <c r="E144" s="142" t="s">
        <v>693</v>
      </c>
      <c r="F144" s="142" t="s">
        <v>615</v>
      </c>
    </row>
    <row r="145" spans="1:6">
      <c r="A145" s="142" t="s">
        <v>919</v>
      </c>
      <c r="B145" s="142" t="s">
        <v>234</v>
      </c>
      <c r="C145" s="142" t="s">
        <v>1714</v>
      </c>
      <c r="D145" s="142">
        <v>0.27779999999999999</v>
      </c>
      <c r="E145" s="142" t="s">
        <v>693</v>
      </c>
      <c r="F145" s="142" t="s">
        <v>615</v>
      </c>
    </row>
    <row r="146" spans="1:6">
      <c r="A146" s="142" t="s">
        <v>921</v>
      </c>
      <c r="B146" s="142" t="s">
        <v>511</v>
      </c>
      <c r="C146" s="142" t="s">
        <v>1714</v>
      </c>
      <c r="D146" s="142">
        <v>0.18179999999999999</v>
      </c>
      <c r="E146" s="142" t="s">
        <v>693</v>
      </c>
      <c r="F146" s="142" t="s">
        <v>615</v>
      </c>
    </row>
    <row r="147" spans="1:6">
      <c r="A147" s="142" t="s">
        <v>922</v>
      </c>
      <c r="B147" s="142" t="s">
        <v>512</v>
      </c>
      <c r="C147" s="142" t="s">
        <v>1714</v>
      </c>
      <c r="D147" s="142">
        <v>0.43180000000000002</v>
      </c>
      <c r="E147" s="142" t="s">
        <v>693</v>
      </c>
      <c r="F147" s="142" t="s">
        <v>615</v>
      </c>
    </row>
    <row r="148" spans="1:6">
      <c r="A148" s="142" t="s">
        <v>715</v>
      </c>
      <c r="B148" s="142" t="s">
        <v>213</v>
      </c>
      <c r="C148" s="142" t="s">
        <v>1714</v>
      </c>
      <c r="D148" s="142">
        <v>0.56379999999999997</v>
      </c>
      <c r="E148" s="142" t="s">
        <v>693</v>
      </c>
      <c r="F148" s="142" t="s">
        <v>615</v>
      </c>
    </row>
    <row r="149" spans="1:6">
      <c r="A149" s="142" t="s">
        <v>923</v>
      </c>
      <c r="B149" s="142" t="s">
        <v>166</v>
      </c>
      <c r="C149" s="142" t="s">
        <v>1714</v>
      </c>
      <c r="D149" s="142">
        <v>0.44590000000000002</v>
      </c>
      <c r="E149" s="142" t="s">
        <v>697</v>
      </c>
      <c r="F149" s="142" t="s">
        <v>615</v>
      </c>
    </row>
    <row r="150" spans="1:6">
      <c r="A150" s="142" t="s">
        <v>923</v>
      </c>
      <c r="B150" s="142" t="s">
        <v>44</v>
      </c>
      <c r="C150" s="142" t="s">
        <v>1714</v>
      </c>
      <c r="D150" s="142">
        <v>0.59760000000000002</v>
      </c>
      <c r="E150" s="142" t="s">
        <v>697</v>
      </c>
      <c r="F150" s="142" t="s">
        <v>615</v>
      </c>
    </row>
    <row r="151" spans="1:6">
      <c r="A151" s="142" t="s">
        <v>923</v>
      </c>
      <c r="B151" s="142" t="s">
        <v>104</v>
      </c>
      <c r="C151" s="142" t="s">
        <v>1714</v>
      </c>
      <c r="D151" s="142">
        <v>0.46450000000000002</v>
      </c>
      <c r="E151" s="142" t="s">
        <v>697</v>
      </c>
      <c r="F151" s="142" t="s">
        <v>615</v>
      </c>
    </row>
    <row r="152" spans="1:6">
      <c r="A152" s="142" t="s">
        <v>926</v>
      </c>
      <c r="B152" s="142" t="s">
        <v>237</v>
      </c>
      <c r="C152" s="142" t="s">
        <v>1714</v>
      </c>
      <c r="D152" s="142">
        <v>0.375</v>
      </c>
      <c r="E152" s="142" t="s">
        <v>693</v>
      </c>
      <c r="F152" s="142" t="s">
        <v>615</v>
      </c>
    </row>
    <row r="153" spans="1:6">
      <c r="A153" s="142" t="s">
        <v>930</v>
      </c>
      <c r="B153" s="142" t="s">
        <v>124</v>
      </c>
      <c r="C153" s="142" t="s">
        <v>1714</v>
      </c>
      <c r="D153" s="142">
        <v>0.45710000000000001</v>
      </c>
      <c r="E153" s="142" t="s">
        <v>697</v>
      </c>
      <c r="F153" s="142" t="s">
        <v>615</v>
      </c>
    </row>
    <row r="154" spans="1:6">
      <c r="A154" s="142" t="s">
        <v>930</v>
      </c>
      <c r="B154" s="142" t="s">
        <v>480</v>
      </c>
      <c r="C154" s="142" t="s">
        <v>1714</v>
      </c>
      <c r="D154" s="142">
        <v>0.31790000000000002</v>
      </c>
      <c r="E154" s="142" t="s">
        <v>693</v>
      </c>
      <c r="F154" s="142" t="s">
        <v>615</v>
      </c>
    </row>
    <row r="155" spans="1:6">
      <c r="A155" s="142" t="s">
        <v>934</v>
      </c>
      <c r="B155" s="142" t="s">
        <v>55</v>
      </c>
      <c r="C155" s="142" t="s">
        <v>1714</v>
      </c>
      <c r="D155" s="142">
        <v>0.27210000000000001</v>
      </c>
      <c r="E155" s="142" t="s">
        <v>683</v>
      </c>
      <c r="F155" s="142" t="s">
        <v>615</v>
      </c>
    </row>
    <row r="156" spans="1:6">
      <c r="A156" s="142" t="s">
        <v>934</v>
      </c>
      <c r="B156" s="142" t="s">
        <v>156</v>
      </c>
      <c r="C156" s="142" t="s">
        <v>1714</v>
      </c>
      <c r="D156" s="142">
        <v>0.57140000000000002</v>
      </c>
      <c r="E156" s="142" t="s">
        <v>697</v>
      </c>
      <c r="F156" s="142" t="s">
        <v>615</v>
      </c>
    </row>
    <row r="157" spans="1:6">
      <c r="A157" s="142" t="s">
        <v>934</v>
      </c>
      <c r="B157" s="142" t="s">
        <v>497</v>
      </c>
      <c r="C157" s="142" t="s">
        <v>1714</v>
      </c>
      <c r="D157" s="142">
        <v>0.32219999999999999</v>
      </c>
      <c r="E157" s="142" t="s">
        <v>693</v>
      </c>
      <c r="F157" s="142" t="s">
        <v>615</v>
      </c>
    </row>
    <row r="158" spans="1:6">
      <c r="A158" s="142" t="s">
        <v>939</v>
      </c>
      <c r="B158" s="142" t="s">
        <v>90</v>
      </c>
      <c r="C158" s="142" t="s">
        <v>1714</v>
      </c>
      <c r="D158" s="142">
        <v>0.32890000000000003</v>
      </c>
      <c r="E158" s="142" t="s">
        <v>697</v>
      </c>
      <c r="F158" s="142" t="s">
        <v>615</v>
      </c>
    </row>
    <row r="159" spans="1:6">
      <c r="A159" s="142" t="s">
        <v>946</v>
      </c>
      <c r="B159" s="142" t="s">
        <v>168</v>
      </c>
      <c r="C159" s="142" t="s">
        <v>1714</v>
      </c>
      <c r="D159" s="142">
        <v>0.56000000000000005</v>
      </c>
      <c r="E159" s="142" t="s">
        <v>697</v>
      </c>
      <c r="F159" s="142" t="s">
        <v>615</v>
      </c>
    </row>
    <row r="160" spans="1:6">
      <c r="A160" s="142" t="s">
        <v>950</v>
      </c>
      <c r="B160" s="142" t="s">
        <v>327</v>
      </c>
      <c r="C160" s="142" t="s">
        <v>1714</v>
      </c>
      <c r="D160" s="142">
        <v>0.22539999999999999</v>
      </c>
      <c r="E160" s="142" t="s">
        <v>693</v>
      </c>
      <c r="F160" s="142" t="s">
        <v>615</v>
      </c>
    </row>
    <row r="161" spans="1:6">
      <c r="A161" s="142" t="s">
        <v>950</v>
      </c>
      <c r="B161" s="142" t="s">
        <v>391</v>
      </c>
      <c r="C161" s="142" t="s">
        <v>1714</v>
      </c>
      <c r="D161" s="142">
        <v>0.25640000000000002</v>
      </c>
      <c r="E161" s="142" t="s">
        <v>697</v>
      </c>
      <c r="F161" s="142" t="s">
        <v>615</v>
      </c>
    </row>
    <row r="162" spans="1:6">
      <c r="A162" s="142" t="s">
        <v>954</v>
      </c>
      <c r="B162" s="142" t="s">
        <v>98</v>
      </c>
      <c r="C162" s="142" t="s">
        <v>1714</v>
      </c>
      <c r="D162" s="142">
        <v>0.45150000000000001</v>
      </c>
      <c r="E162" s="142" t="s">
        <v>697</v>
      </c>
      <c r="F162" s="142" t="s">
        <v>615</v>
      </c>
    </row>
    <row r="163" spans="1:6">
      <c r="A163" s="142" t="s">
        <v>965</v>
      </c>
      <c r="B163" s="142" t="s">
        <v>136</v>
      </c>
      <c r="C163" s="142" t="s">
        <v>1714</v>
      </c>
      <c r="D163" s="142">
        <v>0.48809999999999998</v>
      </c>
      <c r="E163" s="142" t="s">
        <v>697</v>
      </c>
      <c r="F163" s="142" t="s">
        <v>615</v>
      </c>
    </row>
    <row r="164" spans="1:6">
      <c r="A164" s="142" t="s">
        <v>971</v>
      </c>
      <c r="B164" s="142" t="s">
        <v>185</v>
      </c>
      <c r="C164" s="142" t="s">
        <v>1714</v>
      </c>
      <c r="D164" s="142">
        <v>0.46899999999999997</v>
      </c>
      <c r="E164" s="142" t="s">
        <v>689</v>
      </c>
      <c r="F164" s="142" t="s">
        <v>615</v>
      </c>
    </row>
    <row r="165" spans="1:6">
      <c r="A165" s="142" t="s">
        <v>971</v>
      </c>
      <c r="B165" s="142" t="s">
        <v>64</v>
      </c>
      <c r="C165" s="142" t="s">
        <v>1714</v>
      </c>
      <c r="D165" s="142">
        <v>0.30680000000000002</v>
      </c>
      <c r="E165" s="142" t="s">
        <v>697</v>
      </c>
      <c r="F165" s="142" t="s">
        <v>615</v>
      </c>
    </row>
    <row r="166" spans="1:6">
      <c r="A166" s="142" t="s">
        <v>976</v>
      </c>
      <c r="B166" s="142" t="s">
        <v>400</v>
      </c>
      <c r="C166" s="142" t="s">
        <v>1714</v>
      </c>
      <c r="D166" s="142">
        <v>0.29170000000000001</v>
      </c>
      <c r="E166" s="142" t="s">
        <v>697</v>
      </c>
      <c r="F166" s="142" t="s">
        <v>615</v>
      </c>
    </row>
    <row r="167" spans="1:6">
      <c r="A167" s="142" t="s">
        <v>981</v>
      </c>
      <c r="B167" s="142" t="s">
        <v>221</v>
      </c>
      <c r="C167" s="142" t="s">
        <v>1714</v>
      </c>
      <c r="D167" s="142">
        <v>0.3377</v>
      </c>
      <c r="E167" s="142" t="s">
        <v>693</v>
      </c>
      <c r="F167" s="142" t="s">
        <v>615</v>
      </c>
    </row>
    <row r="168" spans="1:6">
      <c r="A168" s="142" t="s">
        <v>981</v>
      </c>
      <c r="B168" s="142" t="s">
        <v>416</v>
      </c>
      <c r="C168" s="142" t="s">
        <v>1714</v>
      </c>
      <c r="D168" s="142">
        <v>0.24</v>
      </c>
      <c r="E168" s="142" t="s">
        <v>693</v>
      </c>
      <c r="F168" s="142" t="s">
        <v>615</v>
      </c>
    </row>
    <row r="169" spans="1:6">
      <c r="A169" s="142" t="s">
        <v>981</v>
      </c>
      <c r="B169" s="142" t="s">
        <v>472</v>
      </c>
      <c r="C169" s="142" t="s">
        <v>1714</v>
      </c>
      <c r="D169" s="142">
        <v>0.29630000000000001</v>
      </c>
      <c r="E169" s="142" t="s">
        <v>693</v>
      </c>
      <c r="F169" s="142" t="s">
        <v>615</v>
      </c>
    </row>
    <row r="170" spans="1:6">
      <c r="A170" s="142" t="s">
        <v>981</v>
      </c>
      <c r="B170" s="142" t="s">
        <v>474</v>
      </c>
      <c r="C170" s="142" t="s">
        <v>1714</v>
      </c>
      <c r="D170" s="142">
        <v>0.29409999999999997</v>
      </c>
      <c r="E170" s="142" t="s">
        <v>693</v>
      </c>
      <c r="F170" s="142" t="s">
        <v>615</v>
      </c>
    </row>
    <row r="171" spans="1:6">
      <c r="A171" s="142" t="s">
        <v>987</v>
      </c>
      <c r="B171" s="142" t="s">
        <v>94</v>
      </c>
      <c r="C171" s="142" t="s">
        <v>1714</v>
      </c>
      <c r="D171" s="142">
        <v>0.31069999999999998</v>
      </c>
      <c r="E171" s="142" t="s">
        <v>697</v>
      </c>
      <c r="F171" s="142" t="s">
        <v>615</v>
      </c>
    </row>
    <row r="172" spans="1:6">
      <c r="A172" s="142" t="s">
        <v>992</v>
      </c>
      <c r="B172" s="142" t="s">
        <v>250</v>
      </c>
      <c r="C172" s="142" t="s">
        <v>1714</v>
      </c>
      <c r="D172" s="142">
        <v>0.44440000000000002</v>
      </c>
      <c r="E172" s="142" t="s">
        <v>697</v>
      </c>
      <c r="F172" s="142" t="s">
        <v>615</v>
      </c>
    </row>
    <row r="173" spans="1:6">
      <c r="A173" s="142" t="s">
        <v>995</v>
      </c>
      <c r="B173" s="142" t="s">
        <v>69</v>
      </c>
      <c r="C173" s="142" t="s">
        <v>1714</v>
      </c>
      <c r="D173" s="142">
        <v>0.37309999999999999</v>
      </c>
      <c r="E173" s="142" t="s">
        <v>697</v>
      </c>
      <c r="F173" s="142" t="s">
        <v>615</v>
      </c>
    </row>
    <row r="174" spans="1:6">
      <c r="A174" s="142" t="s">
        <v>998</v>
      </c>
      <c r="B174" s="142" t="s">
        <v>282</v>
      </c>
      <c r="C174" s="142" t="s">
        <v>1714</v>
      </c>
      <c r="D174" s="142">
        <v>0.38829999999999998</v>
      </c>
      <c r="E174" s="142" t="s">
        <v>697</v>
      </c>
      <c r="F174" s="142" t="s">
        <v>615</v>
      </c>
    </row>
    <row r="175" spans="1:6">
      <c r="A175" s="142" t="s">
        <v>1002</v>
      </c>
      <c r="B175" s="142" t="s">
        <v>181</v>
      </c>
      <c r="C175" s="142" t="s">
        <v>1714</v>
      </c>
      <c r="D175" s="142">
        <v>0.5202</v>
      </c>
      <c r="E175" s="142" t="s">
        <v>697</v>
      </c>
      <c r="F175" s="142" t="s">
        <v>615</v>
      </c>
    </row>
    <row r="176" spans="1:6">
      <c r="A176" s="142" t="s">
        <v>1010</v>
      </c>
      <c r="B176" s="142" t="s">
        <v>297</v>
      </c>
      <c r="C176" s="142" t="s">
        <v>1714</v>
      </c>
      <c r="D176" s="142">
        <v>0.36899999999999999</v>
      </c>
      <c r="E176" s="142" t="s">
        <v>697</v>
      </c>
      <c r="F176" s="142" t="s">
        <v>615</v>
      </c>
    </row>
    <row r="177" spans="1:6">
      <c r="A177" s="142" t="s">
        <v>1015</v>
      </c>
      <c r="B177" s="142" t="s">
        <v>204</v>
      </c>
      <c r="C177" s="142" t="s">
        <v>1714</v>
      </c>
      <c r="D177" s="142">
        <v>0.47649999999999998</v>
      </c>
      <c r="E177" s="142" t="s">
        <v>697</v>
      </c>
      <c r="F177" s="142" t="s">
        <v>615</v>
      </c>
    </row>
    <row r="178" spans="1:6">
      <c r="A178" s="142" t="s">
        <v>1019</v>
      </c>
      <c r="B178" s="142" t="s">
        <v>201</v>
      </c>
      <c r="C178" s="142" t="s">
        <v>1714</v>
      </c>
      <c r="D178" s="142">
        <v>0.75</v>
      </c>
      <c r="E178" s="142" t="s">
        <v>697</v>
      </c>
      <c r="F178" s="142" t="s">
        <v>615</v>
      </c>
    </row>
    <row r="179" spans="1:6">
      <c r="A179" s="142" t="s">
        <v>1021</v>
      </c>
      <c r="B179" s="142" t="s">
        <v>308</v>
      </c>
      <c r="C179" s="142" t="s">
        <v>1714</v>
      </c>
      <c r="D179" s="142">
        <v>0.19769999999999999</v>
      </c>
      <c r="E179" s="142" t="s">
        <v>697</v>
      </c>
      <c r="F179" s="142" t="s">
        <v>615</v>
      </c>
    </row>
    <row r="180" spans="1:6">
      <c r="A180" s="142" t="s">
        <v>1025</v>
      </c>
      <c r="B180" s="142" t="s">
        <v>430</v>
      </c>
      <c r="C180" s="142" t="s">
        <v>1714</v>
      </c>
      <c r="D180" s="142">
        <v>0.32179999999999997</v>
      </c>
      <c r="E180" s="142" t="s">
        <v>697</v>
      </c>
      <c r="F180" s="142" t="s">
        <v>615</v>
      </c>
    </row>
    <row r="181" spans="1:6">
      <c r="A181" s="142" t="s">
        <v>1029</v>
      </c>
      <c r="B181" s="142" t="s">
        <v>343</v>
      </c>
      <c r="C181" s="142" t="s">
        <v>1714</v>
      </c>
      <c r="D181" s="142">
        <v>0.3992</v>
      </c>
      <c r="E181" s="142" t="s">
        <v>693</v>
      </c>
      <c r="F181" s="142" t="s">
        <v>615</v>
      </c>
    </row>
    <row r="182" spans="1:6">
      <c r="A182" s="142" t="s">
        <v>1029</v>
      </c>
      <c r="B182" s="142" t="s">
        <v>100</v>
      </c>
      <c r="C182" s="142" t="s">
        <v>1714</v>
      </c>
      <c r="D182" s="142">
        <v>0.21740000000000001</v>
      </c>
      <c r="E182" s="142" t="s">
        <v>697</v>
      </c>
      <c r="F182" s="142" t="s">
        <v>615</v>
      </c>
    </row>
    <row r="183" spans="1:6">
      <c r="A183" s="142" t="s">
        <v>1031</v>
      </c>
      <c r="B183" s="142" t="s">
        <v>126</v>
      </c>
      <c r="C183" s="142" t="s">
        <v>1714</v>
      </c>
      <c r="D183" s="142">
        <v>0.25419999999999998</v>
      </c>
      <c r="E183" s="142" t="s">
        <v>697</v>
      </c>
      <c r="F183" s="142" t="s">
        <v>615</v>
      </c>
    </row>
    <row r="184" spans="1:6">
      <c r="A184" s="142" t="s">
        <v>1036</v>
      </c>
      <c r="B184" s="142" t="s">
        <v>131</v>
      </c>
      <c r="C184" s="142" t="s">
        <v>1714</v>
      </c>
      <c r="D184" s="142">
        <v>0.33329999999999999</v>
      </c>
      <c r="E184" s="142" t="s">
        <v>697</v>
      </c>
      <c r="F184" s="142" t="s">
        <v>615</v>
      </c>
    </row>
    <row r="185" spans="1:6">
      <c r="A185" s="142" t="s">
        <v>1039</v>
      </c>
      <c r="B185" s="142" t="s">
        <v>158</v>
      </c>
      <c r="C185" s="142" t="s">
        <v>1714</v>
      </c>
      <c r="D185" s="142">
        <v>0.38240000000000002</v>
      </c>
      <c r="E185" s="142" t="s">
        <v>697</v>
      </c>
      <c r="F185" s="142" t="s">
        <v>615</v>
      </c>
    </row>
    <row r="186" spans="1:6">
      <c r="A186" s="142" t="s">
        <v>1043</v>
      </c>
      <c r="B186" s="142" t="s">
        <v>319</v>
      </c>
      <c r="C186" s="142" t="s">
        <v>1714</v>
      </c>
      <c r="D186" s="142">
        <v>0.3377</v>
      </c>
      <c r="E186" s="142" t="s">
        <v>697</v>
      </c>
      <c r="F186" s="142" t="s">
        <v>615</v>
      </c>
    </row>
    <row r="187" spans="1:6">
      <c r="A187" s="142" t="s">
        <v>1047</v>
      </c>
      <c r="B187" s="142" t="s">
        <v>322</v>
      </c>
      <c r="C187" s="142" t="s">
        <v>1714</v>
      </c>
      <c r="D187" s="142">
        <v>0.23530000000000001</v>
      </c>
      <c r="E187" s="142" t="s">
        <v>697</v>
      </c>
      <c r="F187" s="142" t="s">
        <v>615</v>
      </c>
    </row>
    <row r="188" spans="1:6">
      <c r="A188" s="142" t="s">
        <v>1052</v>
      </c>
      <c r="B188" s="142" t="s">
        <v>323</v>
      </c>
      <c r="C188" s="142" t="s">
        <v>1714</v>
      </c>
      <c r="D188" s="142">
        <v>0.23080000000000001</v>
      </c>
      <c r="E188" s="142" t="s">
        <v>683</v>
      </c>
      <c r="F188" s="142" t="s">
        <v>615</v>
      </c>
    </row>
    <row r="189" spans="1:6">
      <c r="A189" s="142" t="s">
        <v>1054</v>
      </c>
      <c r="B189" s="142" t="s">
        <v>173</v>
      </c>
      <c r="C189" s="142" t="s">
        <v>1714</v>
      </c>
      <c r="D189" s="142">
        <v>0.50780000000000003</v>
      </c>
      <c r="E189" s="142" t="s">
        <v>697</v>
      </c>
      <c r="F189" s="142" t="s">
        <v>615</v>
      </c>
    </row>
    <row r="190" spans="1:6">
      <c r="A190" s="142" t="s">
        <v>1058</v>
      </c>
      <c r="B190" s="142" t="s">
        <v>486</v>
      </c>
      <c r="C190" s="142" t="s">
        <v>1714</v>
      </c>
      <c r="D190" s="142">
        <v>0.19750000000000001</v>
      </c>
      <c r="E190" s="142" t="s">
        <v>697</v>
      </c>
      <c r="F190" s="142" t="s">
        <v>615</v>
      </c>
    </row>
    <row r="191" spans="1:6">
      <c r="A191" s="142" t="s">
        <v>1061</v>
      </c>
      <c r="B191" s="142" t="s">
        <v>148</v>
      </c>
      <c r="C191" s="142" t="s">
        <v>1714</v>
      </c>
      <c r="D191" s="142">
        <v>0.49340000000000001</v>
      </c>
      <c r="E191" s="142" t="s">
        <v>689</v>
      </c>
      <c r="F191" s="142" t="s">
        <v>615</v>
      </c>
    </row>
    <row r="192" spans="1:6">
      <c r="A192" s="142" t="s">
        <v>1065</v>
      </c>
      <c r="B192" s="142" t="s">
        <v>359</v>
      </c>
      <c r="C192" s="142" t="s">
        <v>1714</v>
      </c>
      <c r="D192" s="142">
        <v>0.31030000000000002</v>
      </c>
      <c r="E192" s="142" t="s">
        <v>697</v>
      </c>
      <c r="F192" s="142" t="s">
        <v>615</v>
      </c>
    </row>
    <row r="193" spans="1:6">
      <c r="A193" s="142" t="s">
        <v>1070</v>
      </c>
      <c r="B193" s="142" t="s">
        <v>192</v>
      </c>
      <c r="C193" s="142" t="s">
        <v>1714</v>
      </c>
      <c r="D193" s="142">
        <v>0.38229999999999997</v>
      </c>
      <c r="E193" s="142" t="s">
        <v>693</v>
      </c>
      <c r="F193" s="142" t="s">
        <v>615</v>
      </c>
    </row>
    <row r="194" spans="1:6">
      <c r="A194" s="142" t="s">
        <v>1070</v>
      </c>
      <c r="B194" s="142" t="s">
        <v>21</v>
      </c>
      <c r="C194" s="142" t="s">
        <v>1714</v>
      </c>
      <c r="D194" s="142">
        <v>0.41510000000000002</v>
      </c>
      <c r="E194" s="142" t="s">
        <v>697</v>
      </c>
      <c r="F194" s="142" t="s">
        <v>615</v>
      </c>
    </row>
    <row r="195" spans="1:6">
      <c r="A195" s="142" t="s">
        <v>1072</v>
      </c>
      <c r="B195" s="142" t="s">
        <v>84</v>
      </c>
      <c r="C195" s="142" t="s">
        <v>1714</v>
      </c>
      <c r="D195" s="142">
        <v>0.32029999999999997</v>
      </c>
      <c r="E195" s="142" t="s">
        <v>697</v>
      </c>
      <c r="F195" s="142" t="s">
        <v>615</v>
      </c>
    </row>
    <row r="196" spans="1:6">
      <c r="A196" s="142" t="s">
        <v>1081</v>
      </c>
      <c r="B196" s="142" t="s">
        <v>34</v>
      </c>
      <c r="C196" s="142" t="s">
        <v>1714</v>
      </c>
      <c r="D196" s="142">
        <v>0.36</v>
      </c>
      <c r="E196" s="142" t="s">
        <v>689</v>
      </c>
      <c r="F196" s="142" t="s">
        <v>615</v>
      </c>
    </row>
    <row r="197" spans="1:6">
      <c r="A197" s="142" t="s">
        <v>1083</v>
      </c>
      <c r="B197" s="142" t="s">
        <v>128</v>
      </c>
      <c r="C197" s="142" t="s">
        <v>1714</v>
      </c>
      <c r="D197" s="142">
        <v>0.41670000000000001</v>
      </c>
      <c r="E197" s="142" t="s">
        <v>697</v>
      </c>
      <c r="F197" s="142" t="s">
        <v>615</v>
      </c>
    </row>
    <row r="198" spans="1:6">
      <c r="A198" s="142" t="s">
        <v>1086</v>
      </c>
      <c r="B198" s="142" t="s">
        <v>78</v>
      </c>
      <c r="C198" s="142" t="s">
        <v>1714</v>
      </c>
      <c r="D198" s="142">
        <v>0.40870000000000001</v>
      </c>
      <c r="E198" s="142" t="s">
        <v>693</v>
      </c>
      <c r="F198" s="142" t="s">
        <v>615</v>
      </c>
    </row>
    <row r="199" spans="1:6">
      <c r="A199" s="142" t="s">
        <v>1086</v>
      </c>
      <c r="B199" s="142" t="s">
        <v>345</v>
      </c>
      <c r="C199" s="142" t="s">
        <v>1714</v>
      </c>
      <c r="D199" s="142">
        <v>0.3478</v>
      </c>
      <c r="E199" s="142" t="s">
        <v>697</v>
      </c>
      <c r="F199" s="142" t="s">
        <v>615</v>
      </c>
    </row>
    <row r="200" spans="1:6">
      <c r="A200" s="142" t="s">
        <v>1088</v>
      </c>
      <c r="B200" s="142" t="s">
        <v>60</v>
      </c>
      <c r="C200" s="142" t="s">
        <v>1714</v>
      </c>
      <c r="D200" s="142">
        <v>0.45129999999999998</v>
      </c>
      <c r="E200" s="142" t="s">
        <v>697</v>
      </c>
      <c r="F200" s="142" t="s">
        <v>615</v>
      </c>
    </row>
    <row r="201" spans="1:6">
      <c r="A201" s="142" t="s">
        <v>1096</v>
      </c>
      <c r="B201" s="142" t="s">
        <v>422</v>
      </c>
      <c r="C201" s="142" t="s">
        <v>1714</v>
      </c>
      <c r="D201" s="142">
        <v>0.1133</v>
      </c>
      <c r="E201" s="142" t="s">
        <v>697</v>
      </c>
      <c r="F201" s="142" t="s">
        <v>615</v>
      </c>
    </row>
    <row r="202" spans="1:6">
      <c r="A202" s="142" t="s">
        <v>1097</v>
      </c>
      <c r="B202" s="142" t="s">
        <v>270</v>
      </c>
      <c r="C202" s="142" t="s">
        <v>1714</v>
      </c>
      <c r="D202" s="142">
        <v>0.44350000000000001</v>
      </c>
      <c r="E202" s="142" t="s">
        <v>697</v>
      </c>
      <c r="F202" s="142" t="s">
        <v>615</v>
      </c>
    </row>
    <row r="203" spans="1:6">
      <c r="A203" s="142" t="s">
        <v>1102</v>
      </c>
      <c r="B203" s="142" t="s">
        <v>112</v>
      </c>
      <c r="C203" s="142" t="s">
        <v>1714</v>
      </c>
      <c r="D203" s="142">
        <v>0.36749999999999999</v>
      </c>
      <c r="E203" s="142" t="s">
        <v>697</v>
      </c>
      <c r="F203" s="142" t="s">
        <v>615</v>
      </c>
    </row>
    <row r="204" spans="1:6">
      <c r="A204" s="142" t="s">
        <v>1106</v>
      </c>
      <c r="B204" s="142" t="s">
        <v>171</v>
      </c>
      <c r="C204" s="142" t="s">
        <v>1714</v>
      </c>
      <c r="D204" s="142">
        <v>0.4098</v>
      </c>
      <c r="E204" s="142" t="s">
        <v>697</v>
      </c>
      <c r="F204" s="142" t="s">
        <v>615</v>
      </c>
    </row>
    <row r="205" spans="1:6">
      <c r="A205" s="142" t="s">
        <v>1108</v>
      </c>
      <c r="B205" s="142" t="s">
        <v>74</v>
      </c>
      <c r="C205" s="142" t="s">
        <v>1714</v>
      </c>
      <c r="D205" s="142">
        <v>0.80769999999999997</v>
      </c>
      <c r="E205" s="142" t="s">
        <v>697</v>
      </c>
      <c r="F205" s="142" t="s">
        <v>615</v>
      </c>
    </row>
    <row r="206" spans="1:6">
      <c r="A206" s="142" t="s">
        <v>1111</v>
      </c>
      <c r="B206" s="142" t="s">
        <v>296</v>
      </c>
      <c r="C206" s="142" t="s">
        <v>1714</v>
      </c>
      <c r="D206" s="142">
        <v>0.47870000000000001</v>
      </c>
      <c r="E206" s="142" t="s">
        <v>697</v>
      </c>
      <c r="F206" s="142" t="s">
        <v>615</v>
      </c>
    </row>
    <row r="207" spans="1:6">
      <c r="A207" s="142" t="s">
        <v>1118</v>
      </c>
      <c r="B207" s="142" t="s">
        <v>130</v>
      </c>
      <c r="C207" s="142" t="s">
        <v>1714</v>
      </c>
      <c r="D207" s="142">
        <v>0.3</v>
      </c>
      <c r="E207" s="142" t="s">
        <v>697</v>
      </c>
      <c r="F207" s="142" t="s">
        <v>615</v>
      </c>
    </row>
    <row r="208" spans="1:6">
      <c r="A208" s="142" t="s">
        <v>1123</v>
      </c>
      <c r="B208" s="142" t="s">
        <v>172</v>
      </c>
      <c r="C208" s="142" t="s">
        <v>1714</v>
      </c>
      <c r="D208" s="142">
        <v>0.4466</v>
      </c>
      <c r="E208" s="142" t="s">
        <v>689</v>
      </c>
      <c r="F208" s="142" t="s">
        <v>615</v>
      </c>
    </row>
    <row r="209" spans="1:6">
      <c r="A209" s="142" t="s">
        <v>1130</v>
      </c>
      <c r="B209" s="142" t="s">
        <v>86</v>
      </c>
      <c r="C209" s="142" t="s">
        <v>1714</v>
      </c>
      <c r="D209" s="142">
        <v>0.5242</v>
      </c>
      <c r="E209" s="142" t="s">
        <v>697</v>
      </c>
      <c r="F209" s="142" t="s">
        <v>615</v>
      </c>
    </row>
    <row r="210" spans="1:6">
      <c r="A210" s="142" t="s">
        <v>1138</v>
      </c>
      <c r="B210" s="142" t="s">
        <v>180</v>
      </c>
      <c r="C210" s="142" t="s">
        <v>1714</v>
      </c>
      <c r="D210" s="142">
        <v>0.41249999999999998</v>
      </c>
      <c r="E210" s="142" t="s">
        <v>697</v>
      </c>
      <c r="F210" s="142" t="s">
        <v>615</v>
      </c>
    </row>
    <row r="211" spans="1:6">
      <c r="A211" s="142" t="s">
        <v>1143</v>
      </c>
      <c r="B211" s="142" t="s">
        <v>367</v>
      </c>
      <c r="C211" s="142" t="s">
        <v>1714</v>
      </c>
      <c r="D211" s="142">
        <v>0.44929999999999998</v>
      </c>
      <c r="E211" s="142" t="s">
        <v>697</v>
      </c>
      <c r="F211" s="142" t="s">
        <v>615</v>
      </c>
    </row>
    <row r="212" spans="1:6">
      <c r="A212" s="142" t="s">
        <v>1145</v>
      </c>
      <c r="B212" s="142" t="s">
        <v>347</v>
      </c>
      <c r="C212" s="142" t="s">
        <v>1714</v>
      </c>
      <c r="D212" s="142">
        <v>0.33700000000000002</v>
      </c>
      <c r="E212" s="142" t="s">
        <v>689</v>
      </c>
      <c r="F212" s="142" t="s">
        <v>615</v>
      </c>
    </row>
    <row r="213" spans="1:6">
      <c r="A213" s="142" t="s">
        <v>1147</v>
      </c>
      <c r="B213" s="142" t="s">
        <v>12</v>
      </c>
      <c r="C213" s="142" t="s">
        <v>1714</v>
      </c>
      <c r="D213" s="142">
        <v>0.57140000000000002</v>
      </c>
      <c r="E213" s="142" t="s">
        <v>697</v>
      </c>
      <c r="F213" s="142" t="s">
        <v>615</v>
      </c>
    </row>
    <row r="214" spans="1:6">
      <c r="A214" s="142" t="s">
        <v>1152</v>
      </c>
      <c r="B214" s="142" t="s">
        <v>378</v>
      </c>
      <c r="C214" s="142" t="s">
        <v>1714</v>
      </c>
      <c r="D214" s="142">
        <v>0.3342</v>
      </c>
      <c r="E214" s="142" t="s">
        <v>693</v>
      </c>
      <c r="F214" s="142" t="s">
        <v>615</v>
      </c>
    </row>
    <row r="215" spans="1:6">
      <c r="A215" s="142" t="s">
        <v>1155</v>
      </c>
      <c r="B215" s="142" t="s">
        <v>118</v>
      </c>
      <c r="C215" s="142" t="s">
        <v>1714</v>
      </c>
      <c r="D215" s="142">
        <v>0.60470000000000002</v>
      </c>
      <c r="E215" s="142" t="s">
        <v>697</v>
      </c>
      <c r="F215" s="142" t="s">
        <v>615</v>
      </c>
    </row>
    <row r="216" spans="1:6">
      <c r="A216" s="142" t="s">
        <v>1158</v>
      </c>
      <c r="B216" s="142" t="s">
        <v>40</v>
      </c>
      <c r="C216" s="142" t="s">
        <v>1714</v>
      </c>
      <c r="D216" s="142">
        <v>0.34320000000000001</v>
      </c>
      <c r="E216" s="142" t="s">
        <v>693</v>
      </c>
      <c r="F216" s="142" t="s">
        <v>615</v>
      </c>
    </row>
    <row r="217" spans="1:6">
      <c r="A217" s="142" t="s">
        <v>1158</v>
      </c>
      <c r="B217" s="142" t="s">
        <v>27</v>
      </c>
      <c r="C217" s="142" t="s">
        <v>1714</v>
      </c>
      <c r="D217" s="142">
        <v>0.37780000000000002</v>
      </c>
      <c r="E217" s="142" t="s">
        <v>697</v>
      </c>
      <c r="F217" s="142" t="s">
        <v>615</v>
      </c>
    </row>
    <row r="218" spans="1:6">
      <c r="A218" s="142" t="s">
        <v>1162</v>
      </c>
      <c r="B218" s="142" t="s">
        <v>384</v>
      </c>
      <c r="C218" s="142" t="s">
        <v>1714</v>
      </c>
      <c r="D218" s="142">
        <v>0.45669999999999999</v>
      </c>
      <c r="E218" s="142" t="s">
        <v>697</v>
      </c>
      <c r="F218" s="142" t="s">
        <v>615</v>
      </c>
    </row>
    <row r="219" spans="1:6">
      <c r="A219" s="142" t="s">
        <v>1169</v>
      </c>
      <c r="B219" s="142" t="s">
        <v>356</v>
      </c>
      <c r="C219" s="142" t="s">
        <v>1714</v>
      </c>
      <c r="D219" s="142">
        <v>0.32769999999999999</v>
      </c>
      <c r="E219" s="142" t="s">
        <v>697</v>
      </c>
      <c r="F219" s="142" t="s">
        <v>615</v>
      </c>
    </row>
    <row r="220" spans="1:6">
      <c r="A220" s="142" t="s">
        <v>1172</v>
      </c>
      <c r="B220" s="142" t="s">
        <v>427</v>
      </c>
      <c r="C220" s="142" t="s">
        <v>1714</v>
      </c>
      <c r="D220" s="142">
        <v>0.34820000000000001</v>
      </c>
      <c r="E220" s="142" t="s">
        <v>689</v>
      </c>
      <c r="F220" s="142" t="s">
        <v>615</v>
      </c>
    </row>
    <row r="221" spans="1:6">
      <c r="A221" s="142" t="s">
        <v>1180</v>
      </c>
      <c r="B221" s="142" t="s">
        <v>144</v>
      </c>
      <c r="C221" s="142" t="s">
        <v>1714</v>
      </c>
      <c r="D221" s="142">
        <v>0.53449999999999998</v>
      </c>
      <c r="E221" s="142" t="s">
        <v>693</v>
      </c>
      <c r="F221" s="142" t="s">
        <v>615</v>
      </c>
    </row>
    <row r="222" spans="1:6">
      <c r="A222" s="142" t="s">
        <v>1182</v>
      </c>
      <c r="B222" s="142" t="s">
        <v>48</v>
      </c>
      <c r="C222" s="142" t="s">
        <v>1714</v>
      </c>
      <c r="D222" s="142">
        <v>0.33579999999999999</v>
      </c>
      <c r="E222" s="142" t="s">
        <v>683</v>
      </c>
      <c r="F222" s="142" t="s">
        <v>615</v>
      </c>
    </row>
    <row r="223" spans="1:6">
      <c r="A223" s="142" t="s">
        <v>1187</v>
      </c>
      <c r="B223" s="142" t="s">
        <v>223</v>
      </c>
      <c r="C223" s="142" t="s">
        <v>1714</v>
      </c>
      <c r="D223" s="142">
        <v>0.5</v>
      </c>
      <c r="E223" s="142" t="s">
        <v>697</v>
      </c>
      <c r="F223" s="142" t="s">
        <v>615</v>
      </c>
    </row>
    <row r="224" spans="1:6">
      <c r="A224" s="142" t="s">
        <v>1187</v>
      </c>
      <c r="B224" s="142" t="s">
        <v>82</v>
      </c>
      <c r="C224" s="142" t="s">
        <v>1714</v>
      </c>
      <c r="D224" s="142">
        <v>0.32200000000000001</v>
      </c>
      <c r="E224" s="142" t="s">
        <v>693</v>
      </c>
      <c r="F224" s="142" t="s">
        <v>615</v>
      </c>
    </row>
    <row r="225" spans="1:6">
      <c r="A225" s="142" t="s">
        <v>1189</v>
      </c>
      <c r="B225" s="142" t="s">
        <v>81</v>
      </c>
      <c r="C225" s="142" t="s">
        <v>1714</v>
      </c>
      <c r="D225" s="142">
        <v>0.3649</v>
      </c>
      <c r="E225" s="142" t="s">
        <v>683</v>
      </c>
      <c r="F225" s="142" t="s">
        <v>615</v>
      </c>
    </row>
    <row r="226" spans="1:6">
      <c r="A226" s="142" t="s">
        <v>1192</v>
      </c>
      <c r="B226" s="142" t="s">
        <v>196</v>
      </c>
      <c r="C226" s="142" t="s">
        <v>1714</v>
      </c>
      <c r="D226" s="142">
        <v>0.55649999999999999</v>
      </c>
      <c r="E226" s="142" t="s">
        <v>697</v>
      </c>
      <c r="F226" s="142" t="s">
        <v>615</v>
      </c>
    </row>
    <row r="227" spans="1:6">
      <c r="A227" s="142" t="s">
        <v>1195</v>
      </c>
      <c r="B227" s="142" t="s">
        <v>527</v>
      </c>
      <c r="C227" s="142" t="s">
        <v>1714</v>
      </c>
      <c r="D227" s="142">
        <v>0.20549999999999999</v>
      </c>
      <c r="E227" s="142" t="s">
        <v>697</v>
      </c>
      <c r="F227" s="142" t="s">
        <v>615</v>
      </c>
    </row>
    <row r="228" spans="1:6">
      <c r="A228" s="142" t="s">
        <v>1199</v>
      </c>
      <c r="B228" s="142" t="s">
        <v>444</v>
      </c>
      <c r="C228" s="142" t="s">
        <v>1714</v>
      </c>
      <c r="D228" s="142">
        <v>0.44190000000000002</v>
      </c>
      <c r="E228" s="142" t="s">
        <v>693</v>
      </c>
      <c r="F228" s="142" t="s">
        <v>615</v>
      </c>
    </row>
    <row r="229" spans="1:6">
      <c r="A229" s="142" t="s">
        <v>1201</v>
      </c>
      <c r="B229" s="142" t="s">
        <v>535</v>
      </c>
      <c r="C229" s="142" t="s">
        <v>1714</v>
      </c>
      <c r="D229" s="142">
        <v>0.15</v>
      </c>
      <c r="E229" s="142" t="s">
        <v>693</v>
      </c>
      <c r="F229" s="142" t="s">
        <v>615</v>
      </c>
    </row>
    <row r="230" spans="1:6">
      <c r="A230" s="142" t="s">
        <v>1203</v>
      </c>
      <c r="B230" s="142" t="s">
        <v>379</v>
      </c>
      <c r="C230" s="142" t="s">
        <v>1714</v>
      </c>
      <c r="D230" s="142">
        <v>0.33850000000000002</v>
      </c>
      <c r="E230" s="142" t="s">
        <v>697</v>
      </c>
      <c r="F230" s="142" t="s">
        <v>615</v>
      </c>
    </row>
    <row r="231" spans="1:6">
      <c r="A231" s="142" t="s">
        <v>1206</v>
      </c>
      <c r="B231" s="142" t="s">
        <v>421</v>
      </c>
      <c r="C231" s="142" t="s">
        <v>1714</v>
      </c>
      <c r="D231" s="142">
        <v>0.31509999999999999</v>
      </c>
      <c r="E231" s="142" t="s">
        <v>693</v>
      </c>
      <c r="F231" s="142" t="s">
        <v>615</v>
      </c>
    </row>
    <row r="232" spans="1:6">
      <c r="A232" s="142" t="s">
        <v>1208</v>
      </c>
      <c r="B232" s="142" t="s">
        <v>383</v>
      </c>
      <c r="C232" s="142" t="s">
        <v>1714</v>
      </c>
      <c r="D232" s="142">
        <v>0.2969</v>
      </c>
      <c r="E232" s="142" t="s">
        <v>693</v>
      </c>
      <c r="F232" s="142" t="s">
        <v>615</v>
      </c>
    </row>
    <row r="233" spans="1:6">
      <c r="A233" s="142" t="s">
        <v>1210</v>
      </c>
      <c r="B233" s="142" t="s">
        <v>537</v>
      </c>
      <c r="C233" s="142" t="s">
        <v>1714</v>
      </c>
      <c r="D233" s="142">
        <v>0.32219999999999999</v>
      </c>
      <c r="E233" s="142" t="s">
        <v>693</v>
      </c>
      <c r="F233" s="142" t="s">
        <v>615</v>
      </c>
    </row>
    <row r="234" spans="1:6">
      <c r="A234" s="142" t="s">
        <v>541</v>
      </c>
      <c r="B234" s="142" t="s">
        <v>541</v>
      </c>
      <c r="C234" s="142" t="s">
        <v>1714</v>
      </c>
      <c r="D234" s="142">
        <v>0.24740000000000001</v>
      </c>
      <c r="E234" s="142" t="s">
        <v>683</v>
      </c>
      <c r="F234" s="142" t="s">
        <v>615</v>
      </c>
    </row>
    <row r="235" spans="1:6">
      <c r="A235" s="142" t="s">
        <v>1212</v>
      </c>
      <c r="B235" s="142" t="s">
        <v>239</v>
      </c>
      <c r="C235" s="142" t="s">
        <v>1714</v>
      </c>
      <c r="D235" s="142">
        <v>0.29870000000000002</v>
      </c>
      <c r="E235" s="142" t="s">
        <v>693</v>
      </c>
      <c r="F235" s="142" t="s">
        <v>615</v>
      </c>
    </row>
    <row r="236" spans="1:6">
      <c r="A236" s="142" t="s">
        <v>1214</v>
      </c>
      <c r="B236" s="142" t="s">
        <v>458</v>
      </c>
      <c r="C236" s="142" t="s">
        <v>1714</v>
      </c>
      <c r="D236" s="142">
        <v>0.32100000000000001</v>
      </c>
      <c r="E236" s="142" t="s">
        <v>693</v>
      </c>
      <c r="F236" s="142" t="s">
        <v>615</v>
      </c>
    </row>
    <row r="237" spans="1:6">
      <c r="A237" s="142" t="s">
        <v>1216</v>
      </c>
      <c r="B237" s="142" t="s">
        <v>465</v>
      </c>
      <c r="C237" s="142" t="s">
        <v>1714</v>
      </c>
      <c r="D237" s="142">
        <v>0.3458</v>
      </c>
      <c r="E237" s="142" t="s">
        <v>693</v>
      </c>
      <c r="F237" s="142" t="s">
        <v>615</v>
      </c>
    </row>
    <row r="238" spans="1:6">
      <c r="A238" s="142" t="s">
        <v>1218</v>
      </c>
      <c r="B238" s="142" t="s">
        <v>544</v>
      </c>
      <c r="C238" s="142" t="s">
        <v>1714</v>
      </c>
      <c r="D238" s="142">
        <v>0.22989999999999999</v>
      </c>
      <c r="E238" s="142" t="s">
        <v>693</v>
      </c>
      <c r="F238" s="142" t="s">
        <v>615</v>
      </c>
    </row>
    <row r="239" spans="1:6">
      <c r="A239" s="142" t="s">
        <v>553</v>
      </c>
      <c r="B239" s="142" t="s">
        <v>553</v>
      </c>
      <c r="C239" s="142" t="s">
        <v>1714</v>
      </c>
      <c r="D239" s="142">
        <v>0.39729999999999999</v>
      </c>
      <c r="E239" s="142" t="s">
        <v>697</v>
      </c>
      <c r="F239" s="142" t="s">
        <v>615</v>
      </c>
    </row>
    <row r="240" spans="1:6">
      <c r="A240" s="142" t="s">
        <v>1220</v>
      </c>
      <c r="B240" s="142" t="s">
        <v>137</v>
      </c>
      <c r="C240" s="142" t="s">
        <v>1714</v>
      </c>
      <c r="D240" s="142">
        <v>0.3281</v>
      </c>
      <c r="E240" s="142" t="s">
        <v>697</v>
      </c>
      <c r="F240" s="142" t="s">
        <v>615</v>
      </c>
    </row>
    <row r="241" spans="1:6">
      <c r="A241" s="142" t="s">
        <v>1222</v>
      </c>
      <c r="B241" s="142" t="s">
        <v>409</v>
      </c>
      <c r="C241" s="142" t="s">
        <v>1714</v>
      </c>
      <c r="D241" s="142">
        <v>0.37780000000000002</v>
      </c>
      <c r="E241" s="142" t="s">
        <v>697</v>
      </c>
      <c r="F241" s="142" t="s">
        <v>615</v>
      </c>
    </row>
    <row r="242" spans="1:6">
      <c r="A242" s="142" t="s">
        <v>1229</v>
      </c>
      <c r="B242" s="142" t="s">
        <v>140</v>
      </c>
      <c r="C242" s="142" t="s">
        <v>1714</v>
      </c>
      <c r="D242" s="142">
        <v>0.49320000000000003</v>
      </c>
      <c r="E242" s="142" t="s">
        <v>697</v>
      </c>
      <c r="F242" s="142" t="s">
        <v>615</v>
      </c>
    </row>
    <row r="243" spans="1:6">
      <c r="A243" s="142" t="s">
        <v>1233</v>
      </c>
      <c r="B243" s="142" t="s">
        <v>415</v>
      </c>
      <c r="C243" s="142" t="s">
        <v>1714</v>
      </c>
      <c r="D243" s="142">
        <v>0.38540000000000002</v>
      </c>
      <c r="E243" s="142" t="s">
        <v>697</v>
      </c>
      <c r="F243" s="142" t="s">
        <v>615</v>
      </c>
    </row>
    <row r="244" spans="1:6">
      <c r="A244" s="142" t="s">
        <v>1235</v>
      </c>
      <c r="B244" s="142" t="s">
        <v>145</v>
      </c>
      <c r="C244" s="142" t="s">
        <v>1714</v>
      </c>
      <c r="D244" s="142">
        <v>0.375</v>
      </c>
      <c r="E244" s="142" t="s">
        <v>697</v>
      </c>
      <c r="F244" s="142" t="s">
        <v>615</v>
      </c>
    </row>
    <row r="245" spans="1:6">
      <c r="A245" s="142" t="s">
        <v>1237</v>
      </c>
      <c r="B245" s="142" t="s">
        <v>151</v>
      </c>
      <c r="C245" s="142" t="s">
        <v>1714</v>
      </c>
      <c r="D245" s="142">
        <v>0.43690000000000001</v>
      </c>
      <c r="E245" s="142" t="s">
        <v>683</v>
      </c>
      <c r="F245" s="142" t="s">
        <v>615</v>
      </c>
    </row>
    <row r="246" spans="1:6">
      <c r="A246" s="142" t="s">
        <v>1239</v>
      </c>
      <c r="B246" s="142" t="s">
        <v>83</v>
      </c>
      <c r="C246" s="142" t="s">
        <v>1714</v>
      </c>
      <c r="D246" s="142">
        <v>0.26040000000000002</v>
      </c>
      <c r="E246" s="142" t="s">
        <v>693</v>
      </c>
      <c r="F246" s="142" t="s">
        <v>615</v>
      </c>
    </row>
    <row r="247" spans="1:6">
      <c r="A247" s="142" t="s">
        <v>1241</v>
      </c>
      <c r="B247" s="142" t="s">
        <v>569</v>
      </c>
      <c r="C247" s="142" t="s">
        <v>1714</v>
      </c>
      <c r="D247" s="142">
        <v>0.30370000000000003</v>
      </c>
      <c r="E247" s="142" t="s">
        <v>697</v>
      </c>
      <c r="F247" s="142" t="s">
        <v>615</v>
      </c>
    </row>
    <row r="248" spans="1:6">
      <c r="A248" s="142" t="s">
        <v>1243</v>
      </c>
      <c r="B248" s="142" t="s">
        <v>481</v>
      </c>
      <c r="C248" s="142" t="s">
        <v>1714</v>
      </c>
      <c r="D248" s="142">
        <v>0.29849999999999999</v>
      </c>
      <c r="E248" s="142" t="s">
        <v>697</v>
      </c>
      <c r="F248" s="142" t="s">
        <v>615</v>
      </c>
    </row>
    <row r="249" spans="1:6">
      <c r="A249" s="142" t="s">
        <v>597</v>
      </c>
      <c r="B249" s="142" t="s">
        <v>574</v>
      </c>
      <c r="C249" s="145" t="s">
        <v>614</v>
      </c>
      <c r="D249" s="142">
        <v>0.64290000000000003</v>
      </c>
      <c r="E249" s="142" t="s">
        <v>688</v>
      </c>
      <c r="F249" s="142" t="s">
        <v>586</v>
      </c>
    </row>
    <row r="250" spans="1:6">
      <c r="A250" s="142" t="s">
        <v>754</v>
      </c>
      <c r="B250" s="142" t="s">
        <v>331</v>
      </c>
      <c r="C250" s="145" t="s">
        <v>614</v>
      </c>
      <c r="D250" s="142">
        <v>0.45050000000000001</v>
      </c>
      <c r="E250" s="142" t="s">
        <v>688</v>
      </c>
      <c r="F250" s="142" t="s">
        <v>615</v>
      </c>
    </row>
    <row r="251" spans="1:6">
      <c r="A251" s="142" t="s">
        <v>754</v>
      </c>
      <c r="B251" s="142" t="s">
        <v>370</v>
      </c>
      <c r="C251" s="145" t="s">
        <v>614</v>
      </c>
      <c r="D251" s="142">
        <v>0.31469999999999998</v>
      </c>
      <c r="E251" s="142" t="s">
        <v>688</v>
      </c>
      <c r="F251" s="142" t="s">
        <v>615</v>
      </c>
    </row>
    <row r="252" spans="1:6">
      <c r="A252" s="142" t="s">
        <v>754</v>
      </c>
      <c r="B252" s="142" t="s">
        <v>418</v>
      </c>
      <c r="C252" s="145" t="s">
        <v>614</v>
      </c>
      <c r="D252" s="142">
        <v>0.67290000000000005</v>
      </c>
      <c r="E252" s="142" t="s">
        <v>688</v>
      </c>
      <c r="F252" s="142" t="s">
        <v>615</v>
      </c>
    </row>
    <row r="253" spans="1:6">
      <c r="A253" s="142" t="s">
        <v>754</v>
      </c>
      <c r="B253" s="142" t="s">
        <v>531</v>
      </c>
      <c r="C253" s="145" t="s">
        <v>614</v>
      </c>
      <c r="D253" s="142">
        <v>0.57320000000000004</v>
      </c>
      <c r="E253" s="142" t="s">
        <v>688</v>
      </c>
      <c r="F253" s="142" t="s">
        <v>615</v>
      </c>
    </row>
    <row r="254" spans="1:6">
      <c r="A254" s="142" t="s">
        <v>754</v>
      </c>
      <c r="B254" s="142" t="s">
        <v>552</v>
      </c>
      <c r="C254" s="145" t="s">
        <v>614</v>
      </c>
      <c r="D254" s="142">
        <v>0.64710000000000001</v>
      </c>
      <c r="E254" s="142" t="s">
        <v>688</v>
      </c>
      <c r="F254" s="142" t="s">
        <v>615</v>
      </c>
    </row>
    <row r="255" spans="1:6">
      <c r="A255" s="142" t="s">
        <v>754</v>
      </c>
      <c r="B255" s="142" t="s">
        <v>226</v>
      </c>
      <c r="C255" s="145" t="s">
        <v>614</v>
      </c>
      <c r="D255" s="142">
        <v>0.73870000000000002</v>
      </c>
      <c r="E255" s="142" t="s">
        <v>688</v>
      </c>
      <c r="F255" s="142" t="s">
        <v>615</v>
      </c>
    </row>
    <row r="256" spans="1:6">
      <c r="A256" s="142" t="s">
        <v>757</v>
      </c>
      <c r="B256" s="142" t="s">
        <v>263</v>
      </c>
      <c r="C256" s="145" t="s">
        <v>614</v>
      </c>
      <c r="D256" s="142">
        <v>0.56879999999999997</v>
      </c>
      <c r="E256" s="142" t="s">
        <v>688</v>
      </c>
      <c r="F256" s="142" t="s">
        <v>615</v>
      </c>
    </row>
    <row r="257" spans="1:6">
      <c r="A257" s="142" t="s">
        <v>757</v>
      </c>
      <c r="B257" s="142" t="s">
        <v>333</v>
      </c>
      <c r="C257" s="145" t="s">
        <v>614</v>
      </c>
      <c r="D257" s="142">
        <v>0.38819999999999999</v>
      </c>
      <c r="E257" s="142" t="s">
        <v>688</v>
      </c>
      <c r="F257" s="142" t="s">
        <v>615</v>
      </c>
    </row>
    <row r="258" spans="1:6">
      <c r="A258" s="142" t="s">
        <v>757</v>
      </c>
      <c r="B258" s="142" t="s">
        <v>338</v>
      </c>
      <c r="C258" s="145" t="s">
        <v>614</v>
      </c>
      <c r="D258" s="142">
        <v>0.48520000000000002</v>
      </c>
      <c r="E258" s="142" t="s">
        <v>688</v>
      </c>
      <c r="F258" s="142" t="s">
        <v>615</v>
      </c>
    </row>
    <row r="259" spans="1:6">
      <c r="A259" s="142" t="s">
        <v>757</v>
      </c>
      <c r="B259" s="142" t="s">
        <v>45</v>
      </c>
      <c r="C259" s="145" t="s">
        <v>614</v>
      </c>
      <c r="D259" s="142">
        <v>0.45579999999999998</v>
      </c>
      <c r="E259" s="142" t="s">
        <v>688</v>
      </c>
      <c r="F259" s="142" t="s">
        <v>615</v>
      </c>
    </row>
    <row r="260" spans="1:6">
      <c r="A260" s="142" t="s">
        <v>758</v>
      </c>
      <c r="B260" s="142" t="s">
        <v>88</v>
      </c>
      <c r="C260" s="145" t="s">
        <v>614</v>
      </c>
      <c r="D260" s="142">
        <v>0.68659999999999999</v>
      </c>
      <c r="E260" s="142" t="s">
        <v>688</v>
      </c>
      <c r="F260" s="142" t="s">
        <v>615</v>
      </c>
    </row>
    <row r="261" spans="1:6">
      <c r="A261" s="142" t="s">
        <v>788</v>
      </c>
      <c r="B261" s="142" t="s">
        <v>123</v>
      </c>
      <c r="C261" s="145" t="s">
        <v>614</v>
      </c>
      <c r="D261" s="142">
        <v>0.51060000000000005</v>
      </c>
      <c r="E261" s="142" t="s">
        <v>688</v>
      </c>
      <c r="F261" s="142" t="s">
        <v>615</v>
      </c>
    </row>
    <row r="262" spans="1:6">
      <c r="A262" s="142" t="s">
        <v>819</v>
      </c>
      <c r="B262" s="142" t="s">
        <v>336</v>
      </c>
      <c r="C262" s="145" t="s">
        <v>614</v>
      </c>
      <c r="D262" s="142">
        <v>0.3725</v>
      </c>
      <c r="E262" s="142" t="s">
        <v>688</v>
      </c>
      <c r="F262" s="142" t="s">
        <v>615</v>
      </c>
    </row>
    <row r="263" spans="1:6">
      <c r="A263" s="142" t="s">
        <v>823</v>
      </c>
      <c r="B263" s="142" t="s">
        <v>146</v>
      </c>
      <c r="C263" s="145" t="s">
        <v>614</v>
      </c>
      <c r="D263" s="142">
        <v>0.33929999999999999</v>
      </c>
      <c r="E263" s="142" t="s">
        <v>688</v>
      </c>
      <c r="F263" s="142" t="s">
        <v>615</v>
      </c>
    </row>
    <row r="264" spans="1:6">
      <c r="A264" s="142" t="s">
        <v>1259</v>
      </c>
      <c r="B264" s="142" t="s">
        <v>152</v>
      </c>
      <c r="C264" s="145" t="s">
        <v>614</v>
      </c>
      <c r="D264" s="142">
        <v>0.46150000000000002</v>
      </c>
      <c r="E264" s="142" t="s">
        <v>688</v>
      </c>
      <c r="F264" s="142" t="s">
        <v>615</v>
      </c>
    </row>
    <row r="265" spans="1:6">
      <c r="A265" s="142" t="s">
        <v>838</v>
      </c>
      <c r="B265" s="142" t="s">
        <v>272</v>
      </c>
      <c r="C265" s="145" t="s">
        <v>614</v>
      </c>
      <c r="D265" s="142">
        <v>0.32</v>
      </c>
      <c r="E265" s="142" t="s">
        <v>688</v>
      </c>
      <c r="F265" s="142" t="s">
        <v>615</v>
      </c>
    </row>
    <row r="266" spans="1:6">
      <c r="A266" s="142" t="s">
        <v>878</v>
      </c>
      <c r="B266" s="142" t="s">
        <v>264</v>
      </c>
      <c r="C266" s="145" t="s">
        <v>614</v>
      </c>
      <c r="D266" s="142">
        <v>0.6603</v>
      </c>
      <c r="E266" s="142" t="s">
        <v>688</v>
      </c>
      <c r="F266" s="142" t="s">
        <v>615</v>
      </c>
    </row>
    <row r="267" spans="1:6">
      <c r="A267" s="142" t="s">
        <v>878</v>
      </c>
      <c r="B267" s="142" t="s">
        <v>157</v>
      </c>
      <c r="C267" s="145" t="s">
        <v>614</v>
      </c>
      <c r="D267" s="142">
        <v>0.90269999999999995</v>
      </c>
      <c r="E267" s="142" t="s">
        <v>688</v>
      </c>
      <c r="F267" s="142" t="s">
        <v>615</v>
      </c>
    </row>
    <row r="268" spans="1:6">
      <c r="A268" s="142" t="s">
        <v>878</v>
      </c>
      <c r="B268" s="142" t="s">
        <v>165</v>
      </c>
      <c r="C268" s="145" t="s">
        <v>614</v>
      </c>
      <c r="D268" s="142">
        <v>0.69669999999999999</v>
      </c>
      <c r="E268" s="142" t="s">
        <v>688</v>
      </c>
      <c r="F268" s="142" t="s">
        <v>615</v>
      </c>
    </row>
    <row r="269" spans="1:6">
      <c r="A269" s="142" t="s">
        <v>878</v>
      </c>
      <c r="B269" s="142" t="s">
        <v>183</v>
      </c>
      <c r="C269" s="145" t="s">
        <v>614</v>
      </c>
      <c r="D269" s="142">
        <v>0.88800000000000001</v>
      </c>
      <c r="E269" s="142" t="s">
        <v>688</v>
      </c>
      <c r="F269" s="142" t="s">
        <v>615</v>
      </c>
    </row>
    <row r="270" spans="1:6">
      <c r="A270" s="142" t="s">
        <v>878</v>
      </c>
      <c r="B270" s="142" t="s">
        <v>197</v>
      </c>
      <c r="C270" s="145" t="s">
        <v>614</v>
      </c>
      <c r="D270" s="142">
        <v>0.81200000000000006</v>
      </c>
      <c r="E270" s="142" t="s">
        <v>688</v>
      </c>
      <c r="F270" s="142" t="s">
        <v>615</v>
      </c>
    </row>
    <row r="271" spans="1:6">
      <c r="A271" s="142" t="s">
        <v>904</v>
      </c>
      <c r="B271" s="142" t="s">
        <v>382</v>
      </c>
      <c r="C271" s="145" t="s">
        <v>614</v>
      </c>
      <c r="D271" s="142">
        <v>0.3574</v>
      </c>
      <c r="E271" s="142" t="s">
        <v>688</v>
      </c>
      <c r="F271" s="142" t="s">
        <v>615</v>
      </c>
    </row>
    <row r="272" spans="1:6">
      <c r="A272" s="142" t="s">
        <v>971</v>
      </c>
      <c r="B272" s="142" t="s">
        <v>436</v>
      </c>
      <c r="C272" s="145" t="s">
        <v>614</v>
      </c>
      <c r="D272" s="142">
        <v>0.52380000000000004</v>
      </c>
      <c r="E272" s="142" t="s">
        <v>688</v>
      </c>
      <c r="F272" s="142" t="s">
        <v>615</v>
      </c>
    </row>
    <row r="273" spans="1:6">
      <c r="A273" s="142" t="s">
        <v>998</v>
      </c>
      <c r="B273" s="142" t="s">
        <v>106</v>
      </c>
      <c r="C273" s="145" t="s">
        <v>614</v>
      </c>
      <c r="D273" s="142">
        <v>0.69110000000000005</v>
      </c>
      <c r="E273" s="142" t="s">
        <v>688</v>
      </c>
      <c r="F273" s="142" t="s">
        <v>615</v>
      </c>
    </row>
    <row r="274" spans="1:6">
      <c r="A274" s="142" t="s">
        <v>998</v>
      </c>
      <c r="B274" s="142" t="s">
        <v>495</v>
      </c>
      <c r="C274" s="145" t="s">
        <v>614</v>
      </c>
      <c r="D274" s="142">
        <v>0.40649999999999997</v>
      </c>
      <c r="E274" s="142" t="s">
        <v>688</v>
      </c>
      <c r="F274" s="142" t="s">
        <v>615</v>
      </c>
    </row>
    <row r="275" spans="1:6">
      <c r="A275" s="142" t="s">
        <v>998</v>
      </c>
      <c r="B275" s="142" t="s">
        <v>429</v>
      </c>
      <c r="C275" s="145" t="s">
        <v>614</v>
      </c>
      <c r="D275" s="142">
        <v>0.56189999999999996</v>
      </c>
      <c r="E275" s="142" t="s">
        <v>688</v>
      </c>
      <c r="F275" s="142" t="s">
        <v>615</v>
      </c>
    </row>
    <row r="276" spans="1:6">
      <c r="A276" s="142" t="s">
        <v>1002</v>
      </c>
      <c r="B276" s="142" t="s">
        <v>4</v>
      </c>
      <c r="C276" s="145" t="s">
        <v>614</v>
      </c>
      <c r="D276" s="142">
        <v>0.69699999999999995</v>
      </c>
      <c r="E276" s="142" t="s">
        <v>688</v>
      </c>
      <c r="F276" s="142" t="s">
        <v>615</v>
      </c>
    </row>
    <row r="277" spans="1:6">
      <c r="A277" s="142" t="s">
        <v>1002</v>
      </c>
      <c r="B277" s="142" t="s">
        <v>241</v>
      </c>
      <c r="C277" s="145" t="s">
        <v>614</v>
      </c>
      <c r="D277" s="142">
        <v>0.66359999999999997</v>
      </c>
      <c r="E277" s="142" t="s">
        <v>688</v>
      </c>
      <c r="F277" s="142" t="s">
        <v>615</v>
      </c>
    </row>
    <row r="278" spans="1:6">
      <c r="A278" s="142" t="s">
        <v>1002</v>
      </c>
      <c r="B278" s="142" t="s">
        <v>247</v>
      </c>
      <c r="C278" s="145" t="s">
        <v>614</v>
      </c>
      <c r="D278" s="142">
        <v>0.59799999999999998</v>
      </c>
      <c r="E278" s="142" t="s">
        <v>688</v>
      </c>
      <c r="F278" s="142" t="s">
        <v>615</v>
      </c>
    </row>
    <row r="279" spans="1:6">
      <c r="A279" s="142" t="s">
        <v>1002</v>
      </c>
      <c r="B279" s="142" t="s">
        <v>438</v>
      </c>
      <c r="C279" s="145" t="s">
        <v>614</v>
      </c>
      <c r="D279" s="142">
        <v>0.58930000000000005</v>
      </c>
      <c r="E279" s="142" t="s">
        <v>688</v>
      </c>
      <c r="F279" s="142" t="s">
        <v>615</v>
      </c>
    </row>
    <row r="280" spans="1:6">
      <c r="A280" s="142" t="s">
        <v>1002</v>
      </c>
      <c r="B280" s="142" t="s">
        <v>177</v>
      </c>
      <c r="C280" s="145" t="s">
        <v>614</v>
      </c>
      <c r="D280" s="142">
        <v>0.65669999999999995</v>
      </c>
      <c r="E280" s="142" t="s">
        <v>688</v>
      </c>
      <c r="F280" s="142" t="s">
        <v>615</v>
      </c>
    </row>
    <row r="281" spans="1:6">
      <c r="A281" s="142" t="s">
        <v>1002</v>
      </c>
      <c r="B281" s="142" t="s">
        <v>210</v>
      </c>
      <c r="C281" s="145" t="s">
        <v>614</v>
      </c>
      <c r="D281" s="142">
        <v>0.70660000000000001</v>
      </c>
      <c r="E281" s="142" t="s">
        <v>688</v>
      </c>
      <c r="F281" s="142" t="s">
        <v>615</v>
      </c>
    </row>
    <row r="282" spans="1:6">
      <c r="A282" s="142" t="s">
        <v>1002</v>
      </c>
      <c r="B282" s="142" t="s">
        <v>294</v>
      </c>
      <c r="C282" s="145" t="s">
        <v>614</v>
      </c>
      <c r="D282" s="142">
        <v>0.55149999999999999</v>
      </c>
      <c r="E282" s="142" t="s">
        <v>688</v>
      </c>
      <c r="F282" s="142" t="s">
        <v>615</v>
      </c>
    </row>
    <row r="283" spans="1:6">
      <c r="A283" s="142" t="s">
        <v>1061</v>
      </c>
      <c r="B283" s="142" t="s">
        <v>252</v>
      </c>
      <c r="C283" s="145" t="s">
        <v>614</v>
      </c>
      <c r="D283" s="142">
        <v>0.4894</v>
      </c>
      <c r="E283" s="142" t="s">
        <v>688</v>
      </c>
      <c r="F283" s="142" t="s">
        <v>615</v>
      </c>
    </row>
    <row r="284" spans="1:6">
      <c r="A284" s="142" t="s">
        <v>1061</v>
      </c>
      <c r="B284" s="142" t="s">
        <v>326</v>
      </c>
      <c r="C284" s="145" t="s">
        <v>614</v>
      </c>
      <c r="D284" s="142">
        <v>0.39710000000000001</v>
      </c>
      <c r="E284" s="142" t="s">
        <v>688</v>
      </c>
      <c r="F284" s="142" t="s">
        <v>615</v>
      </c>
    </row>
    <row r="285" spans="1:6">
      <c r="A285" s="142" t="s">
        <v>1061</v>
      </c>
      <c r="B285" s="142" t="s">
        <v>493</v>
      </c>
      <c r="C285" s="145" t="s">
        <v>614</v>
      </c>
      <c r="D285" s="142">
        <v>0.46879999999999999</v>
      </c>
      <c r="E285" s="142" t="s">
        <v>688</v>
      </c>
      <c r="F285" s="142" t="s">
        <v>615</v>
      </c>
    </row>
    <row r="286" spans="1:6">
      <c r="A286" s="142" t="s">
        <v>1072</v>
      </c>
      <c r="B286" s="142" t="s">
        <v>313</v>
      </c>
      <c r="C286" s="145" t="s">
        <v>614</v>
      </c>
      <c r="D286" s="142">
        <v>0.36109999999999998</v>
      </c>
      <c r="E286" s="142" t="s">
        <v>688</v>
      </c>
      <c r="F286" s="142" t="s">
        <v>615</v>
      </c>
    </row>
    <row r="287" spans="1:6">
      <c r="A287" s="142" t="s">
        <v>1072</v>
      </c>
      <c r="B287" s="142" t="s">
        <v>305</v>
      </c>
      <c r="C287" s="145" t="s">
        <v>614</v>
      </c>
      <c r="D287" s="142">
        <v>0.58989999999999998</v>
      </c>
      <c r="E287" s="142" t="s">
        <v>688</v>
      </c>
      <c r="F287" s="142" t="s">
        <v>615</v>
      </c>
    </row>
    <row r="288" spans="1:6">
      <c r="A288" s="142" t="s">
        <v>1072</v>
      </c>
      <c r="B288" s="142" t="s">
        <v>518</v>
      </c>
      <c r="C288" s="145" t="s">
        <v>614</v>
      </c>
      <c r="D288" s="142">
        <v>0.21049999999999999</v>
      </c>
      <c r="E288" s="142" t="s">
        <v>688</v>
      </c>
      <c r="F288" s="142" t="s">
        <v>615</v>
      </c>
    </row>
    <row r="289" spans="1:6">
      <c r="A289" s="142" t="s">
        <v>1072</v>
      </c>
      <c r="B289" s="142" t="s">
        <v>334</v>
      </c>
      <c r="C289" s="145" t="s">
        <v>614</v>
      </c>
      <c r="D289" s="142">
        <v>0.51919999999999999</v>
      </c>
      <c r="E289" s="142" t="s">
        <v>688</v>
      </c>
      <c r="F289" s="142" t="s">
        <v>615</v>
      </c>
    </row>
    <row r="290" spans="1:6">
      <c r="A290" s="142" t="s">
        <v>1072</v>
      </c>
      <c r="B290" s="142" t="s">
        <v>335</v>
      </c>
      <c r="C290" s="145" t="s">
        <v>614</v>
      </c>
      <c r="D290" s="142">
        <v>0.64629999999999999</v>
      </c>
      <c r="E290" s="142" t="s">
        <v>688</v>
      </c>
      <c r="F290" s="142" t="s">
        <v>615</v>
      </c>
    </row>
    <row r="291" spans="1:6">
      <c r="A291" s="142" t="s">
        <v>1081</v>
      </c>
      <c r="B291" s="142" t="s">
        <v>271</v>
      </c>
      <c r="C291" s="145" t="s">
        <v>614</v>
      </c>
      <c r="D291" s="142">
        <v>0.40510000000000002</v>
      </c>
      <c r="E291" s="142" t="s">
        <v>688</v>
      </c>
      <c r="F291" s="142" t="s">
        <v>615</v>
      </c>
    </row>
    <row r="292" spans="1:6">
      <c r="A292" s="142" t="s">
        <v>1088</v>
      </c>
      <c r="B292" s="142" t="s">
        <v>17</v>
      </c>
      <c r="C292" s="145" t="s">
        <v>614</v>
      </c>
      <c r="D292" s="142">
        <v>0.4773</v>
      </c>
      <c r="E292" s="142" t="s">
        <v>688</v>
      </c>
      <c r="F292" s="142" t="s">
        <v>615</v>
      </c>
    </row>
    <row r="293" spans="1:6">
      <c r="A293" s="142" t="s">
        <v>1088</v>
      </c>
      <c r="B293" s="142" t="s">
        <v>37</v>
      </c>
      <c r="C293" s="145" t="s">
        <v>614</v>
      </c>
      <c r="D293" s="142">
        <v>0.58199999999999996</v>
      </c>
      <c r="E293" s="142" t="s">
        <v>688</v>
      </c>
      <c r="F293" s="142" t="s">
        <v>615</v>
      </c>
    </row>
    <row r="294" spans="1:6">
      <c r="A294" s="142" t="s">
        <v>1097</v>
      </c>
      <c r="B294" s="142" t="s">
        <v>428</v>
      </c>
      <c r="C294" s="145" t="s">
        <v>614</v>
      </c>
      <c r="D294" s="142">
        <v>0.4098</v>
      </c>
      <c r="E294" s="142" t="s">
        <v>688</v>
      </c>
      <c r="F294" s="142" t="s">
        <v>615</v>
      </c>
    </row>
    <row r="295" spans="1:6">
      <c r="A295" s="142" t="s">
        <v>1097</v>
      </c>
      <c r="B295" s="142" t="s">
        <v>329</v>
      </c>
      <c r="C295" s="145" t="s">
        <v>614</v>
      </c>
      <c r="D295" s="142">
        <v>0.57840000000000003</v>
      </c>
      <c r="E295" s="142" t="s">
        <v>688</v>
      </c>
      <c r="F295" s="142" t="s">
        <v>615</v>
      </c>
    </row>
    <row r="296" spans="1:6">
      <c r="A296" s="142" t="s">
        <v>1097</v>
      </c>
      <c r="B296" s="142" t="s">
        <v>463</v>
      </c>
      <c r="C296" s="145" t="s">
        <v>614</v>
      </c>
      <c r="D296" s="142">
        <v>0.53820000000000001</v>
      </c>
      <c r="E296" s="142" t="s">
        <v>688</v>
      </c>
      <c r="F296" s="142" t="s">
        <v>615</v>
      </c>
    </row>
    <row r="297" spans="1:6">
      <c r="A297" s="142" t="s">
        <v>1123</v>
      </c>
      <c r="B297" s="142" t="s">
        <v>354</v>
      </c>
      <c r="C297" s="145" t="s">
        <v>614</v>
      </c>
      <c r="D297" s="142">
        <v>0.5595</v>
      </c>
      <c r="E297" s="142" t="s">
        <v>688</v>
      </c>
      <c r="F297" s="142" t="s">
        <v>615</v>
      </c>
    </row>
    <row r="298" spans="1:6">
      <c r="A298" s="142" t="s">
        <v>1145</v>
      </c>
      <c r="B298" s="142" t="s">
        <v>381</v>
      </c>
      <c r="C298" s="145" t="s">
        <v>614</v>
      </c>
      <c r="D298" s="142">
        <v>0.27779999999999999</v>
      </c>
      <c r="E298" s="142" t="s">
        <v>688</v>
      </c>
      <c r="F298" s="142" t="s">
        <v>615</v>
      </c>
    </row>
    <row r="299" spans="1:6">
      <c r="A299" s="142" t="s">
        <v>1172</v>
      </c>
      <c r="B299" s="142" t="s">
        <v>70</v>
      </c>
      <c r="C299" s="145" t="s">
        <v>614</v>
      </c>
      <c r="D299" s="142">
        <v>0.6</v>
      </c>
      <c r="E299" s="142" t="s">
        <v>688</v>
      </c>
      <c r="F299" s="142" t="s">
        <v>615</v>
      </c>
    </row>
    <row r="300" spans="1:6">
      <c r="A300" s="142" t="s">
        <v>1233</v>
      </c>
      <c r="B300" s="142" t="s">
        <v>475</v>
      </c>
      <c r="C300" s="145" t="s">
        <v>614</v>
      </c>
      <c r="D300" s="142">
        <v>0.39929999999999999</v>
      </c>
      <c r="E300" s="142" t="s">
        <v>688</v>
      </c>
      <c r="F300" s="142" t="s">
        <v>615</v>
      </c>
    </row>
    <row r="301" spans="1:6">
      <c r="A301" s="142" t="s">
        <v>740</v>
      </c>
      <c r="B301" s="142" t="s">
        <v>7</v>
      </c>
      <c r="C301" s="145" t="s">
        <v>614</v>
      </c>
      <c r="D301" s="142">
        <v>0.53149999999999997</v>
      </c>
      <c r="E301" s="142" t="s">
        <v>693</v>
      </c>
      <c r="F301" s="142" t="s">
        <v>615</v>
      </c>
    </row>
    <row r="302" spans="1:6">
      <c r="A302" s="142" t="s">
        <v>742</v>
      </c>
      <c r="B302" s="142" t="s">
        <v>43</v>
      </c>
      <c r="C302" s="145" t="s">
        <v>614</v>
      </c>
      <c r="D302" s="142">
        <v>0.6</v>
      </c>
      <c r="E302" s="142" t="s">
        <v>693</v>
      </c>
      <c r="F302" s="142" t="s">
        <v>615</v>
      </c>
    </row>
    <row r="303" spans="1:6">
      <c r="A303" s="142" t="s">
        <v>744</v>
      </c>
      <c r="B303" s="142" t="s">
        <v>6</v>
      </c>
      <c r="C303" s="145" t="s">
        <v>614</v>
      </c>
      <c r="D303" s="142">
        <v>0.6522</v>
      </c>
      <c r="E303" s="142" t="s">
        <v>693</v>
      </c>
      <c r="F303" s="142" t="s">
        <v>615</v>
      </c>
    </row>
    <row r="304" spans="1:6">
      <c r="A304" s="142" t="s">
        <v>749</v>
      </c>
      <c r="B304" s="142" t="s">
        <v>50</v>
      </c>
      <c r="C304" s="145" t="s">
        <v>614</v>
      </c>
      <c r="D304" s="142">
        <v>0.45350000000000001</v>
      </c>
      <c r="E304" s="142" t="s">
        <v>693</v>
      </c>
      <c r="F304" s="142" t="s">
        <v>615</v>
      </c>
    </row>
    <row r="305" spans="1:6">
      <c r="A305" s="142" t="s">
        <v>752</v>
      </c>
      <c r="B305" s="142" t="s">
        <v>68</v>
      </c>
      <c r="C305" s="145" t="s">
        <v>614</v>
      </c>
      <c r="D305" s="142">
        <v>0.27629999999999999</v>
      </c>
      <c r="E305" s="142" t="s">
        <v>693</v>
      </c>
      <c r="F305" s="142" t="s">
        <v>615</v>
      </c>
    </row>
    <row r="306" spans="1:6">
      <c r="A306" s="142" t="s">
        <v>754</v>
      </c>
      <c r="B306" s="142" t="s">
        <v>28</v>
      </c>
      <c r="C306" s="145" t="s">
        <v>614</v>
      </c>
      <c r="D306" s="142">
        <v>0.6583</v>
      </c>
      <c r="E306" s="142" t="s">
        <v>697</v>
      </c>
      <c r="F306" s="142" t="s">
        <v>615</v>
      </c>
    </row>
    <row r="307" spans="1:6">
      <c r="A307" s="142" t="s">
        <v>757</v>
      </c>
      <c r="B307" s="142" t="s">
        <v>35</v>
      </c>
      <c r="C307" s="145" t="s">
        <v>614</v>
      </c>
      <c r="D307" s="142">
        <v>0.622</v>
      </c>
      <c r="E307" s="142" t="s">
        <v>697</v>
      </c>
      <c r="F307" s="142" t="s">
        <v>615</v>
      </c>
    </row>
    <row r="308" spans="1:6">
      <c r="A308" s="142" t="s">
        <v>758</v>
      </c>
      <c r="B308" s="142" t="s">
        <v>49</v>
      </c>
      <c r="C308" s="145" t="s">
        <v>614</v>
      </c>
      <c r="D308" s="142">
        <v>0.69230000000000003</v>
      </c>
      <c r="E308" s="142" t="s">
        <v>689</v>
      </c>
      <c r="F308" s="142" t="s">
        <v>615</v>
      </c>
    </row>
    <row r="309" spans="1:6">
      <c r="A309" s="142" t="s">
        <v>760</v>
      </c>
      <c r="B309" s="142" t="s">
        <v>56</v>
      </c>
      <c r="C309" s="145" t="s">
        <v>614</v>
      </c>
      <c r="D309" s="142">
        <v>0.46400000000000002</v>
      </c>
      <c r="E309" s="142" t="s">
        <v>697</v>
      </c>
      <c r="F309" s="142" t="s">
        <v>615</v>
      </c>
    </row>
    <row r="310" spans="1:6">
      <c r="A310" s="142" t="s">
        <v>763</v>
      </c>
      <c r="B310" s="142" t="s">
        <v>291</v>
      </c>
      <c r="C310" s="145" t="s">
        <v>614</v>
      </c>
      <c r="D310" s="142">
        <v>0.2152</v>
      </c>
      <c r="E310" s="142" t="s">
        <v>693</v>
      </c>
      <c r="F310" s="142" t="s">
        <v>615</v>
      </c>
    </row>
    <row r="311" spans="1:6">
      <c r="A311" s="142" t="s">
        <v>599</v>
      </c>
      <c r="B311" s="142" t="s">
        <v>577</v>
      </c>
      <c r="C311" s="145" t="s">
        <v>614</v>
      </c>
      <c r="D311" s="142">
        <v>0.38240000000000002</v>
      </c>
      <c r="E311" s="142" t="s">
        <v>697</v>
      </c>
      <c r="F311" s="142" t="s">
        <v>586</v>
      </c>
    </row>
    <row r="312" spans="1:6">
      <c r="A312" s="142" t="s">
        <v>765</v>
      </c>
      <c r="B312" s="142" t="s">
        <v>25</v>
      </c>
      <c r="C312" s="145" t="s">
        <v>614</v>
      </c>
      <c r="D312" s="142">
        <v>0.72</v>
      </c>
      <c r="E312" s="142" t="s">
        <v>693</v>
      </c>
      <c r="F312" s="142" t="s">
        <v>615</v>
      </c>
    </row>
    <row r="313" spans="1:6">
      <c r="A313" s="142" t="s">
        <v>773</v>
      </c>
      <c r="B313" s="142" t="s">
        <v>175</v>
      </c>
      <c r="C313" s="145" t="s">
        <v>614</v>
      </c>
      <c r="D313" s="142">
        <v>0.3155</v>
      </c>
      <c r="E313" s="142" t="s">
        <v>693</v>
      </c>
      <c r="F313" s="142" t="s">
        <v>615</v>
      </c>
    </row>
    <row r="314" spans="1:6">
      <c r="A314" s="142" t="s">
        <v>774</v>
      </c>
      <c r="B314" s="142" t="s">
        <v>95</v>
      </c>
      <c r="C314" s="145" t="s">
        <v>614</v>
      </c>
      <c r="D314" s="142">
        <v>0.54820000000000002</v>
      </c>
      <c r="E314" s="142" t="s">
        <v>693</v>
      </c>
      <c r="F314" s="142" t="s">
        <v>615</v>
      </c>
    </row>
    <row r="315" spans="1:6">
      <c r="A315" s="142" t="s">
        <v>774</v>
      </c>
      <c r="B315" s="142" t="s">
        <v>101</v>
      </c>
      <c r="C315" s="145" t="s">
        <v>614</v>
      </c>
      <c r="D315" s="142">
        <v>0.4773</v>
      </c>
      <c r="E315" s="142" t="s">
        <v>697</v>
      </c>
      <c r="F315" s="142" t="s">
        <v>615</v>
      </c>
    </row>
    <row r="316" spans="1:6">
      <c r="A316" s="142" t="s">
        <v>776</v>
      </c>
      <c r="B316" s="142" t="s">
        <v>203</v>
      </c>
      <c r="C316" s="145" t="s">
        <v>614</v>
      </c>
      <c r="D316" s="142">
        <v>0.52159999999999995</v>
      </c>
      <c r="E316" s="142" t="s">
        <v>693</v>
      </c>
      <c r="F316" s="142" t="s">
        <v>615</v>
      </c>
    </row>
    <row r="317" spans="1:6">
      <c r="A317" s="142" t="s">
        <v>776</v>
      </c>
      <c r="B317" s="142" t="s">
        <v>22</v>
      </c>
      <c r="C317" s="145" t="s">
        <v>614</v>
      </c>
      <c r="D317" s="142">
        <v>0.5595</v>
      </c>
      <c r="E317" s="142" t="s">
        <v>697</v>
      </c>
      <c r="F317" s="142" t="s">
        <v>615</v>
      </c>
    </row>
    <row r="318" spans="1:6">
      <c r="A318" s="142" t="s">
        <v>778</v>
      </c>
      <c r="B318" s="142" t="s">
        <v>109</v>
      </c>
      <c r="C318" s="145" t="s">
        <v>614</v>
      </c>
      <c r="D318" s="142">
        <v>0.21820000000000001</v>
      </c>
      <c r="E318" s="142" t="s">
        <v>693</v>
      </c>
      <c r="F318" s="142" t="s">
        <v>615</v>
      </c>
    </row>
    <row r="319" spans="1:6">
      <c r="A319" s="142" t="s">
        <v>780</v>
      </c>
      <c r="B319" s="142" t="s">
        <v>113</v>
      </c>
      <c r="C319" s="145" t="s">
        <v>614</v>
      </c>
      <c r="D319" s="142">
        <v>0.36670000000000003</v>
      </c>
      <c r="E319" s="142" t="s">
        <v>693</v>
      </c>
      <c r="F319" s="142" t="s">
        <v>615</v>
      </c>
    </row>
    <row r="320" spans="1:6">
      <c r="A320" s="142" t="s">
        <v>782</v>
      </c>
      <c r="B320" s="142" t="s">
        <v>141</v>
      </c>
      <c r="C320" s="145" t="s">
        <v>614</v>
      </c>
      <c r="D320" s="142">
        <v>0.57140000000000002</v>
      </c>
      <c r="E320" s="142" t="s">
        <v>693</v>
      </c>
      <c r="F320" s="142" t="s">
        <v>615</v>
      </c>
    </row>
    <row r="321" spans="1:6">
      <c r="A321" s="142" t="s">
        <v>784</v>
      </c>
      <c r="B321" s="142" t="s">
        <v>119</v>
      </c>
      <c r="C321" s="145" t="s">
        <v>614</v>
      </c>
      <c r="D321" s="142">
        <v>0.44440000000000002</v>
      </c>
      <c r="E321" s="142" t="s">
        <v>697</v>
      </c>
      <c r="F321" s="142" t="s">
        <v>615</v>
      </c>
    </row>
    <row r="322" spans="1:6">
      <c r="A322" s="142" t="s">
        <v>788</v>
      </c>
      <c r="B322" s="142" t="s">
        <v>13</v>
      </c>
      <c r="C322" s="145" t="s">
        <v>614</v>
      </c>
      <c r="D322" s="142">
        <v>0.78449999999999998</v>
      </c>
      <c r="E322" s="142" t="s">
        <v>689</v>
      </c>
      <c r="F322" s="142" t="s">
        <v>615</v>
      </c>
    </row>
    <row r="323" spans="1:6">
      <c r="A323" s="142" t="s">
        <v>790</v>
      </c>
      <c r="B323" s="142" t="s">
        <v>246</v>
      </c>
      <c r="C323" s="145" t="s">
        <v>614</v>
      </c>
      <c r="D323" s="142">
        <v>0.30890000000000001</v>
      </c>
      <c r="E323" s="142" t="s">
        <v>697</v>
      </c>
      <c r="F323" s="142" t="s">
        <v>615</v>
      </c>
    </row>
    <row r="324" spans="1:6">
      <c r="A324" s="142" t="s">
        <v>794</v>
      </c>
      <c r="B324" s="142" t="s">
        <v>32</v>
      </c>
      <c r="C324" s="145" t="s">
        <v>614</v>
      </c>
      <c r="D324" s="142">
        <v>0.2</v>
      </c>
      <c r="E324" s="142" t="s">
        <v>693</v>
      </c>
      <c r="F324" s="142" t="s">
        <v>615</v>
      </c>
    </row>
    <row r="325" spans="1:6">
      <c r="A325" s="142" t="s">
        <v>796</v>
      </c>
      <c r="B325" s="142" t="s">
        <v>47</v>
      </c>
      <c r="C325" s="145" t="s">
        <v>614</v>
      </c>
      <c r="D325" s="142">
        <v>0.8</v>
      </c>
      <c r="E325" s="142" t="s">
        <v>693</v>
      </c>
      <c r="F325" s="142" t="s">
        <v>615</v>
      </c>
    </row>
    <row r="326" spans="1:6">
      <c r="A326" s="142" t="s">
        <v>802</v>
      </c>
      <c r="B326" s="142" t="s">
        <v>278</v>
      </c>
      <c r="C326" s="145" t="s">
        <v>614</v>
      </c>
      <c r="D326" s="142">
        <v>0.48280000000000001</v>
      </c>
      <c r="E326" s="142" t="s">
        <v>693</v>
      </c>
      <c r="F326" s="142" t="s">
        <v>615</v>
      </c>
    </row>
    <row r="327" spans="1:6">
      <c r="A327" s="142" t="s">
        <v>576</v>
      </c>
      <c r="B327" s="142" t="s">
        <v>703</v>
      </c>
      <c r="C327" s="145" t="s">
        <v>614</v>
      </c>
      <c r="D327" s="142">
        <v>0.75580000000000003</v>
      </c>
      <c r="E327" s="142" t="s">
        <v>693</v>
      </c>
      <c r="F327" s="142" t="s">
        <v>586</v>
      </c>
    </row>
    <row r="328" spans="1:6">
      <c r="A328" s="142" t="s">
        <v>576</v>
      </c>
      <c r="B328" s="142" t="s">
        <v>682</v>
      </c>
      <c r="C328" s="145" t="s">
        <v>614</v>
      </c>
      <c r="D328" s="142">
        <v>0.86570000000000003</v>
      </c>
      <c r="E328" s="142" t="s">
        <v>683</v>
      </c>
      <c r="F328" s="142" t="s">
        <v>586</v>
      </c>
    </row>
    <row r="329" spans="1:6">
      <c r="A329" s="142" t="s">
        <v>806</v>
      </c>
      <c r="B329" s="142" t="s">
        <v>91</v>
      </c>
      <c r="C329" s="145" t="s">
        <v>614</v>
      </c>
      <c r="D329" s="142">
        <v>0.46150000000000002</v>
      </c>
      <c r="E329" s="142" t="s">
        <v>693</v>
      </c>
      <c r="F329" s="142" t="s">
        <v>615</v>
      </c>
    </row>
    <row r="330" spans="1:6">
      <c r="A330" s="142" t="s">
        <v>810</v>
      </c>
      <c r="B330" s="142" t="s">
        <v>311</v>
      </c>
      <c r="C330" s="145" t="s">
        <v>614</v>
      </c>
      <c r="D330" s="142">
        <v>0.42709999999999998</v>
      </c>
      <c r="E330" s="142" t="s">
        <v>693</v>
      </c>
      <c r="F330" s="142" t="s">
        <v>615</v>
      </c>
    </row>
    <row r="331" spans="1:6">
      <c r="A331" s="142" t="s">
        <v>812</v>
      </c>
      <c r="B331" s="142" t="s">
        <v>54</v>
      </c>
      <c r="C331" s="145" t="s">
        <v>614</v>
      </c>
      <c r="D331" s="142">
        <v>0.73380000000000001</v>
      </c>
      <c r="E331" s="142" t="s">
        <v>693</v>
      </c>
      <c r="F331" s="142" t="s">
        <v>615</v>
      </c>
    </row>
    <row r="332" spans="1:6">
      <c r="A332" s="142" t="s">
        <v>812</v>
      </c>
      <c r="B332" s="142" t="s">
        <v>127</v>
      </c>
      <c r="C332" s="145" t="s">
        <v>614</v>
      </c>
      <c r="D332" s="142">
        <v>0.54169999999999996</v>
      </c>
      <c r="E332" s="142" t="s">
        <v>697</v>
      </c>
      <c r="F332" s="142" t="s">
        <v>615</v>
      </c>
    </row>
    <row r="333" spans="1:6">
      <c r="A333" s="142" t="s">
        <v>814</v>
      </c>
      <c r="B333" s="142" t="s">
        <v>361</v>
      </c>
      <c r="C333" s="145" t="s">
        <v>614</v>
      </c>
      <c r="D333" s="142">
        <v>0.56410000000000005</v>
      </c>
      <c r="E333" s="142" t="s">
        <v>693</v>
      </c>
      <c r="F333" s="142" t="s">
        <v>615</v>
      </c>
    </row>
    <row r="334" spans="1:6">
      <c r="A334" s="142" t="s">
        <v>815</v>
      </c>
      <c r="B334" s="142" t="s">
        <v>108</v>
      </c>
      <c r="C334" s="145" t="s">
        <v>614</v>
      </c>
      <c r="D334" s="142">
        <v>0.6522</v>
      </c>
      <c r="E334" s="142" t="s">
        <v>697</v>
      </c>
      <c r="F334" s="142" t="s">
        <v>615</v>
      </c>
    </row>
    <row r="335" spans="1:6">
      <c r="A335" s="142" t="s">
        <v>819</v>
      </c>
      <c r="B335" s="142" t="s">
        <v>339</v>
      </c>
      <c r="C335" s="145" t="s">
        <v>614</v>
      </c>
      <c r="D335" s="142">
        <v>0.41460000000000002</v>
      </c>
      <c r="E335" s="142" t="s">
        <v>689</v>
      </c>
      <c r="F335" s="142" t="s">
        <v>615</v>
      </c>
    </row>
    <row r="336" spans="1:6">
      <c r="A336" s="142" t="s">
        <v>821</v>
      </c>
      <c r="B336" s="142" t="s">
        <v>23</v>
      </c>
      <c r="C336" s="145" t="s">
        <v>614</v>
      </c>
      <c r="D336" s="142">
        <v>0.80330000000000001</v>
      </c>
      <c r="E336" s="142" t="s">
        <v>693</v>
      </c>
      <c r="F336" s="142" t="s">
        <v>615</v>
      </c>
    </row>
    <row r="337" spans="1:6">
      <c r="A337" s="142" t="s">
        <v>821</v>
      </c>
      <c r="B337" s="142" t="s">
        <v>211</v>
      </c>
      <c r="C337" s="145" t="s">
        <v>614</v>
      </c>
      <c r="D337" s="142">
        <v>0.59089999999999998</v>
      </c>
      <c r="E337" s="142" t="s">
        <v>697</v>
      </c>
      <c r="F337" s="142" t="s">
        <v>615</v>
      </c>
    </row>
    <row r="338" spans="1:6">
      <c r="A338" s="142" t="s">
        <v>601</v>
      </c>
      <c r="B338" s="142" t="s">
        <v>578</v>
      </c>
      <c r="C338" s="145" t="s">
        <v>614</v>
      </c>
      <c r="D338" s="142">
        <v>0.56000000000000005</v>
      </c>
      <c r="E338" s="142" t="s">
        <v>697</v>
      </c>
      <c r="F338" s="142" t="s">
        <v>586</v>
      </c>
    </row>
    <row r="339" spans="1:6">
      <c r="A339" s="142" t="s">
        <v>1259</v>
      </c>
      <c r="B339" s="142" t="s">
        <v>344</v>
      </c>
      <c r="C339" s="145" t="s">
        <v>614</v>
      </c>
      <c r="D339" s="142">
        <v>0.5</v>
      </c>
      <c r="E339" s="142" t="s">
        <v>693</v>
      </c>
      <c r="F339" s="142" t="s">
        <v>615</v>
      </c>
    </row>
    <row r="340" spans="1:6">
      <c r="A340" s="142" t="s">
        <v>825</v>
      </c>
      <c r="B340" s="142" t="s">
        <v>253</v>
      </c>
      <c r="C340" s="145" t="s">
        <v>614</v>
      </c>
      <c r="D340" s="142">
        <v>0.57840000000000003</v>
      </c>
      <c r="E340" s="142" t="s">
        <v>693</v>
      </c>
      <c r="F340" s="142" t="s">
        <v>615</v>
      </c>
    </row>
    <row r="341" spans="1:6">
      <c r="A341" s="142" t="s">
        <v>825</v>
      </c>
      <c r="B341" s="142" t="s">
        <v>58</v>
      </c>
      <c r="C341" s="145" t="s">
        <v>614</v>
      </c>
      <c r="D341" s="142">
        <v>0.57410000000000005</v>
      </c>
      <c r="E341" s="142" t="s">
        <v>697</v>
      </c>
      <c r="F341" s="142" t="s">
        <v>615</v>
      </c>
    </row>
    <row r="342" spans="1:6">
      <c r="A342" s="142" t="s">
        <v>366</v>
      </c>
      <c r="B342" s="142" t="s">
        <v>366</v>
      </c>
      <c r="C342" s="145" t="s">
        <v>614</v>
      </c>
      <c r="D342" s="142">
        <v>0.46260000000000001</v>
      </c>
      <c r="E342" s="142" t="s">
        <v>697</v>
      </c>
      <c r="F342" s="142" t="s">
        <v>615</v>
      </c>
    </row>
    <row r="343" spans="1:6">
      <c r="A343" s="142" t="s">
        <v>827</v>
      </c>
      <c r="B343" s="142" t="s">
        <v>454</v>
      </c>
      <c r="C343" s="145" t="s">
        <v>614</v>
      </c>
      <c r="D343" s="142">
        <v>0.52700000000000002</v>
      </c>
      <c r="E343" s="142" t="s">
        <v>693</v>
      </c>
      <c r="F343" s="142" t="s">
        <v>615</v>
      </c>
    </row>
    <row r="344" spans="1:6">
      <c r="A344" s="142" t="s">
        <v>830</v>
      </c>
      <c r="B344" s="142" t="s">
        <v>262</v>
      </c>
      <c r="C344" s="145" t="s">
        <v>614</v>
      </c>
      <c r="D344" s="142">
        <v>0.28739999999999999</v>
      </c>
      <c r="E344" s="142" t="s">
        <v>697</v>
      </c>
      <c r="F344" s="142" t="s">
        <v>615</v>
      </c>
    </row>
    <row r="345" spans="1:6">
      <c r="A345" s="142" t="s">
        <v>707</v>
      </c>
      <c r="B345" s="142" t="s">
        <v>587</v>
      </c>
      <c r="C345" s="145" t="s">
        <v>614</v>
      </c>
      <c r="D345" s="142">
        <v>0.56310000000000004</v>
      </c>
      <c r="E345" s="142" t="s">
        <v>693</v>
      </c>
      <c r="F345" s="142" t="s">
        <v>586</v>
      </c>
    </row>
    <row r="346" spans="1:6">
      <c r="A346" s="142" t="s">
        <v>834</v>
      </c>
      <c r="B346" s="142" t="s">
        <v>142</v>
      </c>
      <c r="C346" s="145" t="s">
        <v>614</v>
      </c>
      <c r="D346" s="142">
        <v>0.4103</v>
      </c>
      <c r="E346" s="142" t="s">
        <v>697</v>
      </c>
      <c r="F346" s="142" t="s">
        <v>615</v>
      </c>
    </row>
    <row r="347" spans="1:6">
      <c r="A347" s="142" t="s">
        <v>387</v>
      </c>
      <c r="B347" s="142" t="s">
        <v>387</v>
      </c>
      <c r="C347" s="145" t="s">
        <v>614</v>
      </c>
      <c r="D347" s="142">
        <v>0.61629999999999996</v>
      </c>
      <c r="E347" s="142" t="s">
        <v>697</v>
      </c>
      <c r="F347" s="142" t="s">
        <v>615</v>
      </c>
    </row>
    <row r="348" spans="1:6">
      <c r="A348" s="142" t="s">
        <v>397</v>
      </c>
      <c r="B348" s="142" t="s">
        <v>397</v>
      </c>
      <c r="C348" s="145" t="s">
        <v>614</v>
      </c>
      <c r="D348" s="142">
        <v>0.54169999999999996</v>
      </c>
      <c r="E348" s="142" t="s">
        <v>697</v>
      </c>
      <c r="F348" s="142" t="s">
        <v>615</v>
      </c>
    </row>
    <row r="349" spans="1:6">
      <c r="A349" s="142" t="s">
        <v>161</v>
      </c>
      <c r="B349" s="142" t="s">
        <v>161</v>
      </c>
      <c r="C349" s="145" t="s">
        <v>614</v>
      </c>
      <c r="D349" s="142">
        <v>0.53449999999999998</v>
      </c>
      <c r="E349" s="142" t="s">
        <v>697</v>
      </c>
      <c r="F349" s="142" t="s">
        <v>615</v>
      </c>
    </row>
    <row r="350" spans="1:6">
      <c r="A350" s="142" t="s">
        <v>841</v>
      </c>
      <c r="B350" s="142" t="s">
        <v>411</v>
      </c>
      <c r="C350" s="145" t="s">
        <v>614</v>
      </c>
      <c r="D350" s="142">
        <v>0.49209999999999998</v>
      </c>
      <c r="E350" s="142" t="s">
        <v>693</v>
      </c>
      <c r="F350" s="142" t="s">
        <v>615</v>
      </c>
    </row>
    <row r="351" spans="1:6">
      <c r="A351" s="142" t="s">
        <v>843</v>
      </c>
      <c r="B351" s="142" t="s">
        <v>276</v>
      </c>
      <c r="C351" s="145" t="s">
        <v>614</v>
      </c>
      <c r="D351" s="142">
        <v>0.47570000000000001</v>
      </c>
      <c r="E351" s="142" t="s">
        <v>697</v>
      </c>
      <c r="F351" s="142" t="s">
        <v>615</v>
      </c>
    </row>
    <row r="352" spans="1:6">
      <c r="A352" s="142" t="s">
        <v>846</v>
      </c>
      <c r="B352" s="142" t="s">
        <v>280</v>
      </c>
      <c r="C352" s="145" t="s">
        <v>614</v>
      </c>
      <c r="D352" s="142">
        <v>0.45739999999999997</v>
      </c>
      <c r="E352" s="142" t="s">
        <v>693</v>
      </c>
      <c r="F352" s="142" t="s">
        <v>615</v>
      </c>
    </row>
    <row r="353" spans="1:6">
      <c r="A353" s="142" t="s">
        <v>848</v>
      </c>
      <c r="B353" s="142" t="s">
        <v>116</v>
      </c>
      <c r="C353" s="145" t="s">
        <v>614</v>
      </c>
      <c r="D353" s="142">
        <v>0.6905</v>
      </c>
      <c r="E353" s="142" t="s">
        <v>693</v>
      </c>
      <c r="F353" s="142" t="s">
        <v>615</v>
      </c>
    </row>
    <row r="354" spans="1:6">
      <c r="A354" s="142" t="s">
        <v>853</v>
      </c>
      <c r="B354" s="142" t="s">
        <v>290</v>
      </c>
      <c r="C354" s="145" t="s">
        <v>614</v>
      </c>
      <c r="D354" s="142">
        <v>0.60529999999999995</v>
      </c>
      <c r="E354" s="142" t="s">
        <v>693</v>
      </c>
      <c r="F354" s="142" t="s">
        <v>615</v>
      </c>
    </row>
    <row r="355" spans="1:6">
      <c r="A355" s="142" t="s">
        <v>854</v>
      </c>
      <c r="B355" s="142" t="s">
        <v>292</v>
      </c>
      <c r="C355" s="145" t="s">
        <v>614</v>
      </c>
      <c r="D355" s="142">
        <v>0.6129</v>
      </c>
      <c r="E355" s="142" t="s">
        <v>693</v>
      </c>
      <c r="F355" s="142" t="s">
        <v>615</v>
      </c>
    </row>
    <row r="356" spans="1:6">
      <c r="A356" s="142" t="s">
        <v>856</v>
      </c>
      <c r="B356" s="142" t="s">
        <v>301</v>
      </c>
      <c r="C356" s="145" t="s">
        <v>614</v>
      </c>
      <c r="D356" s="142">
        <v>0.5081</v>
      </c>
      <c r="E356" s="142" t="s">
        <v>697</v>
      </c>
      <c r="F356" s="142" t="s">
        <v>615</v>
      </c>
    </row>
    <row r="357" spans="1:6">
      <c r="A357" s="142" t="s">
        <v>858</v>
      </c>
      <c r="B357" s="142" t="s">
        <v>307</v>
      </c>
      <c r="C357" s="145" t="s">
        <v>614</v>
      </c>
      <c r="D357" s="142">
        <v>0.36840000000000001</v>
      </c>
      <c r="E357" s="142" t="s">
        <v>693</v>
      </c>
      <c r="F357" s="142" t="s">
        <v>615</v>
      </c>
    </row>
    <row r="358" spans="1:6">
      <c r="A358" s="142" t="s">
        <v>711</v>
      </c>
      <c r="B358" s="142" t="s">
        <v>125</v>
      </c>
      <c r="C358" s="145" t="s">
        <v>614</v>
      </c>
      <c r="D358" s="142">
        <v>0.74470000000000003</v>
      </c>
      <c r="E358" s="142" t="s">
        <v>693</v>
      </c>
      <c r="F358" s="142" t="s">
        <v>615</v>
      </c>
    </row>
    <row r="359" spans="1:6">
      <c r="A359" s="142" t="s">
        <v>714</v>
      </c>
      <c r="B359" s="142" t="s">
        <v>169</v>
      </c>
      <c r="C359" s="145" t="s">
        <v>614</v>
      </c>
      <c r="D359" s="142">
        <v>0.63009999999999999</v>
      </c>
      <c r="E359" s="142" t="s">
        <v>693</v>
      </c>
      <c r="F359" s="142" t="s">
        <v>615</v>
      </c>
    </row>
    <row r="360" spans="1:6">
      <c r="A360" s="142" t="s">
        <v>865</v>
      </c>
      <c r="B360" s="142" t="s">
        <v>314</v>
      </c>
      <c r="C360" s="145" t="s">
        <v>614</v>
      </c>
      <c r="D360" s="142">
        <v>0.5615</v>
      </c>
      <c r="E360" s="142" t="s">
        <v>693</v>
      </c>
      <c r="F360" s="142" t="s">
        <v>615</v>
      </c>
    </row>
    <row r="361" spans="1:6">
      <c r="A361" s="142" t="s">
        <v>111</v>
      </c>
      <c r="B361" s="142" t="s">
        <v>111</v>
      </c>
      <c r="C361" s="145" t="s">
        <v>614</v>
      </c>
      <c r="D361" s="142">
        <v>0.35630000000000001</v>
      </c>
      <c r="E361" s="142" t="s">
        <v>697</v>
      </c>
      <c r="F361" s="142" t="s">
        <v>615</v>
      </c>
    </row>
    <row r="362" spans="1:6">
      <c r="A362" s="142" t="s">
        <v>867</v>
      </c>
      <c r="B362" s="142" t="s">
        <v>117</v>
      </c>
      <c r="C362" s="145" t="s">
        <v>614</v>
      </c>
      <c r="D362" s="142">
        <v>0.51849999999999996</v>
      </c>
      <c r="E362" s="142" t="s">
        <v>693</v>
      </c>
      <c r="F362" s="142" t="s">
        <v>615</v>
      </c>
    </row>
    <row r="363" spans="1:6">
      <c r="A363" s="142" t="s">
        <v>869</v>
      </c>
      <c r="B363" s="142" t="s">
        <v>46</v>
      </c>
      <c r="C363" s="145" t="s">
        <v>614</v>
      </c>
      <c r="D363" s="142">
        <v>0.52539999999999998</v>
      </c>
      <c r="E363" s="142" t="s">
        <v>693</v>
      </c>
      <c r="F363" s="142" t="s">
        <v>615</v>
      </c>
    </row>
    <row r="364" spans="1:6">
      <c r="A364" s="142" t="s">
        <v>871</v>
      </c>
      <c r="B364" s="142" t="s">
        <v>178</v>
      </c>
      <c r="C364" s="145" t="s">
        <v>614</v>
      </c>
      <c r="D364" s="142">
        <v>0.6</v>
      </c>
      <c r="E364" s="142" t="s">
        <v>697</v>
      </c>
      <c r="F364" s="142" t="s">
        <v>615</v>
      </c>
    </row>
    <row r="365" spans="1:6">
      <c r="A365" s="142" t="s">
        <v>876</v>
      </c>
      <c r="B365" s="142" t="s">
        <v>468</v>
      </c>
      <c r="C365" s="145" t="s">
        <v>614</v>
      </c>
      <c r="D365" s="142">
        <v>0.2366</v>
      </c>
      <c r="E365" s="142" t="s">
        <v>693</v>
      </c>
      <c r="F365" s="142" t="s">
        <v>615</v>
      </c>
    </row>
    <row r="366" spans="1:6">
      <c r="A366" s="142" t="s">
        <v>66</v>
      </c>
      <c r="B366" s="142" t="s">
        <v>66</v>
      </c>
      <c r="C366" s="145" t="s">
        <v>614</v>
      </c>
      <c r="D366" s="142">
        <v>0.6552</v>
      </c>
      <c r="E366" s="142" t="s">
        <v>697</v>
      </c>
      <c r="F366" s="142" t="s">
        <v>615</v>
      </c>
    </row>
    <row r="367" spans="1:6">
      <c r="A367" s="142" t="s">
        <v>878</v>
      </c>
      <c r="B367" s="142" t="s">
        <v>75</v>
      </c>
      <c r="C367" s="145" t="s">
        <v>614</v>
      </c>
      <c r="D367" s="142">
        <v>0.74439999999999995</v>
      </c>
      <c r="E367" s="142" t="s">
        <v>697</v>
      </c>
      <c r="F367" s="142" t="s">
        <v>615</v>
      </c>
    </row>
    <row r="368" spans="1:6">
      <c r="A368" s="142" t="s">
        <v>879</v>
      </c>
      <c r="B368" s="142" t="s">
        <v>51</v>
      </c>
      <c r="C368" s="145" t="s">
        <v>614</v>
      </c>
      <c r="D368" s="142">
        <v>0.67069999999999996</v>
      </c>
      <c r="E368" s="142" t="s">
        <v>693</v>
      </c>
      <c r="F368" s="142" t="s">
        <v>615</v>
      </c>
    </row>
    <row r="369" spans="1:6">
      <c r="A369" s="142" t="s">
        <v>202</v>
      </c>
      <c r="B369" s="142" t="s">
        <v>202</v>
      </c>
      <c r="C369" s="145" t="s">
        <v>614</v>
      </c>
      <c r="D369" s="142">
        <v>0.4662</v>
      </c>
      <c r="E369" s="142" t="s">
        <v>697</v>
      </c>
      <c r="F369" s="142" t="s">
        <v>615</v>
      </c>
    </row>
    <row r="370" spans="1:6">
      <c r="A370" s="142" t="s">
        <v>880</v>
      </c>
      <c r="B370" s="142" t="s">
        <v>477</v>
      </c>
      <c r="C370" s="145" t="s">
        <v>614</v>
      </c>
      <c r="D370" s="142">
        <v>0.33579999999999999</v>
      </c>
      <c r="E370" s="142" t="s">
        <v>693</v>
      </c>
      <c r="F370" s="142" t="s">
        <v>615</v>
      </c>
    </row>
    <row r="371" spans="1:6">
      <c r="A371" s="142" t="s">
        <v>882</v>
      </c>
      <c r="B371" s="142" t="s">
        <v>115</v>
      </c>
      <c r="C371" s="145" t="s">
        <v>614</v>
      </c>
      <c r="D371" s="142">
        <v>0.70589999999999997</v>
      </c>
      <c r="E371" s="142" t="s">
        <v>697</v>
      </c>
      <c r="F371" s="142" t="s">
        <v>615</v>
      </c>
    </row>
    <row r="372" spans="1:6">
      <c r="A372" s="142" t="s">
        <v>904</v>
      </c>
      <c r="B372" s="142" t="s">
        <v>269</v>
      </c>
      <c r="C372" s="145" t="s">
        <v>614</v>
      </c>
      <c r="D372" s="142">
        <v>0.5867</v>
      </c>
      <c r="E372" s="142" t="s">
        <v>697</v>
      </c>
      <c r="F372" s="142" t="s">
        <v>615</v>
      </c>
    </row>
    <row r="373" spans="1:6">
      <c r="A373" s="142" t="s">
        <v>906</v>
      </c>
      <c r="B373" s="142" t="s">
        <v>207</v>
      </c>
      <c r="C373" s="145" t="s">
        <v>614</v>
      </c>
      <c r="D373" s="142">
        <v>0.57410000000000005</v>
      </c>
      <c r="E373" s="142" t="s">
        <v>697</v>
      </c>
      <c r="F373" s="142" t="s">
        <v>615</v>
      </c>
    </row>
    <row r="374" spans="1:6">
      <c r="A374" s="142" t="s">
        <v>906</v>
      </c>
      <c r="B374" s="142" t="s">
        <v>216</v>
      </c>
      <c r="C374" s="145" t="s">
        <v>614</v>
      </c>
      <c r="D374" s="142">
        <v>0.71230000000000004</v>
      </c>
      <c r="E374" s="142" t="s">
        <v>693</v>
      </c>
      <c r="F374" s="142" t="s">
        <v>615</v>
      </c>
    </row>
    <row r="375" spans="1:6">
      <c r="A375" s="142" t="s">
        <v>887</v>
      </c>
      <c r="B375" s="142" t="s">
        <v>167</v>
      </c>
      <c r="C375" s="145" t="s">
        <v>614</v>
      </c>
      <c r="D375" s="142">
        <v>0.73529999999999995</v>
      </c>
      <c r="E375" s="142" t="s">
        <v>697</v>
      </c>
      <c r="F375" s="142" t="s">
        <v>615</v>
      </c>
    </row>
    <row r="376" spans="1:6">
      <c r="A376" s="142" t="s">
        <v>887</v>
      </c>
      <c r="B376" s="142" t="s">
        <v>523</v>
      </c>
      <c r="C376" s="145" t="s">
        <v>614</v>
      </c>
      <c r="D376" s="142">
        <v>0.58819999999999995</v>
      </c>
      <c r="E376" s="142" t="s">
        <v>693</v>
      </c>
      <c r="F376" s="142" t="s">
        <v>615</v>
      </c>
    </row>
    <row r="377" spans="1:6">
      <c r="A377" s="142" t="s">
        <v>891</v>
      </c>
      <c r="B377" s="142" t="s">
        <v>220</v>
      </c>
      <c r="C377" s="145" t="s">
        <v>614</v>
      </c>
      <c r="D377" s="142">
        <v>0.67800000000000005</v>
      </c>
      <c r="E377" s="142" t="s">
        <v>683</v>
      </c>
      <c r="F377" s="142" t="s">
        <v>615</v>
      </c>
    </row>
    <row r="378" spans="1:6">
      <c r="A378" s="142" t="s">
        <v>575</v>
      </c>
      <c r="B378" s="142" t="s">
        <v>575</v>
      </c>
      <c r="C378" s="145" t="s">
        <v>614</v>
      </c>
      <c r="D378" s="142">
        <v>0.66669999999999996</v>
      </c>
      <c r="E378" s="142" t="s">
        <v>697</v>
      </c>
      <c r="F378" s="142" t="s">
        <v>586</v>
      </c>
    </row>
    <row r="379" spans="1:6">
      <c r="A379" s="142" t="s">
        <v>602</v>
      </c>
      <c r="B379" s="142" t="s">
        <v>579</v>
      </c>
      <c r="C379" s="145" t="s">
        <v>614</v>
      </c>
      <c r="D379" s="142">
        <v>0.6512</v>
      </c>
      <c r="E379" s="142" t="s">
        <v>697</v>
      </c>
      <c r="F379" s="142" t="s">
        <v>586</v>
      </c>
    </row>
    <row r="380" spans="1:6">
      <c r="A380" s="142" t="s">
        <v>79</v>
      </c>
      <c r="B380" s="142" t="s">
        <v>79</v>
      </c>
      <c r="C380" s="145" t="s">
        <v>614</v>
      </c>
      <c r="D380" s="142">
        <v>0.64149999999999996</v>
      </c>
      <c r="E380" s="142" t="s">
        <v>697</v>
      </c>
      <c r="F380" s="142" t="s">
        <v>615</v>
      </c>
    </row>
    <row r="381" spans="1:6">
      <c r="A381" s="142" t="s">
        <v>581</v>
      </c>
      <c r="B381" s="142" t="s">
        <v>581</v>
      </c>
      <c r="C381" s="145" t="s">
        <v>614</v>
      </c>
      <c r="D381" s="142">
        <v>0.72130000000000005</v>
      </c>
      <c r="E381" s="142" t="s">
        <v>689</v>
      </c>
      <c r="F381" s="142" t="s">
        <v>586</v>
      </c>
    </row>
    <row r="382" spans="1:6">
      <c r="A382" s="142" t="s">
        <v>582</v>
      </c>
      <c r="B382" s="142" t="s">
        <v>582</v>
      </c>
      <c r="C382" s="145" t="s">
        <v>614</v>
      </c>
      <c r="D382" s="142">
        <v>0.75719999999999998</v>
      </c>
      <c r="E382" s="142" t="s">
        <v>689</v>
      </c>
      <c r="F382" s="142" t="s">
        <v>586</v>
      </c>
    </row>
    <row r="383" spans="1:6">
      <c r="A383" s="142" t="s">
        <v>895</v>
      </c>
      <c r="B383" s="142" t="s">
        <v>243</v>
      </c>
      <c r="C383" s="145" t="s">
        <v>614</v>
      </c>
      <c r="D383" s="142">
        <v>0.49409999999999998</v>
      </c>
      <c r="E383" s="142" t="s">
        <v>693</v>
      </c>
      <c r="F383" s="142" t="s">
        <v>615</v>
      </c>
    </row>
    <row r="384" spans="1:6">
      <c r="A384" s="142" t="s">
        <v>897</v>
      </c>
      <c r="B384" s="142" t="s">
        <v>122</v>
      </c>
      <c r="C384" s="145" t="s">
        <v>614</v>
      </c>
      <c r="D384" s="142">
        <v>0.61360000000000003</v>
      </c>
      <c r="E384" s="142" t="s">
        <v>683</v>
      </c>
      <c r="F384" s="142" t="s">
        <v>615</v>
      </c>
    </row>
    <row r="385" spans="1:6">
      <c r="A385" s="142" t="s">
        <v>902</v>
      </c>
      <c r="B385" s="142" t="s">
        <v>230</v>
      </c>
      <c r="C385" s="145" t="s">
        <v>614</v>
      </c>
      <c r="D385" s="142">
        <v>0.31630000000000003</v>
      </c>
      <c r="E385" s="142" t="s">
        <v>693</v>
      </c>
      <c r="F385" s="142" t="s">
        <v>615</v>
      </c>
    </row>
    <row r="386" spans="1:6">
      <c r="A386" s="142" t="s">
        <v>910</v>
      </c>
      <c r="B386" s="142" t="s">
        <v>232</v>
      </c>
      <c r="C386" s="145" t="s">
        <v>614</v>
      </c>
      <c r="D386" s="142">
        <v>0.30630000000000002</v>
      </c>
      <c r="E386" s="142" t="s">
        <v>697</v>
      </c>
      <c r="F386" s="142" t="s">
        <v>615</v>
      </c>
    </row>
    <row r="387" spans="1:6">
      <c r="A387" s="142" t="s">
        <v>911</v>
      </c>
      <c r="B387" s="142" t="s">
        <v>504</v>
      </c>
      <c r="C387" s="145" t="s">
        <v>614</v>
      </c>
      <c r="D387" s="142">
        <v>0.30530000000000002</v>
      </c>
      <c r="E387" s="142" t="s">
        <v>693</v>
      </c>
      <c r="F387" s="142" t="s">
        <v>615</v>
      </c>
    </row>
    <row r="388" spans="1:6">
      <c r="A388" s="142" t="s">
        <v>913</v>
      </c>
      <c r="B388" s="142" t="s">
        <v>346</v>
      </c>
      <c r="C388" s="145" t="s">
        <v>614</v>
      </c>
      <c r="D388" s="142">
        <v>0.32200000000000001</v>
      </c>
      <c r="E388" s="142" t="s">
        <v>693</v>
      </c>
      <c r="F388" s="142" t="s">
        <v>615</v>
      </c>
    </row>
    <row r="389" spans="1:6">
      <c r="A389" s="142" t="s">
        <v>915</v>
      </c>
      <c r="B389" s="142" t="s">
        <v>267</v>
      </c>
      <c r="C389" s="145" t="s">
        <v>614</v>
      </c>
      <c r="D389" s="142">
        <v>0.47320000000000001</v>
      </c>
      <c r="E389" s="142" t="s">
        <v>693</v>
      </c>
      <c r="F389" s="142" t="s">
        <v>615</v>
      </c>
    </row>
    <row r="390" spans="1:6">
      <c r="A390" s="142" t="s">
        <v>917</v>
      </c>
      <c r="B390" s="142" t="s">
        <v>33</v>
      </c>
      <c r="C390" s="145" t="s">
        <v>614</v>
      </c>
      <c r="D390" s="142">
        <v>0.8125</v>
      </c>
      <c r="E390" s="142" t="s">
        <v>693</v>
      </c>
      <c r="F390" s="142" t="s">
        <v>615</v>
      </c>
    </row>
    <row r="391" spans="1:6">
      <c r="A391" s="142" t="s">
        <v>919</v>
      </c>
      <c r="B391" s="142" t="s">
        <v>234</v>
      </c>
      <c r="C391" s="145" t="s">
        <v>614</v>
      </c>
      <c r="D391" s="142">
        <v>0.44440000000000002</v>
      </c>
      <c r="E391" s="142" t="s">
        <v>693</v>
      </c>
      <c r="F391" s="142" t="s">
        <v>615</v>
      </c>
    </row>
    <row r="392" spans="1:6">
      <c r="A392" s="142" t="s">
        <v>921</v>
      </c>
      <c r="B392" s="142" t="s">
        <v>511</v>
      </c>
      <c r="C392" s="145" t="s">
        <v>614</v>
      </c>
      <c r="D392" s="142">
        <v>0.29549999999999998</v>
      </c>
      <c r="E392" s="142" t="s">
        <v>693</v>
      </c>
      <c r="F392" s="142" t="s">
        <v>615</v>
      </c>
    </row>
    <row r="393" spans="1:6">
      <c r="A393" s="142" t="s">
        <v>922</v>
      </c>
      <c r="B393" s="142" t="s">
        <v>512</v>
      </c>
      <c r="C393" s="145" t="s">
        <v>614</v>
      </c>
      <c r="D393" s="142">
        <v>0.43180000000000002</v>
      </c>
      <c r="E393" s="142" t="s">
        <v>693</v>
      </c>
      <c r="F393" s="142" t="s">
        <v>615</v>
      </c>
    </row>
    <row r="394" spans="1:6">
      <c r="A394" s="142" t="s">
        <v>715</v>
      </c>
      <c r="B394" s="142" t="s">
        <v>213</v>
      </c>
      <c r="C394" s="145" t="s">
        <v>614</v>
      </c>
      <c r="D394" s="142">
        <v>0.73399999999999999</v>
      </c>
      <c r="E394" s="142" t="s">
        <v>693</v>
      </c>
      <c r="F394" s="142" t="s">
        <v>615</v>
      </c>
    </row>
    <row r="395" spans="1:6">
      <c r="A395" s="142" t="s">
        <v>923</v>
      </c>
      <c r="B395" s="142" t="s">
        <v>166</v>
      </c>
      <c r="C395" s="145" t="s">
        <v>614</v>
      </c>
      <c r="D395" s="142">
        <v>0.54220000000000002</v>
      </c>
      <c r="E395" s="142" t="s">
        <v>697</v>
      </c>
      <c r="F395" s="142" t="s">
        <v>615</v>
      </c>
    </row>
    <row r="396" spans="1:6">
      <c r="A396" s="142" t="s">
        <v>923</v>
      </c>
      <c r="B396" s="142" t="s">
        <v>44</v>
      </c>
      <c r="C396" s="145" t="s">
        <v>614</v>
      </c>
      <c r="D396" s="142">
        <v>0.75980000000000003</v>
      </c>
      <c r="E396" s="142" t="s">
        <v>697</v>
      </c>
      <c r="F396" s="142" t="s">
        <v>615</v>
      </c>
    </row>
    <row r="397" spans="1:6">
      <c r="A397" s="142" t="s">
        <v>923</v>
      </c>
      <c r="B397" s="142" t="s">
        <v>104</v>
      </c>
      <c r="C397" s="145" t="s">
        <v>614</v>
      </c>
      <c r="D397" s="142">
        <v>0.61950000000000005</v>
      </c>
      <c r="E397" s="142" t="s">
        <v>697</v>
      </c>
      <c r="F397" s="142" t="s">
        <v>615</v>
      </c>
    </row>
    <row r="398" spans="1:6">
      <c r="A398" s="142" t="s">
        <v>926</v>
      </c>
      <c r="B398" s="142" t="s">
        <v>237</v>
      </c>
      <c r="C398" s="145" t="s">
        <v>614</v>
      </c>
      <c r="D398" s="142">
        <v>0.625</v>
      </c>
      <c r="E398" s="142" t="s">
        <v>693</v>
      </c>
      <c r="F398" s="142" t="s">
        <v>615</v>
      </c>
    </row>
    <row r="399" spans="1:6">
      <c r="A399" s="142" t="s">
        <v>930</v>
      </c>
      <c r="B399" s="142" t="s">
        <v>124</v>
      </c>
      <c r="C399" s="145" t="s">
        <v>614</v>
      </c>
      <c r="D399" s="142">
        <v>0.64290000000000003</v>
      </c>
      <c r="E399" s="142" t="s">
        <v>697</v>
      </c>
      <c r="F399" s="142" t="s">
        <v>615</v>
      </c>
    </row>
    <row r="400" spans="1:6">
      <c r="A400" s="142" t="s">
        <v>930</v>
      </c>
      <c r="B400" s="142" t="s">
        <v>480</v>
      </c>
      <c r="C400" s="145" t="s">
        <v>614</v>
      </c>
      <c r="D400" s="142">
        <v>0.51549999999999996</v>
      </c>
      <c r="E400" s="142" t="s">
        <v>693</v>
      </c>
      <c r="F400" s="142" t="s">
        <v>615</v>
      </c>
    </row>
    <row r="401" spans="1:6">
      <c r="A401" s="142" t="s">
        <v>934</v>
      </c>
      <c r="B401" s="142" t="s">
        <v>55</v>
      </c>
      <c r="C401" s="145" t="s">
        <v>614</v>
      </c>
      <c r="D401" s="142">
        <v>0.62270000000000003</v>
      </c>
      <c r="E401" s="142" t="s">
        <v>683</v>
      </c>
      <c r="F401" s="142" t="s">
        <v>615</v>
      </c>
    </row>
    <row r="402" spans="1:6">
      <c r="A402" s="142" t="s">
        <v>934</v>
      </c>
      <c r="B402" s="142" t="s">
        <v>156</v>
      </c>
      <c r="C402" s="145" t="s">
        <v>614</v>
      </c>
      <c r="D402" s="142">
        <v>0.61899999999999999</v>
      </c>
      <c r="E402" s="142" t="s">
        <v>697</v>
      </c>
      <c r="F402" s="142" t="s">
        <v>615</v>
      </c>
    </row>
    <row r="403" spans="1:6">
      <c r="A403" s="142" t="s">
        <v>934</v>
      </c>
      <c r="B403" s="142" t="s">
        <v>497</v>
      </c>
      <c r="C403" s="145" t="s">
        <v>614</v>
      </c>
      <c r="D403" s="142">
        <v>0.55789999999999995</v>
      </c>
      <c r="E403" s="142" t="s">
        <v>693</v>
      </c>
      <c r="F403" s="142" t="s">
        <v>615</v>
      </c>
    </row>
    <row r="404" spans="1:6">
      <c r="A404" s="142" t="s">
        <v>939</v>
      </c>
      <c r="B404" s="142" t="s">
        <v>90</v>
      </c>
      <c r="C404" s="145" t="s">
        <v>614</v>
      </c>
      <c r="D404" s="142">
        <v>0.62339999999999995</v>
      </c>
      <c r="E404" s="142" t="s">
        <v>697</v>
      </c>
      <c r="F404" s="142" t="s">
        <v>615</v>
      </c>
    </row>
    <row r="405" spans="1:6">
      <c r="A405" s="142" t="s">
        <v>946</v>
      </c>
      <c r="B405" s="142" t="s">
        <v>168</v>
      </c>
      <c r="C405" s="145" t="s">
        <v>614</v>
      </c>
      <c r="D405" s="142">
        <v>0.73</v>
      </c>
      <c r="E405" s="142" t="s">
        <v>697</v>
      </c>
      <c r="F405" s="142" t="s">
        <v>615</v>
      </c>
    </row>
    <row r="406" spans="1:6">
      <c r="A406" s="142" t="s">
        <v>950</v>
      </c>
      <c r="B406" s="142" t="s">
        <v>327</v>
      </c>
      <c r="C406" s="145" t="s">
        <v>614</v>
      </c>
      <c r="D406" s="142">
        <v>0.35659999999999997</v>
      </c>
      <c r="E406" s="142" t="s">
        <v>693</v>
      </c>
      <c r="F406" s="142" t="s">
        <v>615</v>
      </c>
    </row>
    <row r="407" spans="1:6">
      <c r="A407" s="142" t="s">
        <v>950</v>
      </c>
      <c r="B407" s="142" t="s">
        <v>391</v>
      </c>
      <c r="C407" s="145" t="s">
        <v>614</v>
      </c>
      <c r="D407" s="142">
        <v>0.37109999999999999</v>
      </c>
      <c r="E407" s="142" t="s">
        <v>697</v>
      </c>
      <c r="F407" s="142" t="s">
        <v>615</v>
      </c>
    </row>
    <row r="408" spans="1:6">
      <c r="A408" s="142" t="s">
        <v>954</v>
      </c>
      <c r="B408" s="142" t="s">
        <v>98</v>
      </c>
      <c r="C408" s="145" t="s">
        <v>614</v>
      </c>
      <c r="D408" s="142">
        <v>0.58819999999999995</v>
      </c>
      <c r="E408" s="142" t="s">
        <v>697</v>
      </c>
      <c r="F408" s="142" t="s">
        <v>615</v>
      </c>
    </row>
    <row r="409" spans="1:6">
      <c r="A409" s="142" t="s">
        <v>965</v>
      </c>
      <c r="B409" s="142" t="s">
        <v>136</v>
      </c>
      <c r="C409" s="145" t="s">
        <v>614</v>
      </c>
      <c r="D409" s="142">
        <v>0.61180000000000001</v>
      </c>
      <c r="E409" s="142" t="s">
        <v>697</v>
      </c>
      <c r="F409" s="142" t="s">
        <v>615</v>
      </c>
    </row>
    <row r="410" spans="1:6">
      <c r="A410" s="142" t="s">
        <v>971</v>
      </c>
      <c r="B410" s="142" t="s">
        <v>185</v>
      </c>
      <c r="C410" s="145" t="s">
        <v>614</v>
      </c>
      <c r="D410" s="142">
        <v>0.61060000000000003</v>
      </c>
      <c r="E410" s="142" t="s">
        <v>689</v>
      </c>
      <c r="F410" s="142" t="s">
        <v>615</v>
      </c>
    </row>
    <row r="411" spans="1:6">
      <c r="A411" s="142" t="s">
        <v>971</v>
      </c>
      <c r="B411" s="142" t="s">
        <v>64</v>
      </c>
      <c r="C411" s="145" t="s">
        <v>614</v>
      </c>
      <c r="D411" s="142">
        <v>0.72729999999999995</v>
      </c>
      <c r="E411" s="142" t="s">
        <v>697</v>
      </c>
      <c r="F411" s="142" t="s">
        <v>615</v>
      </c>
    </row>
    <row r="412" spans="1:6">
      <c r="A412" s="142" t="s">
        <v>976</v>
      </c>
      <c r="B412" s="142" t="s">
        <v>400</v>
      </c>
      <c r="C412" s="145" t="s">
        <v>614</v>
      </c>
      <c r="D412" s="142">
        <v>0.59440000000000004</v>
      </c>
      <c r="E412" s="142" t="s">
        <v>697</v>
      </c>
      <c r="F412" s="142" t="s">
        <v>615</v>
      </c>
    </row>
    <row r="413" spans="1:6">
      <c r="A413" s="142" t="s">
        <v>981</v>
      </c>
      <c r="B413" s="142" t="s">
        <v>221</v>
      </c>
      <c r="C413" s="145" t="s">
        <v>614</v>
      </c>
      <c r="D413" s="142">
        <v>0.57889999999999997</v>
      </c>
      <c r="E413" s="142" t="s">
        <v>693</v>
      </c>
      <c r="F413" s="142" t="s">
        <v>615</v>
      </c>
    </row>
    <row r="414" spans="1:6">
      <c r="A414" s="142" t="s">
        <v>981</v>
      </c>
      <c r="B414" s="142" t="s">
        <v>416</v>
      </c>
      <c r="C414" s="145" t="s">
        <v>614</v>
      </c>
      <c r="D414" s="142">
        <v>0.53949999999999998</v>
      </c>
      <c r="E414" s="142" t="s">
        <v>693</v>
      </c>
      <c r="F414" s="142" t="s">
        <v>615</v>
      </c>
    </row>
    <row r="415" spans="1:6">
      <c r="A415" s="142" t="s">
        <v>981</v>
      </c>
      <c r="B415" s="142" t="s">
        <v>472</v>
      </c>
      <c r="C415" s="145" t="s">
        <v>614</v>
      </c>
      <c r="D415" s="142">
        <v>0.47220000000000001</v>
      </c>
      <c r="E415" s="142" t="s">
        <v>693</v>
      </c>
      <c r="F415" s="142" t="s">
        <v>615</v>
      </c>
    </row>
    <row r="416" spans="1:6">
      <c r="A416" s="142" t="s">
        <v>981</v>
      </c>
      <c r="B416" s="142" t="s">
        <v>474</v>
      </c>
      <c r="C416" s="145" t="s">
        <v>614</v>
      </c>
      <c r="D416" s="142">
        <v>0.36899999999999999</v>
      </c>
      <c r="E416" s="142" t="s">
        <v>693</v>
      </c>
      <c r="F416" s="142" t="s">
        <v>615</v>
      </c>
    </row>
    <row r="417" spans="1:6">
      <c r="A417" s="142" t="s">
        <v>987</v>
      </c>
      <c r="B417" s="142" t="s">
        <v>94</v>
      </c>
      <c r="C417" s="145" t="s">
        <v>614</v>
      </c>
      <c r="D417" s="142">
        <v>0.64080000000000004</v>
      </c>
      <c r="E417" s="142" t="s">
        <v>697</v>
      </c>
      <c r="F417" s="142" t="s">
        <v>615</v>
      </c>
    </row>
    <row r="418" spans="1:6">
      <c r="A418" s="142" t="s">
        <v>992</v>
      </c>
      <c r="B418" s="142" t="s">
        <v>250</v>
      </c>
      <c r="C418" s="145" t="s">
        <v>614</v>
      </c>
      <c r="D418" s="142">
        <v>0.69779999999999998</v>
      </c>
      <c r="E418" s="142" t="s">
        <v>697</v>
      </c>
      <c r="F418" s="142" t="s">
        <v>615</v>
      </c>
    </row>
    <row r="419" spans="1:6">
      <c r="A419" s="142" t="s">
        <v>995</v>
      </c>
      <c r="B419" s="142" t="s">
        <v>69</v>
      </c>
      <c r="C419" s="145" t="s">
        <v>614</v>
      </c>
      <c r="D419" s="142">
        <v>0.62409999999999999</v>
      </c>
      <c r="E419" s="142" t="s">
        <v>697</v>
      </c>
      <c r="F419" s="142" t="s">
        <v>615</v>
      </c>
    </row>
    <row r="420" spans="1:6">
      <c r="A420" s="142" t="s">
        <v>998</v>
      </c>
      <c r="B420" s="142" t="s">
        <v>282</v>
      </c>
      <c r="C420" s="145" t="s">
        <v>614</v>
      </c>
      <c r="D420" s="142">
        <v>0.60580000000000001</v>
      </c>
      <c r="E420" s="142" t="s">
        <v>697</v>
      </c>
      <c r="F420" s="142" t="s">
        <v>615</v>
      </c>
    </row>
    <row r="421" spans="1:6">
      <c r="A421" s="142" t="s">
        <v>1002</v>
      </c>
      <c r="B421" s="142" t="s">
        <v>181</v>
      </c>
      <c r="C421" s="145" t="s">
        <v>614</v>
      </c>
      <c r="D421" s="142">
        <v>0.68</v>
      </c>
      <c r="E421" s="142" t="s">
        <v>697</v>
      </c>
      <c r="F421" s="142" t="s">
        <v>615</v>
      </c>
    </row>
    <row r="422" spans="1:6">
      <c r="A422" s="142" t="s">
        <v>1010</v>
      </c>
      <c r="B422" s="142" t="s">
        <v>297</v>
      </c>
      <c r="C422" s="145" t="s">
        <v>614</v>
      </c>
      <c r="D422" s="142">
        <v>0.59760000000000002</v>
      </c>
      <c r="E422" s="142" t="s">
        <v>697</v>
      </c>
      <c r="F422" s="142" t="s">
        <v>615</v>
      </c>
    </row>
    <row r="423" spans="1:6">
      <c r="A423" s="142" t="s">
        <v>1015</v>
      </c>
      <c r="B423" s="142" t="s">
        <v>204</v>
      </c>
      <c r="C423" s="145" t="s">
        <v>614</v>
      </c>
      <c r="D423" s="142">
        <v>0.70950000000000002</v>
      </c>
      <c r="E423" s="142" t="s">
        <v>697</v>
      </c>
      <c r="F423" s="142" t="s">
        <v>615</v>
      </c>
    </row>
    <row r="424" spans="1:6">
      <c r="A424" s="142" t="s">
        <v>1021</v>
      </c>
      <c r="B424" s="142" t="s">
        <v>308</v>
      </c>
      <c r="C424" s="145" t="s">
        <v>614</v>
      </c>
      <c r="D424" s="142">
        <v>0.32950000000000002</v>
      </c>
      <c r="E424" s="142" t="s">
        <v>697</v>
      </c>
      <c r="F424" s="142" t="s">
        <v>615</v>
      </c>
    </row>
    <row r="425" spans="1:6">
      <c r="A425" s="142" t="s">
        <v>1025</v>
      </c>
      <c r="B425" s="142" t="s">
        <v>430</v>
      </c>
      <c r="C425" s="145" t="s">
        <v>614</v>
      </c>
      <c r="D425" s="142">
        <v>0.45400000000000001</v>
      </c>
      <c r="E425" s="142" t="s">
        <v>697</v>
      </c>
      <c r="F425" s="142" t="s">
        <v>615</v>
      </c>
    </row>
    <row r="426" spans="1:6">
      <c r="A426" s="142" t="s">
        <v>1029</v>
      </c>
      <c r="B426" s="142" t="s">
        <v>343</v>
      </c>
      <c r="C426" s="145" t="s">
        <v>614</v>
      </c>
      <c r="D426" s="142">
        <v>0.61919999999999997</v>
      </c>
      <c r="E426" s="142" t="s">
        <v>693</v>
      </c>
      <c r="F426" s="142" t="s">
        <v>615</v>
      </c>
    </row>
    <row r="427" spans="1:6">
      <c r="A427" s="142" t="s">
        <v>1029</v>
      </c>
      <c r="B427" s="142" t="s">
        <v>100</v>
      </c>
      <c r="C427" s="145" t="s">
        <v>614</v>
      </c>
      <c r="D427" s="142">
        <v>0.56000000000000005</v>
      </c>
      <c r="E427" s="142" t="s">
        <v>697</v>
      </c>
      <c r="F427" s="142" t="s">
        <v>615</v>
      </c>
    </row>
    <row r="428" spans="1:6">
      <c r="A428" s="142" t="s">
        <v>1031</v>
      </c>
      <c r="B428" s="142" t="s">
        <v>126</v>
      </c>
      <c r="C428" s="145" t="s">
        <v>614</v>
      </c>
      <c r="D428" s="142">
        <v>0.58620000000000005</v>
      </c>
      <c r="E428" s="142" t="s">
        <v>697</v>
      </c>
      <c r="F428" s="142" t="s">
        <v>615</v>
      </c>
    </row>
    <row r="429" spans="1:6">
      <c r="A429" s="142" t="s">
        <v>1036</v>
      </c>
      <c r="B429" s="142" t="s">
        <v>131</v>
      </c>
      <c r="C429" s="145" t="s">
        <v>614</v>
      </c>
      <c r="D429" s="142">
        <v>0.57689999999999997</v>
      </c>
      <c r="E429" s="142" t="s">
        <v>697</v>
      </c>
      <c r="F429" s="142" t="s">
        <v>615</v>
      </c>
    </row>
    <row r="430" spans="1:6">
      <c r="A430" s="142" t="s">
        <v>1039</v>
      </c>
      <c r="B430" s="142" t="s">
        <v>158</v>
      </c>
      <c r="C430" s="145" t="s">
        <v>614</v>
      </c>
      <c r="D430" s="142">
        <v>0.48570000000000002</v>
      </c>
      <c r="E430" s="142" t="s">
        <v>697</v>
      </c>
      <c r="F430" s="142" t="s">
        <v>615</v>
      </c>
    </row>
    <row r="431" spans="1:6">
      <c r="A431" s="142" t="s">
        <v>1043</v>
      </c>
      <c r="B431" s="142" t="s">
        <v>319</v>
      </c>
      <c r="C431" s="145" t="s">
        <v>614</v>
      </c>
      <c r="D431" s="142">
        <v>0.64939999999999998</v>
      </c>
      <c r="E431" s="142" t="s">
        <v>697</v>
      </c>
      <c r="F431" s="142" t="s">
        <v>615</v>
      </c>
    </row>
    <row r="432" spans="1:6">
      <c r="A432" s="142" t="s">
        <v>1047</v>
      </c>
      <c r="B432" s="142" t="s">
        <v>322</v>
      </c>
      <c r="C432" s="145" t="s">
        <v>614</v>
      </c>
      <c r="D432" s="142">
        <v>0.58819999999999995</v>
      </c>
      <c r="E432" s="142" t="s">
        <v>697</v>
      </c>
      <c r="F432" s="142" t="s">
        <v>615</v>
      </c>
    </row>
    <row r="433" spans="1:6">
      <c r="A433" s="142" t="s">
        <v>1052</v>
      </c>
      <c r="B433" s="142" t="s">
        <v>323</v>
      </c>
      <c r="C433" s="145" t="s">
        <v>614</v>
      </c>
      <c r="D433" s="142">
        <v>0.41539999999999999</v>
      </c>
      <c r="E433" s="142" t="s">
        <v>683</v>
      </c>
      <c r="F433" s="142" t="s">
        <v>615</v>
      </c>
    </row>
    <row r="434" spans="1:6">
      <c r="A434" s="142" t="s">
        <v>1054</v>
      </c>
      <c r="B434" s="142" t="s">
        <v>173</v>
      </c>
      <c r="C434" s="145" t="s">
        <v>614</v>
      </c>
      <c r="D434" s="142">
        <v>0.66149999999999998</v>
      </c>
      <c r="E434" s="142" t="s">
        <v>697</v>
      </c>
      <c r="F434" s="142" t="s">
        <v>615</v>
      </c>
    </row>
    <row r="435" spans="1:6">
      <c r="A435" s="142" t="s">
        <v>1058</v>
      </c>
      <c r="B435" s="142" t="s">
        <v>486</v>
      </c>
      <c r="C435" s="145" t="s">
        <v>614</v>
      </c>
      <c r="D435" s="142">
        <v>0.42480000000000001</v>
      </c>
      <c r="E435" s="142" t="s">
        <v>697</v>
      </c>
      <c r="F435" s="142" t="s">
        <v>615</v>
      </c>
    </row>
    <row r="436" spans="1:6">
      <c r="A436" s="142" t="s">
        <v>1061</v>
      </c>
      <c r="B436" s="142" t="s">
        <v>148</v>
      </c>
      <c r="C436" s="145" t="s">
        <v>614</v>
      </c>
      <c r="D436" s="142">
        <v>0.72370000000000001</v>
      </c>
      <c r="E436" s="142" t="s">
        <v>689</v>
      </c>
      <c r="F436" s="142" t="s">
        <v>615</v>
      </c>
    </row>
    <row r="437" spans="1:6">
      <c r="A437" s="142" t="s">
        <v>1065</v>
      </c>
      <c r="B437" s="142" t="s">
        <v>359</v>
      </c>
      <c r="C437" s="145" t="s">
        <v>614</v>
      </c>
      <c r="D437" s="142">
        <v>0.66669999999999996</v>
      </c>
      <c r="E437" s="142" t="s">
        <v>697</v>
      </c>
      <c r="F437" s="142" t="s">
        <v>615</v>
      </c>
    </row>
    <row r="438" spans="1:6">
      <c r="A438" s="142" t="s">
        <v>1070</v>
      </c>
      <c r="B438" s="142" t="s">
        <v>192</v>
      </c>
      <c r="C438" s="145" t="s">
        <v>614</v>
      </c>
      <c r="D438" s="142">
        <v>0.59440000000000004</v>
      </c>
      <c r="E438" s="142" t="s">
        <v>693</v>
      </c>
      <c r="F438" s="142" t="s">
        <v>615</v>
      </c>
    </row>
    <row r="439" spans="1:6">
      <c r="A439" s="142" t="s">
        <v>1070</v>
      </c>
      <c r="B439" s="142" t="s">
        <v>21</v>
      </c>
      <c r="C439" s="145" t="s">
        <v>614</v>
      </c>
      <c r="D439" s="142">
        <v>0.65710000000000002</v>
      </c>
      <c r="E439" s="142" t="s">
        <v>697</v>
      </c>
      <c r="F439" s="142" t="s">
        <v>615</v>
      </c>
    </row>
    <row r="440" spans="1:6">
      <c r="A440" s="142" t="s">
        <v>1072</v>
      </c>
      <c r="B440" s="142" t="s">
        <v>84</v>
      </c>
      <c r="C440" s="145" t="s">
        <v>614</v>
      </c>
      <c r="D440" s="142">
        <v>0.56920000000000004</v>
      </c>
      <c r="E440" s="142" t="s">
        <v>697</v>
      </c>
      <c r="F440" s="142" t="s">
        <v>615</v>
      </c>
    </row>
    <row r="441" spans="1:6">
      <c r="A441" s="142" t="s">
        <v>1081</v>
      </c>
      <c r="B441" s="142" t="s">
        <v>34</v>
      </c>
      <c r="C441" s="145" t="s">
        <v>614</v>
      </c>
      <c r="D441" s="142">
        <v>0.54669999999999996</v>
      </c>
      <c r="E441" s="142" t="s">
        <v>689</v>
      </c>
      <c r="F441" s="142" t="s">
        <v>615</v>
      </c>
    </row>
    <row r="442" spans="1:6">
      <c r="A442" s="142" t="s">
        <v>1083</v>
      </c>
      <c r="B442" s="142" t="s">
        <v>128</v>
      </c>
      <c r="C442" s="145" t="s">
        <v>614</v>
      </c>
      <c r="D442" s="142">
        <v>0.54290000000000005</v>
      </c>
      <c r="E442" s="142" t="s">
        <v>697</v>
      </c>
      <c r="F442" s="142" t="s">
        <v>615</v>
      </c>
    </row>
    <row r="443" spans="1:6">
      <c r="A443" s="142" t="s">
        <v>1086</v>
      </c>
      <c r="B443" s="142" t="s">
        <v>78</v>
      </c>
      <c r="C443" s="145" t="s">
        <v>614</v>
      </c>
      <c r="D443" s="142">
        <v>0.56520000000000004</v>
      </c>
      <c r="E443" s="142" t="s">
        <v>693</v>
      </c>
      <c r="F443" s="142" t="s">
        <v>615</v>
      </c>
    </row>
    <row r="444" spans="1:6">
      <c r="A444" s="142" t="s">
        <v>1086</v>
      </c>
      <c r="B444" s="142" t="s">
        <v>345</v>
      </c>
      <c r="C444" s="145" t="s">
        <v>614</v>
      </c>
      <c r="D444" s="142">
        <v>0.63639999999999997</v>
      </c>
      <c r="E444" s="142" t="s">
        <v>697</v>
      </c>
      <c r="F444" s="142" t="s">
        <v>615</v>
      </c>
    </row>
    <row r="445" spans="1:6">
      <c r="A445" s="142" t="s">
        <v>1088</v>
      </c>
      <c r="B445" s="142" t="s">
        <v>60</v>
      </c>
      <c r="C445" s="145" t="s">
        <v>614</v>
      </c>
      <c r="D445" s="142">
        <v>0.57889999999999997</v>
      </c>
      <c r="E445" s="142" t="s">
        <v>697</v>
      </c>
      <c r="F445" s="142" t="s">
        <v>615</v>
      </c>
    </row>
    <row r="446" spans="1:6">
      <c r="A446" s="142" t="s">
        <v>1096</v>
      </c>
      <c r="B446" s="142" t="s">
        <v>422</v>
      </c>
      <c r="C446" s="145" t="s">
        <v>614</v>
      </c>
      <c r="D446" s="142">
        <v>0.24160000000000001</v>
      </c>
      <c r="E446" s="142" t="s">
        <v>697</v>
      </c>
      <c r="F446" s="142" t="s">
        <v>615</v>
      </c>
    </row>
    <row r="447" spans="1:6">
      <c r="A447" s="142" t="s">
        <v>1097</v>
      </c>
      <c r="B447" s="142" t="s">
        <v>270</v>
      </c>
      <c r="C447" s="145" t="s">
        <v>614</v>
      </c>
      <c r="D447" s="142">
        <v>0.6129</v>
      </c>
      <c r="E447" s="142" t="s">
        <v>697</v>
      </c>
      <c r="F447" s="142" t="s">
        <v>615</v>
      </c>
    </row>
    <row r="448" spans="1:6">
      <c r="A448" s="142" t="s">
        <v>1102</v>
      </c>
      <c r="B448" s="142" t="s">
        <v>112</v>
      </c>
      <c r="C448" s="145" t="s">
        <v>614</v>
      </c>
      <c r="D448" s="142">
        <v>0.56630000000000003</v>
      </c>
      <c r="E448" s="142" t="s">
        <v>697</v>
      </c>
      <c r="F448" s="142" t="s">
        <v>615</v>
      </c>
    </row>
    <row r="449" spans="1:6">
      <c r="A449" s="142" t="s">
        <v>1106</v>
      </c>
      <c r="B449" s="142" t="s">
        <v>171</v>
      </c>
      <c r="C449" s="145" t="s">
        <v>614</v>
      </c>
      <c r="D449" s="142">
        <v>0.65569999999999995</v>
      </c>
      <c r="E449" s="142" t="s">
        <v>697</v>
      </c>
      <c r="F449" s="142" t="s">
        <v>615</v>
      </c>
    </row>
    <row r="450" spans="1:6">
      <c r="A450" s="142" t="s">
        <v>1108</v>
      </c>
      <c r="B450" s="142" t="s">
        <v>74</v>
      </c>
      <c r="C450" s="145" t="s">
        <v>614</v>
      </c>
      <c r="D450" s="142">
        <v>0.84909999999999997</v>
      </c>
      <c r="E450" s="142" t="s">
        <v>697</v>
      </c>
      <c r="F450" s="142" t="s">
        <v>615</v>
      </c>
    </row>
    <row r="451" spans="1:6">
      <c r="A451" s="142" t="s">
        <v>1111</v>
      </c>
      <c r="B451" s="142" t="s">
        <v>296</v>
      </c>
      <c r="C451" s="145" t="s">
        <v>614</v>
      </c>
      <c r="D451" s="142">
        <v>0.67620000000000002</v>
      </c>
      <c r="E451" s="142" t="s">
        <v>697</v>
      </c>
      <c r="F451" s="142" t="s">
        <v>615</v>
      </c>
    </row>
    <row r="452" spans="1:6">
      <c r="A452" s="142" t="s">
        <v>1118</v>
      </c>
      <c r="B452" s="142" t="s">
        <v>130</v>
      </c>
      <c r="C452" s="145" t="s">
        <v>614</v>
      </c>
      <c r="D452" s="142">
        <v>0.55100000000000005</v>
      </c>
      <c r="E452" s="142" t="s">
        <v>697</v>
      </c>
      <c r="F452" s="142" t="s">
        <v>615</v>
      </c>
    </row>
    <row r="453" spans="1:6">
      <c r="A453" s="142" t="s">
        <v>1123</v>
      </c>
      <c r="B453" s="142" t="s">
        <v>172</v>
      </c>
      <c r="C453" s="145" t="s">
        <v>614</v>
      </c>
      <c r="D453" s="142">
        <v>0.71840000000000004</v>
      </c>
      <c r="E453" s="142" t="s">
        <v>689</v>
      </c>
      <c r="F453" s="142" t="s">
        <v>615</v>
      </c>
    </row>
    <row r="454" spans="1:6">
      <c r="A454" s="142" t="s">
        <v>1130</v>
      </c>
      <c r="B454" s="142" t="s">
        <v>86</v>
      </c>
      <c r="C454" s="145" t="s">
        <v>614</v>
      </c>
      <c r="D454" s="142">
        <v>0.7097</v>
      </c>
      <c r="E454" s="142" t="s">
        <v>697</v>
      </c>
      <c r="F454" s="142" t="s">
        <v>615</v>
      </c>
    </row>
    <row r="455" spans="1:6">
      <c r="A455" s="142" t="s">
        <v>1138</v>
      </c>
      <c r="B455" s="142" t="s">
        <v>180</v>
      </c>
      <c r="C455" s="145" t="s">
        <v>614</v>
      </c>
      <c r="D455" s="142">
        <v>0.53749999999999998</v>
      </c>
      <c r="E455" s="142" t="s">
        <v>697</v>
      </c>
      <c r="F455" s="142" t="s">
        <v>615</v>
      </c>
    </row>
    <row r="456" spans="1:6">
      <c r="A456" s="142" t="s">
        <v>1143</v>
      </c>
      <c r="B456" s="142" t="s">
        <v>367</v>
      </c>
      <c r="C456" s="145" t="s">
        <v>614</v>
      </c>
      <c r="D456" s="142">
        <v>0.64180000000000004</v>
      </c>
      <c r="E456" s="142" t="s">
        <v>697</v>
      </c>
      <c r="F456" s="142" t="s">
        <v>615</v>
      </c>
    </row>
    <row r="457" spans="1:6">
      <c r="A457" s="142" t="s">
        <v>1145</v>
      </c>
      <c r="B457" s="142" t="s">
        <v>347</v>
      </c>
      <c r="C457" s="145" t="s">
        <v>614</v>
      </c>
      <c r="D457" s="142">
        <v>0.61960000000000004</v>
      </c>
      <c r="E457" s="142" t="s">
        <v>689</v>
      </c>
      <c r="F457" s="142" t="s">
        <v>615</v>
      </c>
    </row>
    <row r="458" spans="1:6">
      <c r="A458" s="142" t="s">
        <v>1147</v>
      </c>
      <c r="B458" s="142" t="s">
        <v>12</v>
      </c>
      <c r="C458" s="145" t="s">
        <v>614</v>
      </c>
      <c r="D458" s="142">
        <v>0.68869999999999998</v>
      </c>
      <c r="E458" s="142" t="s">
        <v>697</v>
      </c>
      <c r="F458" s="142" t="s">
        <v>615</v>
      </c>
    </row>
    <row r="459" spans="1:6">
      <c r="A459" s="142" t="s">
        <v>1152</v>
      </c>
      <c r="B459" s="142" t="s">
        <v>378</v>
      </c>
      <c r="C459" s="145" t="s">
        <v>614</v>
      </c>
      <c r="D459" s="142">
        <v>0.59740000000000004</v>
      </c>
      <c r="E459" s="142" t="s">
        <v>693</v>
      </c>
      <c r="F459" s="142" t="s">
        <v>615</v>
      </c>
    </row>
    <row r="460" spans="1:6">
      <c r="A460" s="142" t="s">
        <v>1155</v>
      </c>
      <c r="B460" s="142" t="s">
        <v>118</v>
      </c>
      <c r="C460" s="145" t="s">
        <v>614</v>
      </c>
      <c r="D460" s="142">
        <v>0.66669999999999996</v>
      </c>
      <c r="E460" s="142" t="s">
        <v>697</v>
      </c>
      <c r="F460" s="142" t="s">
        <v>615</v>
      </c>
    </row>
    <row r="461" spans="1:6">
      <c r="A461" s="142" t="s">
        <v>1158</v>
      </c>
      <c r="B461" s="142" t="s">
        <v>40</v>
      </c>
      <c r="C461" s="145" t="s">
        <v>614</v>
      </c>
      <c r="D461" s="142">
        <v>0.60360000000000003</v>
      </c>
      <c r="E461" s="142" t="s">
        <v>693</v>
      </c>
      <c r="F461" s="142" t="s">
        <v>615</v>
      </c>
    </row>
    <row r="462" spans="1:6">
      <c r="A462" s="142" t="s">
        <v>1158</v>
      </c>
      <c r="B462" s="142" t="s">
        <v>27</v>
      </c>
      <c r="C462" s="145" t="s">
        <v>614</v>
      </c>
      <c r="D462" s="142">
        <v>0.68889999999999996</v>
      </c>
      <c r="E462" s="142" t="s">
        <v>697</v>
      </c>
      <c r="F462" s="142" t="s">
        <v>615</v>
      </c>
    </row>
    <row r="463" spans="1:6">
      <c r="A463" s="142" t="s">
        <v>1162</v>
      </c>
      <c r="B463" s="142" t="s">
        <v>384</v>
      </c>
      <c r="C463" s="145" t="s">
        <v>614</v>
      </c>
      <c r="D463" s="142">
        <v>0.53680000000000005</v>
      </c>
      <c r="E463" s="142" t="s">
        <v>697</v>
      </c>
      <c r="F463" s="142" t="s">
        <v>615</v>
      </c>
    </row>
    <row r="464" spans="1:6">
      <c r="A464" s="142" t="s">
        <v>1169</v>
      </c>
      <c r="B464" s="142" t="s">
        <v>356</v>
      </c>
      <c r="C464" s="145" t="s">
        <v>614</v>
      </c>
      <c r="D464" s="142">
        <v>0.47060000000000002</v>
      </c>
      <c r="E464" s="142" t="s">
        <v>697</v>
      </c>
      <c r="F464" s="142" t="s">
        <v>615</v>
      </c>
    </row>
    <row r="465" spans="1:6">
      <c r="A465" s="142" t="s">
        <v>1172</v>
      </c>
      <c r="B465" s="142" t="s">
        <v>427</v>
      </c>
      <c r="C465" s="145" t="s">
        <v>614</v>
      </c>
      <c r="D465" s="142">
        <v>0.66069999999999995</v>
      </c>
      <c r="E465" s="142" t="s">
        <v>689</v>
      </c>
      <c r="F465" s="142" t="s">
        <v>615</v>
      </c>
    </row>
    <row r="466" spans="1:6">
      <c r="A466" s="142" t="s">
        <v>1180</v>
      </c>
      <c r="B466" s="142" t="s">
        <v>144</v>
      </c>
      <c r="C466" s="145" t="s">
        <v>614</v>
      </c>
      <c r="D466" s="142">
        <v>0.60340000000000005</v>
      </c>
      <c r="E466" s="142" t="s">
        <v>693</v>
      </c>
      <c r="F466" s="142" t="s">
        <v>615</v>
      </c>
    </row>
    <row r="467" spans="1:6">
      <c r="A467" s="142" t="s">
        <v>1182</v>
      </c>
      <c r="B467" s="142" t="s">
        <v>48</v>
      </c>
      <c r="C467" s="145" t="s">
        <v>614</v>
      </c>
      <c r="D467" s="142">
        <v>0.5474</v>
      </c>
      <c r="E467" s="142" t="s">
        <v>683</v>
      </c>
      <c r="F467" s="142" t="s">
        <v>615</v>
      </c>
    </row>
    <row r="468" spans="1:6">
      <c r="A468" s="142" t="s">
        <v>1187</v>
      </c>
      <c r="B468" s="142" t="s">
        <v>82</v>
      </c>
      <c r="C468" s="145" t="s">
        <v>614</v>
      </c>
      <c r="D468" s="142">
        <v>0.72030000000000005</v>
      </c>
      <c r="E468" s="142" t="s">
        <v>693</v>
      </c>
      <c r="F468" s="142" t="s">
        <v>615</v>
      </c>
    </row>
    <row r="469" spans="1:6">
      <c r="A469" s="142" t="s">
        <v>1189</v>
      </c>
      <c r="B469" s="142" t="s">
        <v>81</v>
      </c>
      <c r="C469" s="145" t="s">
        <v>614</v>
      </c>
      <c r="D469" s="142">
        <v>0.67569999999999997</v>
      </c>
      <c r="E469" s="142" t="s">
        <v>683</v>
      </c>
      <c r="F469" s="142" t="s">
        <v>615</v>
      </c>
    </row>
    <row r="470" spans="1:6">
      <c r="A470" s="142" t="s">
        <v>928</v>
      </c>
      <c r="B470" s="142" t="s">
        <v>408</v>
      </c>
      <c r="C470" s="145" t="s">
        <v>614</v>
      </c>
      <c r="D470" s="142">
        <v>0.35</v>
      </c>
      <c r="E470" s="142" t="s">
        <v>697</v>
      </c>
      <c r="F470" s="142" t="s">
        <v>615</v>
      </c>
    </row>
    <row r="471" spans="1:6">
      <c r="A471" s="142" t="s">
        <v>1192</v>
      </c>
      <c r="B471" s="142" t="s">
        <v>196</v>
      </c>
      <c r="C471" s="145" t="s">
        <v>614</v>
      </c>
      <c r="D471" s="142">
        <v>0.66669999999999996</v>
      </c>
      <c r="E471" s="142" t="s">
        <v>697</v>
      </c>
      <c r="F471" s="142" t="s">
        <v>615</v>
      </c>
    </row>
    <row r="472" spans="1:6">
      <c r="A472" s="142" t="s">
        <v>1195</v>
      </c>
      <c r="B472" s="142" t="s">
        <v>527</v>
      </c>
      <c r="C472" s="145" t="s">
        <v>614</v>
      </c>
      <c r="D472" s="142">
        <v>0.41360000000000002</v>
      </c>
      <c r="E472" s="142" t="s">
        <v>697</v>
      </c>
      <c r="F472" s="142" t="s">
        <v>615</v>
      </c>
    </row>
    <row r="473" spans="1:6">
      <c r="A473" s="142" t="s">
        <v>1199</v>
      </c>
      <c r="B473" s="142" t="s">
        <v>444</v>
      </c>
      <c r="C473" s="145" t="s">
        <v>614</v>
      </c>
      <c r="D473" s="142">
        <v>0.4884</v>
      </c>
      <c r="E473" s="142" t="s">
        <v>693</v>
      </c>
      <c r="F473" s="142" t="s">
        <v>615</v>
      </c>
    </row>
    <row r="474" spans="1:6">
      <c r="A474" s="142" t="s">
        <v>1201</v>
      </c>
      <c r="B474" s="142" t="s">
        <v>535</v>
      </c>
      <c r="C474" s="145" t="s">
        <v>614</v>
      </c>
      <c r="D474" s="142">
        <v>0.17499999999999999</v>
      </c>
      <c r="E474" s="142" t="s">
        <v>693</v>
      </c>
      <c r="F474" s="142" t="s">
        <v>615</v>
      </c>
    </row>
    <row r="475" spans="1:6">
      <c r="A475" s="142" t="s">
        <v>1203</v>
      </c>
      <c r="B475" s="142" t="s">
        <v>379</v>
      </c>
      <c r="C475" s="145" t="s">
        <v>614</v>
      </c>
      <c r="D475" s="142">
        <v>0.495</v>
      </c>
      <c r="E475" s="142" t="s">
        <v>697</v>
      </c>
      <c r="F475" s="142" t="s">
        <v>615</v>
      </c>
    </row>
    <row r="476" spans="1:6">
      <c r="A476" s="142" t="s">
        <v>1206</v>
      </c>
      <c r="B476" s="142" t="s">
        <v>421</v>
      </c>
      <c r="C476" s="145" t="s">
        <v>614</v>
      </c>
      <c r="D476" s="142">
        <v>0.52049999999999996</v>
      </c>
      <c r="E476" s="142" t="s">
        <v>693</v>
      </c>
      <c r="F476" s="142" t="s">
        <v>615</v>
      </c>
    </row>
    <row r="477" spans="1:6">
      <c r="A477" s="142" t="s">
        <v>1208</v>
      </c>
      <c r="B477" s="142" t="s">
        <v>383</v>
      </c>
      <c r="C477" s="145" t="s">
        <v>614</v>
      </c>
      <c r="D477" s="142">
        <v>0.4219</v>
      </c>
      <c r="E477" s="142" t="s">
        <v>693</v>
      </c>
      <c r="F477" s="142" t="s">
        <v>615</v>
      </c>
    </row>
    <row r="478" spans="1:6">
      <c r="A478" s="142" t="s">
        <v>1210</v>
      </c>
      <c r="B478" s="142" t="s">
        <v>537</v>
      </c>
      <c r="C478" s="145" t="s">
        <v>614</v>
      </c>
      <c r="D478" s="142">
        <v>0.5</v>
      </c>
      <c r="E478" s="142" t="s">
        <v>693</v>
      </c>
      <c r="F478" s="142" t="s">
        <v>615</v>
      </c>
    </row>
    <row r="479" spans="1:6">
      <c r="A479" s="142" t="s">
        <v>541</v>
      </c>
      <c r="B479" s="142" t="s">
        <v>541</v>
      </c>
      <c r="C479" s="145" t="s">
        <v>614</v>
      </c>
      <c r="D479" s="142">
        <v>0.50619999999999998</v>
      </c>
      <c r="E479" s="142" t="s">
        <v>683</v>
      </c>
      <c r="F479" s="142" t="s">
        <v>615</v>
      </c>
    </row>
    <row r="480" spans="1:6">
      <c r="A480" s="142" t="s">
        <v>1212</v>
      </c>
      <c r="B480" s="142" t="s">
        <v>239</v>
      </c>
      <c r="C480" s="145" t="s">
        <v>614</v>
      </c>
      <c r="D480" s="142">
        <v>0.68830000000000002</v>
      </c>
      <c r="E480" s="142" t="s">
        <v>693</v>
      </c>
      <c r="F480" s="142" t="s">
        <v>615</v>
      </c>
    </row>
    <row r="481" spans="1:6">
      <c r="A481" s="142" t="s">
        <v>1214</v>
      </c>
      <c r="B481" s="142" t="s">
        <v>458</v>
      </c>
      <c r="C481" s="145" t="s">
        <v>614</v>
      </c>
      <c r="D481" s="142">
        <v>0.44440000000000002</v>
      </c>
      <c r="E481" s="142" t="s">
        <v>693</v>
      </c>
      <c r="F481" s="142" t="s">
        <v>615</v>
      </c>
    </row>
    <row r="482" spans="1:6">
      <c r="A482" s="142" t="s">
        <v>1216</v>
      </c>
      <c r="B482" s="142" t="s">
        <v>465</v>
      </c>
      <c r="C482" s="145" t="s">
        <v>614</v>
      </c>
      <c r="D482" s="142">
        <v>0.51670000000000005</v>
      </c>
      <c r="E482" s="142" t="s">
        <v>693</v>
      </c>
      <c r="F482" s="142" t="s">
        <v>615</v>
      </c>
    </row>
    <row r="483" spans="1:6">
      <c r="A483" s="142" t="s">
        <v>1218</v>
      </c>
      <c r="B483" s="142" t="s">
        <v>544</v>
      </c>
      <c r="C483" s="145" t="s">
        <v>614</v>
      </c>
      <c r="D483" s="142">
        <v>0.28410000000000002</v>
      </c>
      <c r="E483" s="142" t="s">
        <v>693</v>
      </c>
      <c r="F483" s="142" t="s">
        <v>615</v>
      </c>
    </row>
    <row r="484" spans="1:6">
      <c r="A484" s="142" t="s">
        <v>553</v>
      </c>
      <c r="B484" s="142" t="s">
        <v>553</v>
      </c>
      <c r="C484" s="145" t="s">
        <v>614</v>
      </c>
      <c r="D484" s="142">
        <v>0.56159999999999999</v>
      </c>
      <c r="E484" s="142" t="s">
        <v>697</v>
      </c>
      <c r="F484" s="142" t="s">
        <v>615</v>
      </c>
    </row>
    <row r="485" spans="1:6">
      <c r="A485" s="142" t="s">
        <v>1220</v>
      </c>
      <c r="B485" s="142" t="s">
        <v>137</v>
      </c>
      <c r="C485" s="145" t="s">
        <v>614</v>
      </c>
      <c r="D485" s="142">
        <v>0.59540000000000004</v>
      </c>
      <c r="E485" s="142" t="s">
        <v>697</v>
      </c>
      <c r="F485" s="142" t="s">
        <v>615</v>
      </c>
    </row>
    <row r="486" spans="1:6">
      <c r="A486" s="142" t="s">
        <v>1222</v>
      </c>
      <c r="B486" s="142" t="s">
        <v>409</v>
      </c>
      <c r="C486" s="145" t="s">
        <v>614</v>
      </c>
      <c r="D486" s="142">
        <v>0.4607</v>
      </c>
      <c r="E486" s="142" t="s">
        <v>697</v>
      </c>
      <c r="F486" s="142" t="s">
        <v>615</v>
      </c>
    </row>
    <row r="487" spans="1:6">
      <c r="A487" s="142" t="s">
        <v>1229</v>
      </c>
      <c r="B487" s="142" t="s">
        <v>140</v>
      </c>
      <c r="C487" s="145" t="s">
        <v>614</v>
      </c>
      <c r="D487" s="142">
        <v>0.66449999999999998</v>
      </c>
      <c r="E487" s="142" t="s">
        <v>697</v>
      </c>
      <c r="F487" s="142" t="s">
        <v>615</v>
      </c>
    </row>
    <row r="488" spans="1:6">
      <c r="A488" s="142" t="s">
        <v>1231</v>
      </c>
      <c r="B488" s="142" t="s">
        <v>423</v>
      </c>
      <c r="C488" s="145" t="s">
        <v>614</v>
      </c>
      <c r="D488" s="142">
        <v>0.58330000000000004</v>
      </c>
      <c r="E488" s="142" t="s">
        <v>693</v>
      </c>
      <c r="F488" s="142" t="s">
        <v>615</v>
      </c>
    </row>
    <row r="489" spans="1:6">
      <c r="A489" s="142" t="s">
        <v>1233</v>
      </c>
      <c r="B489" s="142" t="s">
        <v>415</v>
      </c>
      <c r="C489" s="145" t="s">
        <v>614</v>
      </c>
      <c r="D489" s="142">
        <v>0.5</v>
      </c>
      <c r="E489" s="142" t="s">
        <v>697</v>
      </c>
      <c r="F489" s="142" t="s">
        <v>615</v>
      </c>
    </row>
    <row r="490" spans="1:6">
      <c r="A490" s="142" t="s">
        <v>1235</v>
      </c>
      <c r="B490" s="142" t="s">
        <v>145</v>
      </c>
      <c r="C490" s="145" t="s">
        <v>614</v>
      </c>
      <c r="D490" s="142">
        <v>0.625</v>
      </c>
      <c r="E490" s="142" t="s">
        <v>697</v>
      </c>
      <c r="F490" s="142" t="s">
        <v>615</v>
      </c>
    </row>
    <row r="491" spans="1:6">
      <c r="A491" s="142" t="s">
        <v>1237</v>
      </c>
      <c r="B491" s="142" t="s">
        <v>151</v>
      </c>
      <c r="C491" s="145" t="s">
        <v>614</v>
      </c>
      <c r="D491" s="142">
        <v>0.74760000000000004</v>
      </c>
      <c r="E491" s="142" t="s">
        <v>683</v>
      </c>
      <c r="F491" s="142" t="s">
        <v>615</v>
      </c>
    </row>
    <row r="492" spans="1:6">
      <c r="A492" s="142" t="s">
        <v>1239</v>
      </c>
      <c r="B492" s="142" t="s">
        <v>83</v>
      </c>
      <c r="C492" s="145" t="s">
        <v>614</v>
      </c>
      <c r="D492" s="142">
        <v>0.30209999999999998</v>
      </c>
      <c r="E492" s="142" t="s">
        <v>693</v>
      </c>
      <c r="F492" s="142" t="s">
        <v>615</v>
      </c>
    </row>
    <row r="493" spans="1:6">
      <c r="A493" s="142" t="s">
        <v>1241</v>
      </c>
      <c r="B493" s="142" t="s">
        <v>569</v>
      </c>
      <c r="C493" s="145" t="s">
        <v>614</v>
      </c>
      <c r="D493" s="142">
        <v>0.37040000000000001</v>
      </c>
      <c r="E493" s="142" t="s">
        <v>697</v>
      </c>
      <c r="F493" s="142" t="s">
        <v>615</v>
      </c>
    </row>
    <row r="494" spans="1:6">
      <c r="A494" s="142" t="s">
        <v>1243</v>
      </c>
      <c r="B494" s="142" t="s">
        <v>481</v>
      </c>
      <c r="C494" s="145" t="s">
        <v>614</v>
      </c>
      <c r="D494" s="142">
        <v>0.54479999999999995</v>
      </c>
      <c r="E494" s="142" t="s">
        <v>697</v>
      </c>
      <c r="F494" s="142" t="s">
        <v>615</v>
      </c>
    </row>
    <row r="495" spans="1:6">
      <c r="A495" s="142" t="s">
        <v>597</v>
      </c>
      <c r="B495" s="142" t="s">
        <v>574</v>
      </c>
      <c r="C495" s="142" t="s">
        <v>1715</v>
      </c>
      <c r="D495" s="142">
        <v>0.44</v>
      </c>
      <c r="E495" s="142" t="s">
        <v>688</v>
      </c>
      <c r="F495" s="142" t="s">
        <v>586</v>
      </c>
    </row>
    <row r="496" spans="1:6">
      <c r="A496" s="142" t="s">
        <v>740</v>
      </c>
      <c r="B496" s="142" t="s">
        <v>7</v>
      </c>
      <c r="C496" s="142" t="s">
        <v>1715</v>
      </c>
      <c r="D496" s="142">
        <v>0.68420000000000003</v>
      </c>
      <c r="E496" s="142" t="s">
        <v>693</v>
      </c>
      <c r="F496" s="142" t="s">
        <v>615</v>
      </c>
    </row>
    <row r="497" spans="1:6">
      <c r="A497" s="142" t="s">
        <v>749</v>
      </c>
      <c r="B497" s="142" t="s">
        <v>50</v>
      </c>
      <c r="C497" s="142" t="s">
        <v>1715</v>
      </c>
      <c r="D497" s="142">
        <v>0.75</v>
      </c>
      <c r="E497" s="142" t="s">
        <v>693</v>
      </c>
      <c r="F497" s="142" t="s">
        <v>615</v>
      </c>
    </row>
    <row r="498" spans="1:6">
      <c r="A498" s="142" t="s">
        <v>752</v>
      </c>
      <c r="B498" s="142" t="s">
        <v>68</v>
      </c>
      <c r="C498" s="142" t="s">
        <v>1715</v>
      </c>
      <c r="D498" s="142">
        <v>0.57140000000000002</v>
      </c>
      <c r="E498" s="142" t="s">
        <v>693</v>
      </c>
      <c r="F498" s="142" t="s">
        <v>615</v>
      </c>
    </row>
    <row r="499" spans="1:6">
      <c r="A499" s="142" t="s">
        <v>754</v>
      </c>
      <c r="B499" s="142" t="s">
        <v>331</v>
      </c>
      <c r="C499" s="142" t="s">
        <v>1715</v>
      </c>
      <c r="D499" s="142">
        <v>0.63160000000000005</v>
      </c>
      <c r="E499" s="142" t="s">
        <v>688</v>
      </c>
      <c r="F499" s="142" t="s">
        <v>615</v>
      </c>
    </row>
    <row r="500" spans="1:6">
      <c r="A500" s="142" t="s">
        <v>754</v>
      </c>
      <c r="B500" s="142" t="s">
        <v>28</v>
      </c>
      <c r="C500" s="142" t="s">
        <v>1715</v>
      </c>
      <c r="D500" s="142">
        <v>0.66879999999999995</v>
      </c>
      <c r="E500" s="142" t="s">
        <v>697</v>
      </c>
      <c r="F500" s="142" t="s">
        <v>615</v>
      </c>
    </row>
    <row r="501" spans="1:6">
      <c r="A501" s="142" t="s">
        <v>754</v>
      </c>
      <c r="B501" s="142" t="s">
        <v>370</v>
      </c>
      <c r="C501" s="142" t="s">
        <v>1715</v>
      </c>
      <c r="D501" s="142">
        <v>0.84</v>
      </c>
      <c r="E501" s="142" t="s">
        <v>688</v>
      </c>
      <c r="F501" s="142" t="s">
        <v>615</v>
      </c>
    </row>
    <row r="502" spans="1:6">
      <c r="A502" s="142" t="s">
        <v>754</v>
      </c>
      <c r="B502" s="142" t="s">
        <v>418</v>
      </c>
      <c r="C502" s="142" t="s">
        <v>1715</v>
      </c>
      <c r="D502" s="142">
        <v>0.82140000000000002</v>
      </c>
      <c r="E502" s="142" t="s">
        <v>688</v>
      </c>
      <c r="F502" s="142" t="s">
        <v>615</v>
      </c>
    </row>
    <row r="503" spans="1:6">
      <c r="A503" s="142" t="s">
        <v>757</v>
      </c>
      <c r="B503" s="142" t="s">
        <v>35</v>
      </c>
      <c r="C503" s="142" t="s">
        <v>1715</v>
      </c>
      <c r="D503" s="142">
        <v>0.67810000000000004</v>
      </c>
      <c r="E503" s="142" t="s">
        <v>697</v>
      </c>
      <c r="F503" s="142" t="s">
        <v>615</v>
      </c>
    </row>
    <row r="504" spans="1:6">
      <c r="A504" s="142" t="s">
        <v>757</v>
      </c>
      <c r="B504" s="142" t="s">
        <v>263</v>
      </c>
      <c r="C504" s="142" t="s">
        <v>1715</v>
      </c>
      <c r="D504" s="142">
        <v>0.88890000000000002</v>
      </c>
      <c r="E504" s="142" t="s">
        <v>688</v>
      </c>
      <c r="F504" s="142" t="s">
        <v>615</v>
      </c>
    </row>
    <row r="505" spans="1:6">
      <c r="A505" s="142" t="s">
        <v>757</v>
      </c>
      <c r="B505" s="142" t="s">
        <v>333</v>
      </c>
      <c r="C505" s="142" t="s">
        <v>1715</v>
      </c>
      <c r="D505" s="142">
        <v>0.67500000000000004</v>
      </c>
      <c r="E505" s="142" t="s">
        <v>688</v>
      </c>
      <c r="F505" s="142" t="s">
        <v>615</v>
      </c>
    </row>
    <row r="506" spans="1:6">
      <c r="A506" s="142" t="s">
        <v>757</v>
      </c>
      <c r="B506" s="142" t="s">
        <v>338</v>
      </c>
      <c r="C506" s="142" t="s">
        <v>1715</v>
      </c>
      <c r="D506" s="142">
        <v>0.85109999999999997</v>
      </c>
      <c r="E506" s="142" t="s">
        <v>688</v>
      </c>
      <c r="F506" s="142" t="s">
        <v>615</v>
      </c>
    </row>
    <row r="507" spans="1:6">
      <c r="A507" s="142" t="s">
        <v>757</v>
      </c>
      <c r="B507" s="142" t="s">
        <v>45</v>
      </c>
      <c r="C507" s="142" t="s">
        <v>1715</v>
      </c>
      <c r="D507" s="142">
        <v>0.78049999999999997</v>
      </c>
      <c r="E507" s="142" t="s">
        <v>688</v>
      </c>
      <c r="F507" s="142" t="s">
        <v>615</v>
      </c>
    </row>
    <row r="508" spans="1:6">
      <c r="A508" s="142" t="s">
        <v>758</v>
      </c>
      <c r="B508" s="142" t="s">
        <v>49</v>
      </c>
      <c r="C508" s="142" t="s">
        <v>1715</v>
      </c>
      <c r="D508" s="142">
        <v>0.70369999999999999</v>
      </c>
      <c r="E508" s="142" t="s">
        <v>689</v>
      </c>
      <c r="F508" s="142" t="s">
        <v>615</v>
      </c>
    </row>
    <row r="509" spans="1:6">
      <c r="A509" s="142" t="s">
        <v>760</v>
      </c>
      <c r="B509" s="142" t="s">
        <v>56</v>
      </c>
      <c r="C509" s="142" t="s">
        <v>1715</v>
      </c>
      <c r="D509" s="142">
        <v>0.54949999999999999</v>
      </c>
      <c r="E509" s="142" t="s">
        <v>697</v>
      </c>
      <c r="F509" s="142" t="s">
        <v>615</v>
      </c>
    </row>
    <row r="510" spans="1:6">
      <c r="A510" s="142" t="s">
        <v>763</v>
      </c>
      <c r="B510" s="142" t="s">
        <v>291</v>
      </c>
      <c r="C510" s="142" t="s">
        <v>1715</v>
      </c>
      <c r="D510" s="142">
        <v>0.4667</v>
      </c>
      <c r="E510" s="142" t="s">
        <v>693</v>
      </c>
      <c r="F510" s="142" t="s">
        <v>615</v>
      </c>
    </row>
    <row r="511" spans="1:6">
      <c r="A511" s="142" t="s">
        <v>599</v>
      </c>
      <c r="B511" s="142" t="s">
        <v>577</v>
      </c>
      <c r="C511" s="142" t="s">
        <v>1715</v>
      </c>
      <c r="D511" s="142">
        <v>0.35139999999999999</v>
      </c>
      <c r="E511" s="142" t="s">
        <v>697</v>
      </c>
      <c r="F511" s="142" t="s">
        <v>586</v>
      </c>
    </row>
    <row r="512" spans="1:6">
      <c r="A512" s="142" t="s">
        <v>773</v>
      </c>
      <c r="B512" s="142" t="s">
        <v>175</v>
      </c>
      <c r="C512" s="142" t="s">
        <v>1715</v>
      </c>
      <c r="D512" s="142">
        <v>0.61539999999999995</v>
      </c>
      <c r="E512" s="142" t="s">
        <v>693</v>
      </c>
      <c r="F512" s="142" t="s">
        <v>615</v>
      </c>
    </row>
    <row r="513" spans="1:6">
      <c r="A513" s="142" t="s">
        <v>774</v>
      </c>
      <c r="B513" s="142" t="s">
        <v>95</v>
      </c>
      <c r="C513" s="142" t="s">
        <v>1715</v>
      </c>
      <c r="D513" s="142">
        <v>0.51390000000000002</v>
      </c>
      <c r="E513" s="142" t="s">
        <v>693</v>
      </c>
      <c r="F513" s="142" t="s">
        <v>615</v>
      </c>
    </row>
    <row r="514" spans="1:6">
      <c r="A514" s="142" t="s">
        <v>774</v>
      </c>
      <c r="B514" s="142" t="s">
        <v>101</v>
      </c>
      <c r="C514" s="142" t="s">
        <v>1715</v>
      </c>
      <c r="D514" s="142">
        <v>0.63160000000000005</v>
      </c>
      <c r="E514" s="142" t="s">
        <v>697</v>
      </c>
      <c r="F514" s="142" t="s">
        <v>615</v>
      </c>
    </row>
    <row r="515" spans="1:6">
      <c r="A515" s="142" t="s">
        <v>776</v>
      </c>
      <c r="B515" s="142" t="s">
        <v>203</v>
      </c>
      <c r="C515" s="142" t="s">
        <v>1715</v>
      </c>
      <c r="D515" s="142">
        <v>0.54190000000000005</v>
      </c>
      <c r="E515" s="142" t="s">
        <v>693</v>
      </c>
      <c r="F515" s="142" t="s">
        <v>615</v>
      </c>
    </row>
    <row r="516" spans="1:6">
      <c r="A516" s="142" t="s">
        <v>776</v>
      </c>
      <c r="B516" s="142" t="s">
        <v>22</v>
      </c>
      <c r="C516" s="142" t="s">
        <v>1715</v>
      </c>
      <c r="D516" s="142">
        <v>0.77159999999999995</v>
      </c>
      <c r="E516" s="142" t="s">
        <v>697</v>
      </c>
      <c r="F516" s="142" t="s">
        <v>615</v>
      </c>
    </row>
    <row r="517" spans="1:6">
      <c r="A517" s="142" t="s">
        <v>778</v>
      </c>
      <c r="B517" s="142" t="s">
        <v>109</v>
      </c>
      <c r="C517" s="142" t="s">
        <v>1715</v>
      </c>
      <c r="D517" s="142">
        <v>0.38890000000000002</v>
      </c>
      <c r="E517" s="142" t="s">
        <v>693</v>
      </c>
      <c r="F517" s="142" t="s">
        <v>615</v>
      </c>
    </row>
    <row r="518" spans="1:6">
      <c r="A518" s="142" t="s">
        <v>784</v>
      </c>
      <c r="B518" s="142" t="s">
        <v>119</v>
      </c>
      <c r="C518" s="142" t="s">
        <v>1715</v>
      </c>
      <c r="D518" s="142">
        <v>0.49390000000000001</v>
      </c>
      <c r="E518" s="142" t="s">
        <v>697</v>
      </c>
      <c r="F518" s="142" t="s">
        <v>615</v>
      </c>
    </row>
    <row r="519" spans="1:6">
      <c r="A519" s="142" t="s">
        <v>788</v>
      </c>
      <c r="B519" s="142" t="s">
        <v>13</v>
      </c>
      <c r="C519" s="142" t="s">
        <v>1715</v>
      </c>
      <c r="D519" s="142">
        <v>0.83120000000000005</v>
      </c>
      <c r="E519" s="142" t="s">
        <v>689</v>
      </c>
      <c r="F519" s="142" t="s">
        <v>615</v>
      </c>
    </row>
    <row r="520" spans="1:6">
      <c r="A520" s="142" t="s">
        <v>790</v>
      </c>
      <c r="B520" s="142" t="s">
        <v>246</v>
      </c>
      <c r="C520" s="142" t="s">
        <v>1715</v>
      </c>
      <c r="D520" s="142">
        <v>0.35189999999999999</v>
      </c>
      <c r="E520" s="142" t="s">
        <v>697</v>
      </c>
      <c r="F520" s="142" t="s">
        <v>615</v>
      </c>
    </row>
    <row r="521" spans="1:6">
      <c r="A521" s="142" t="s">
        <v>576</v>
      </c>
      <c r="B521" s="142" t="s">
        <v>682</v>
      </c>
      <c r="C521" s="142" t="s">
        <v>1715</v>
      </c>
      <c r="D521" s="142">
        <v>0.76359999999999995</v>
      </c>
      <c r="E521" s="142" t="s">
        <v>683</v>
      </c>
      <c r="F521" s="142" t="s">
        <v>586</v>
      </c>
    </row>
    <row r="522" spans="1:6">
      <c r="A522" s="142" t="s">
        <v>810</v>
      </c>
      <c r="B522" s="142" t="s">
        <v>311</v>
      </c>
      <c r="C522" s="142" t="s">
        <v>1715</v>
      </c>
      <c r="D522" s="142">
        <v>0.52780000000000005</v>
      </c>
      <c r="E522" s="142" t="s">
        <v>693</v>
      </c>
      <c r="F522" s="142" t="s">
        <v>615</v>
      </c>
    </row>
    <row r="523" spans="1:6">
      <c r="A523" s="142" t="s">
        <v>812</v>
      </c>
      <c r="B523" s="142" t="s">
        <v>54</v>
      </c>
      <c r="C523" s="142" t="s">
        <v>1715</v>
      </c>
      <c r="D523" s="142">
        <v>0.72729999999999995</v>
      </c>
      <c r="E523" s="142" t="s">
        <v>693</v>
      </c>
      <c r="F523" s="142" t="s">
        <v>615</v>
      </c>
    </row>
    <row r="524" spans="1:6">
      <c r="A524" s="142" t="s">
        <v>812</v>
      </c>
      <c r="B524" s="142" t="s">
        <v>127</v>
      </c>
      <c r="C524" s="142" t="s">
        <v>1715</v>
      </c>
      <c r="D524" s="142">
        <v>0.57889999999999997</v>
      </c>
      <c r="E524" s="142" t="s">
        <v>697</v>
      </c>
      <c r="F524" s="142" t="s">
        <v>615</v>
      </c>
    </row>
    <row r="525" spans="1:6">
      <c r="A525" s="142" t="s">
        <v>814</v>
      </c>
      <c r="B525" s="142" t="s">
        <v>361</v>
      </c>
      <c r="C525" s="142" t="s">
        <v>1715</v>
      </c>
      <c r="D525" s="142">
        <v>0.69569999999999999</v>
      </c>
      <c r="E525" s="142" t="s">
        <v>693</v>
      </c>
      <c r="F525" s="142" t="s">
        <v>615</v>
      </c>
    </row>
    <row r="526" spans="1:6">
      <c r="A526" s="142" t="s">
        <v>819</v>
      </c>
      <c r="B526" s="142" t="s">
        <v>339</v>
      </c>
      <c r="C526" s="142" t="s">
        <v>1715</v>
      </c>
      <c r="D526" s="142">
        <v>0.58819999999999995</v>
      </c>
      <c r="E526" s="142" t="s">
        <v>689</v>
      </c>
      <c r="F526" s="142" t="s">
        <v>615</v>
      </c>
    </row>
    <row r="527" spans="1:6">
      <c r="A527" s="142" t="s">
        <v>601</v>
      </c>
      <c r="B527" s="142" t="s">
        <v>578</v>
      </c>
      <c r="C527" s="142" t="s">
        <v>1715</v>
      </c>
      <c r="D527" s="142">
        <v>0.43480000000000002</v>
      </c>
      <c r="E527" s="142" t="s">
        <v>697</v>
      </c>
      <c r="F527" s="142" t="s">
        <v>586</v>
      </c>
    </row>
    <row r="528" spans="1:6">
      <c r="A528" s="142" t="s">
        <v>823</v>
      </c>
      <c r="B528" s="142" t="s">
        <v>146</v>
      </c>
      <c r="C528" s="142" t="s">
        <v>1715</v>
      </c>
      <c r="D528" s="142">
        <v>0.61539999999999995</v>
      </c>
      <c r="E528" s="142" t="s">
        <v>688</v>
      </c>
      <c r="F528" s="142" t="s">
        <v>615</v>
      </c>
    </row>
    <row r="529" spans="1:6">
      <c r="A529" s="142" t="s">
        <v>1259</v>
      </c>
      <c r="B529" s="142" t="s">
        <v>344</v>
      </c>
      <c r="C529" s="142" t="s">
        <v>1715</v>
      </c>
      <c r="D529" s="142">
        <v>0.44440000000000002</v>
      </c>
      <c r="E529" s="142" t="s">
        <v>693</v>
      </c>
      <c r="F529" s="142" t="s">
        <v>615</v>
      </c>
    </row>
    <row r="530" spans="1:6">
      <c r="A530" s="142" t="s">
        <v>825</v>
      </c>
      <c r="B530" s="142" t="s">
        <v>253</v>
      </c>
      <c r="C530" s="142" t="s">
        <v>1715</v>
      </c>
      <c r="D530" s="142">
        <v>0.64480000000000004</v>
      </c>
      <c r="E530" s="142" t="s">
        <v>693</v>
      </c>
      <c r="F530" s="142" t="s">
        <v>615</v>
      </c>
    </row>
    <row r="531" spans="1:6">
      <c r="A531" s="142" t="s">
        <v>825</v>
      </c>
      <c r="B531" s="142" t="s">
        <v>58</v>
      </c>
      <c r="C531" s="142" t="s">
        <v>1715</v>
      </c>
      <c r="D531" s="142">
        <v>0.64959999999999996</v>
      </c>
      <c r="E531" s="142" t="s">
        <v>697</v>
      </c>
      <c r="F531" s="142" t="s">
        <v>615</v>
      </c>
    </row>
    <row r="532" spans="1:6">
      <c r="A532" s="142" t="s">
        <v>366</v>
      </c>
      <c r="B532" s="142" t="s">
        <v>366</v>
      </c>
      <c r="C532" s="142" t="s">
        <v>1715</v>
      </c>
      <c r="D532" s="142">
        <v>0.59830000000000005</v>
      </c>
      <c r="E532" s="142" t="s">
        <v>697</v>
      </c>
      <c r="F532" s="142" t="s">
        <v>615</v>
      </c>
    </row>
    <row r="533" spans="1:6">
      <c r="A533" s="142" t="s">
        <v>830</v>
      </c>
      <c r="B533" s="142" t="s">
        <v>262</v>
      </c>
      <c r="C533" s="142" t="s">
        <v>1715</v>
      </c>
      <c r="D533" s="142">
        <v>0.41210000000000002</v>
      </c>
      <c r="E533" s="142" t="s">
        <v>697</v>
      </c>
      <c r="F533" s="142" t="s">
        <v>615</v>
      </c>
    </row>
    <row r="534" spans="1:6">
      <c r="A534" s="142" t="s">
        <v>707</v>
      </c>
      <c r="B534" s="142" t="s">
        <v>587</v>
      </c>
      <c r="C534" s="142" t="s">
        <v>1715</v>
      </c>
      <c r="D534" s="142">
        <v>0.64859999999999995</v>
      </c>
      <c r="E534" s="142" t="s">
        <v>693</v>
      </c>
      <c r="F534" s="142" t="s">
        <v>586</v>
      </c>
    </row>
    <row r="535" spans="1:6">
      <c r="A535" s="142" t="s">
        <v>834</v>
      </c>
      <c r="B535" s="142" t="s">
        <v>142</v>
      </c>
      <c r="C535" s="142" t="s">
        <v>1715</v>
      </c>
      <c r="D535" s="142">
        <v>0.44219999999999998</v>
      </c>
      <c r="E535" s="142" t="s">
        <v>697</v>
      </c>
      <c r="F535" s="142" t="s">
        <v>615</v>
      </c>
    </row>
    <row r="536" spans="1:6">
      <c r="A536" s="142" t="s">
        <v>387</v>
      </c>
      <c r="B536" s="142" t="s">
        <v>387</v>
      </c>
      <c r="C536" s="142" t="s">
        <v>1715</v>
      </c>
      <c r="D536" s="142">
        <v>0.66269999999999996</v>
      </c>
      <c r="E536" s="142" t="s">
        <v>697</v>
      </c>
      <c r="F536" s="142" t="s">
        <v>615</v>
      </c>
    </row>
    <row r="537" spans="1:6">
      <c r="A537" s="142" t="s">
        <v>161</v>
      </c>
      <c r="B537" s="142" t="s">
        <v>161</v>
      </c>
      <c r="C537" s="142" t="s">
        <v>1715</v>
      </c>
      <c r="D537" s="142">
        <v>0.629</v>
      </c>
      <c r="E537" s="142" t="s">
        <v>697</v>
      </c>
      <c r="F537" s="142" t="s">
        <v>615</v>
      </c>
    </row>
    <row r="538" spans="1:6">
      <c r="A538" s="142" t="s">
        <v>841</v>
      </c>
      <c r="B538" s="142" t="s">
        <v>411</v>
      </c>
      <c r="C538" s="142" t="s">
        <v>1715</v>
      </c>
      <c r="D538" s="142">
        <v>0.73560000000000003</v>
      </c>
      <c r="E538" s="142" t="s">
        <v>693</v>
      </c>
      <c r="F538" s="142" t="s">
        <v>615</v>
      </c>
    </row>
    <row r="539" spans="1:6">
      <c r="A539" s="142" t="s">
        <v>843</v>
      </c>
      <c r="B539" s="142" t="s">
        <v>276</v>
      </c>
      <c r="C539" s="142" t="s">
        <v>1715</v>
      </c>
      <c r="D539" s="142">
        <v>0.69769999999999999</v>
      </c>
      <c r="E539" s="142" t="s">
        <v>697</v>
      </c>
      <c r="F539" s="142" t="s">
        <v>615</v>
      </c>
    </row>
    <row r="540" spans="1:6">
      <c r="A540" s="142" t="s">
        <v>846</v>
      </c>
      <c r="B540" s="142" t="s">
        <v>280</v>
      </c>
      <c r="C540" s="142" t="s">
        <v>1715</v>
      </c>
      <c r="D540" s="142">
        <v>0.5</v>
      </c>
      <c r="E540" s="142" t="s">
        <v>693</v>
      </c>
      <c r="F540" s="142" t="s">
        <v>615</v>
      </c>
    </row>
    <row r="541" spans="1:6">
      <c r="A541" s="142" t="s">
        <v>848</v>
      </c>
      <c r="B541" s="142" t="s">
        <v>116</v>
      </c>
      <c r="C541" s="142" t="s">
        <v>1715</v>
      </c>
      <c r="D541" s="142">
        <v>0.6452</v>
      </c>
      <c r="E541" s="142" t="s">
        <v>693</v>
      </c>
      <c r="F541" s="142" t="s">
        <v>615</v>
      </c>
    </row>
    <row r="542" spans="1:6">
      <c r="A542" s="142" t="s">
        <v>853</v>
      </c>
      <c r="B542" s="142" t="s">
        <v>290</v>
      </c>
      <c r="C542" s="142" t="s">
        <v>1715</v>
      </c>
      <c r="D542" s="142">
        <v>0.55559999999999998</v>
      </c>
      <c r="E542" s="142" t="s">
        <v>693</v>
      </c>
      <c r="F542" s="142" t="s">
        <v>615</v>
      </c>
    </row>
    <row r="543" spans="1:6">
      <c r="A543" s="142" t="s">
        <v>856</v>
      </c>
      <c r="B543" s="142" t="s">
        <v>301</v>
      </c>
      <c r="C543" s="142" t="s">
        <v>1715</v>
      </c>
      <c r="D543" s="142">
        <v>0.6331</v>
      </c>
      <c r="E543" s="142" t="s">
        <v>697</v>
      </c>
      <c r="F543" s="142" t="s">
        <v>615</v>
      </c>
    </row>
    <row r="544" spans="1:6">
      <c r="A544" s="142" t="s">
        <v>858</v>
      </c>
      <c r="B544" s="142" t="s">
        <v>307</v>
      </c>
      <c r="C544" s="142" t="s">
        <v>1715</v>
      </c>
      <c r="D544" s="142">
        <v>0.625</v>
      </c>
      <c r="E544" s="142" t="s">
        <v>693</v>
      </c>
      <c r="F544" s="142" t="s">
        <v>615</v>
      </c>
    </row>
    <row r="545" spans="1:6">
      <c r="A545" s="142" t="s">
        <v>865</v>
      </c>
      <c r="B545" s="142" t="s">
        <v>314</v>
      </c>
      <c r="C545" s="142" t="s">
        <v>1715</v>
      </c>
      <c r="D545" s="142">
        <v>0.67390000000000005</v>
      </c>
      <c r="E545" s="142" t="s">
        <v>693</v>
      </c>
      <c r="F545" s="142" t="s">
        <v>615</v>
      </c>
    </row>
    <row r="546" spans="1:6">
      <c r="A546" s="142" t="s">
        <v>869</v>
      </c>
      <c r="B546" s="142" t="s">
        <v>46</v>
      </c>
      <c r="C546" s="142" t="s">
        <v>1715</v>
      </c>
      <c r="D546" s="142">
        <v>0.66669999999999996</v>
      </c>
      <c r="E546" s="142" t="s">
        <v>693</v>
      </c>
      <c r="F546" s="142" t="s">
        <v>615</v>
      </c>
    </row>
    <row r="547" spans="1:6">
      <c r="A547" s="142" t="s">
        <v>871</v>
      </c>
      <c r="B547" s="142" t="s">
        <v>178</v>
      </c>
      <c r="C547" s="142" t="s">
        <v>1715</v>
      </c>
      <c r="D547" s="142">
        <v>0.5625</v>
      </c>
      <c r="E547" s="142" t="s">
        <v>697</v>
      </c>
      <c r="F547" s="142" t="s">
        <v>615</v>
      </c>
    </row>
    <row r="548" spans="1:6">
      <c r="A548" s="142" t="s">
        <v>876</v>
      </c>
      <c r="B548" s="142" t="s">
        <v>468</v>
      </c>
      <c r="C548" s="142" t="s">
        <v>1715</v>
      </c>
      <c r="D548" s="142">
        <v>0.68969999999999998</v>
      </c>
      <c r="E548" s="142" t="s">
        <v>693</v>
      </c>
      <c r="F548" s="142" t="s">
        <v>615</v>
      </c>
    </row>
    <row r="549" spans="1:6">
      <c r="A549" s="142" t="s">
        <v>66</v>
      </c>
      <c r="B549" s="142" t="s">
        <v>66</v>
      </c>
      <c r="C549" s="142" t="s">
        <v>1715</v>
      </c>
      <c r="D549" s="142">
        <v>0.625</v>
      </c>
      <c r="E549" s="142" t="s">
        <v>697</v>
      </c>
      <c r="F549" s="142" t="s">
        <v>615</v>
      </c>
    </row>
    <row r="550" spans="1:6">
      <c r="A550" s="142" t="s">
        <v>878</v>
      </c>
      <c r="B550" s="142" t="s">
        <v>75</v>
      </c>
      <c r="C550" s="142" t="s">
        <v>1715</v>
      </c>
      <c r="D550" s="142">
        <v>0.90480000000000005</v>
      </c>
      <c r="E550" s="142" t="s">
        <v>697</v>
      </c>
      <c r="F550" s="142" t="s">
        <v>615</v>
      </c>
    </row>
    <row r="551" spans="1:6">
      <c r="A551" s="142" t="s">
        <v>878</v>
      </c>
      <c r="B551" s="142" t="s">
        <v>165</v>
      </c>
      <c r="C551" s="142" t="s">
        <v>1715</v>
      </c>
      <c r="D551" s="142">
        <v>0.92210000000000003</v>
      </c>
      <c r="E551" s="142" t="s">
        <v>688</v>
      </c>
      <c r="F551" s="142" t="s">
        <v>615</v>
      </c>
    </row>
    <row r="552" spans="1:6">
      <c r="A552" s="142" t="s">
        <v>879</v>
      </c>
      <c r="B552" s="142" t="s">
        <v>51</v>
      </c>
      <c r="C552" s="142" t="s">
        <v>1715</v>
      </c>
      <c r="D552" s="142">
        <v>0.82140000000000002</v>
      </c>
      <c r="E552" s="142" t="s">
        <v>693</v>
      </c>
      <c r="F552" s="142" t="s">
        <v>615</v>
      </c>
    </row>
    <row r="553" spans="1:6">
      <c r="A553" s="142" t="s">
        <v>202</v>
      </c>
      <c r="B553" s="142" t="s">
        <v>202</v>
      </c>
      <c r="C553" s="142" t="s">
        <v>1715</v>
      </c>
      <c r="D553" s="142">
        <v>0.56910000000000005</v>
      </c>
      <c r="E553" s="142" t="s">
        <v>697</v>
      </c>
      <c r="F553" s="142" t="s">
        <v>615</v>
      </c>
    </row>
    <row r="554" spans="1:6">
      <c r="A554" s="142" t="s">
        <v>880</v>
      </c>
      <c r="B554" s="142" t="s">
        <v>477</v>
      </c>
      <c r="C554" s="142" t="s">
        <v>1715</v>
      </c>
      <c r="D554" s="142">
        <v>0.36730000000000002</v>
      </c>
      <c r="E554" s="142" t="s">
        <v>693</v>
      </c>
      <c r="F554" s="142" t="s">
        <v>615</v>
      </c>
    </row>
    <row r="555" spans="1:6">
      <c r="A555" s="142" t="s">
        <v>882</v>
      </c>
      <c r="B555" s="142" t="s">
        <v>115</v>
      </c>
      <c r="C555" s="142" t="s">
        <v>1715</v>
      </c>
      <c r="D555" s="142">
        <v>0.60440000000000005</v>
      </c>
      <c r="E555" s="142" t="s">
        <v>697</v>
      </c>
      <c r="F555" s="142" t="s">
        <v>615</v>
      </c>
    </row>
    <row r="556" spans="1:6">
      <c r="A556" s="142" t="s">
        <v>904</v>
      </c>
      <c r="B556" s="142" t="s">
        <v>269</v>
      </c>
      <c r="C556" s="142" t="s">
        <v>1715</v>
      </c>
      <c r="D556" s="142">
        <v>0.72729999999999995</v>
      </c>
      <c r="E556" s="142" t="s">
        <v>697</v>
      </c>
      <c r="F556" s="142" t="s">
        <v>615</v>
      </c>
    </row>
    <row r="557" spans="1:6">
      <c r="A557" s="142" t="s">
        <v>904</v>
      </c>
      <c r="B557" s="142" t="s">
        <v>382</v>
      </c>
      <c r="C557" s="142" t="s">
        <v>1715</v>
      </c>
      <c r="D557" s="142">
        <v>0.79369999999999996</v>
      </c>
      <c r="E557" s="142" t="s">
        <v>688</v>
      </c>
      <c r="F557" s="142" t="s">
        <v>615</v>
      </c>
    </row>
    <row r="558" spans="1:6">
      <c r="A558" s="142" t="s">
        <v>906</v>
      </c>
      <c r="B558" s="142" t="s">
        <v>207</v>
      </c>
      <c r="C558" s="142" t="s">
        <v>1715</v>
      </c>
      <c r="D558" s="142">
        <v>0.74629999999999996</v>
      </c>
      <c r="E558" s="142" t="s">
        <v>697</v>
      </c>
      <c r="F558" s="142" t="s">
        <v>615</v>
      </c>
    </row>
    <row r="559" spans="1:6">
      <c r="A559" s="142" t="s">
        <v>906</v>
      </c>
      <c r="B559" s="142" t="s">
        <v>216</v>
      </c>
      <c r="C559" s="142" t="s">
        <v>1715</v>
      </c>
      <c r="D559" s="142">
        <v>0.65290000000000004</v>
      </c>
      <c r="E559" s="142" t="s">
        <v>693</v>
      </c>
      <c r="F559" s="142" t="s">
        <v>615</v>
      </c>
    </row>
    <row r="560" spans="1:6">
      <c r="A560" s="142" t="s">
        <v>887</v>
      </c>
      <c r="B560" s="142" t="s">
        <v>523</v>
      </c>
      <c r="C560" s="142" t="s">
        <v>1715</v>
      </c>
      <c r="D560" s="142">
        <v>0.63770000000000004</v>
      </c>
      <c r="E560" s="142" t="s">
        <v>693</v>
      </c>
      <c r="F560" s="142" t="s">
        <v>615</v>
      </c>
    </row>
    <row r="561" spans="1:6">
      <c r="A561" s="142" t="s">
        <v>891</v>
      </c>
      <c r="B561" s="142" t="s">
        <v>220</v>
      </c>
      <c r="C561" s="142" t="s">
        <v>1715</v>
      </c>
      <c r="D561" s="142">
        <v>0.64149999999999996</v>
      </c>
      <c r="E561" s="142" t="s">
        <v>683</v>
      </c>
      <c r="F561" s="142" t="s">
        <v>615</v>
      </c>
    </row>
    <row r="562" spans="1:6">
      <c r="A562" s="142" t="s">
        <v>575</v>
      </c>
      <c r="B562" s="142" t="s">
        <v>575</v>
      </c>
      <c r="C562" s="142" t="s">
        <v>1715</v>
      </c>
      <c r="D562" s="142">
        <v>0.70209999999999995</v>
      </c>
      <c r="E562" s="142" t="s">
        <v>697</v>
      </c>
      <c r="F562" s="142" t="s">
        <v>586</v>
      </c>
    </row>
    <row r="563" spans="1:6">
      <c r="A563" s="142" t="s">
        <v>602</v>
      </c>
      <c r="B563" s="142" t="s">
        <v>579</v>
      </c>
      <c r="C563" s="142" t="s">
        <v>1715</v>
      </c>
      <c r="D563" s="142">
        <v>0.66149999999999998</v>
      </c>
      <c r="E563" s="142" t="s">
        <v>697</v>
      </c>
      <c r="F563" s="142" t="s">
        <v>586</v>
      </c>
    </row>
    <row r="564" spans="1:6">
      <c r="A564" s="142" t="s">
        <v>79</v>
      </c>
      <c r="B564" s="142" t="s">
        <v>79</v>
      </c>
      <c r="C564" s="142" t="s">
        <v>1715</v>
      </c>
      <c r="D564" s="142">
        <v>0.53659999999999997</v>
      </c>
      <c r="E564" s="142" t="s">
        <v>697</v>
      </c>
      <c r="F564" s="142" t="s">
        <v>615</v>
      </c>
    </row>
    <row r="565" spans="1:6">
      <c r="A565" s="142" t="s">
        <v>581</v>
      </c>
      <c r="B565" s="142" t="s">
        <v>581</v>
      </c>
      <c r="C565" s="142" t="s">
        <v>1715</v>
      </c>
      <c r="D565" s="142">
        <v>0.55410000000000004</v>
      </c>
      <c r="E565" s="142" t="s">
        <v>689</v>
      </c>
      <c r="F565" s="142" t="s">
        <v>586</v>
      </c>
    </row>
    <row r="566" spans="1:6">
      <c r="A566" s="142" t="s">
        <v>582</v>
      </c>
      <c r="B566" s="142" t="s">
        <v>582</v>
      </c>
      <c r="C566" s="142" t="s">
        <v>1715</v>
      </c>
      <c r="D566" s="142">
        <v>0.69140000000000001</v>
      </c>
      <c r="E566" s="142" t="s">
        <v>689</v>
      </c>
      <c r="F566" s="142" t="s">
        <v>586</v>
      </c>
    </row>
    <row r="567" spans="1:6">
      <c r="A567" s="142" t="s">
        <v>895</v>
      </c>
      <c r="B567" s="142" t="s">
        <v>243</v>
      </c>
      <c r="C567" s="142" t="s">
        <v>1715</v>
      </c>
      <c r="D567" s="142">
        <v>0.79310000000000003</v>
      </c>
      <c r="E567" s="142" t="s">
        <v>693</v>
      </c>
      <c r="F567" s="142" t="s">
        <v>615</v>
      </c>
    </row>
    <row r="568" spans="1:6">
      <c r="A568" s="142" t="s">
        <v>897</v>
      </c>
      <c r="B568" s="142" t="s">
        <v>122</v>
      </c>
      <c r="C568" s="142" t="s">
        <v>1715</v>
      </c>
      <c r="D568" s="142">
        <v>0.66100000000000003</v>
      </c>
      <c r="E568" s="142" t="s">
        <v>683</v>
      </c>
      <c r="F568" s="142" t="s">
        <v>615</v>
      </c>
    </row>
    <row r="569" spans="1:6">
      <c r="A569" s="142" t="s">
        <v>902</v>
      </c>
      <c r="B569" s="142" t="s">
        <v>230</v>
      </c>
      <c r="C569" s="142" t="s">
        <v>1715</v>
      </c>
      <c r="D569" s="142">
        <v>0.51349999999999996</v>
      </c>
      <c r="E569" s="142" t="s">
        <v>693</v>
      </c>
      <c r="F569" s="142" t="s">
        <v>615</v>
      </c>
    </row>
    <row r="570" spans="1:6">
      <c r="A570" s="142" t="s">
        <v>910</v>
      </c>
      <c r="B570" s="142" t="s">
        <v>232</v>
      </c>
      <c r="C570" s="142" t="s">
        <v>1715</v>
      </c>
      <c r="D570" s="142">
        <v>0.56340000000000001</v>
      </c>
      <c r="E570" s="142" t="s">
        <v>697</v>
      </c>
      <c r="F570" s="142" t="s">
        <v>615</v>
      </c>
    </row>
    <row r="571" spans="1:6">
      <c r="A571" s="142" t="s">
        <v>911</v>
      </c>
      <c r="B571" s="142" t="s">
        <v>504</v>
      </c>
      <c r="C571" s="142" t="s">
        <v>1715</v>
      </c>
      <c r="D571" s="142">
        <v>0.58620000000000005</v>
      </c>
      <c r="E571" s="142" t="s">
        <v>693</v>
      </c>
      <c r="F571" s="142" t="s">
        <v>615</v>
      </c>
    </row>
    <row r="572" spans="1:6">
      <c r="A572" s="142" t="s">
        <v>913</v>
      </c>
      <c r="B572" s="142" t="s">
        <v>346</v>
      </c>
      <c r="C572" s="142" t="s">
        <v>1715</v>
      </c>
      <c r="D572" s="142">
        <v>0.3125</v>
      </c>
      <c r="E572" s="142" t="s">
        <v>693</v>
      </c>
      <c r="F572" s="142" t="s">
        <v>615</v>
      </c>
    </row>
    <row r="573" spans="1:6">
      <c r="A573" s="142" t="s">
        <v>915</v>
      </c>
      <c r="B573" s="142" t="s">
        <v>267</v>
      </c>
      <c r="C573" s="142" t="s">
        <v>1715</v>
      </c>
      <c r="D573" s="142">
        <v>0.65280000000000005</v>
      </c>
      <c r="E573" s="142" t="s">
        <v>693</v>
      </c>
      <c r="F573" s="142" t="s">
        <v>615</v>
      </c>
    </row>
    <row r="574" spans="1:6">
      <c r="A574" s="142" t="s">
        <v>919</v>
      </c>
      <c r="B574" s="142" t="s">
        <v>234</v>
      </c>
      <c r="C574" s="142" t="s">
        <v>1715</v>
      </c>
      <c r="D574" s="142">
        <v>0.58330000000000004</v>
      </c>
      <c r="E574" s="142" t="s">
        <v>693</v>
      </c>
      <c r="F574" s="142" t="s">
        <v>615</v>
      </c>
    </row>
    <row r="575" spans="1:6">
      <c r="A575" s="142" t="s">
        <v>921</v>
      </c>
      <c r="B575" s="142" t="s">
        <v>511</v>
      </c>
      <c r="C575" s="142" t="s">
        <v>1715</v>
      </c>
      <c r="D575" s="142">
        <v>0.5</v>
      </c>
      <c r="E575" s="142" t="s">
        <v>693</v>
      </c>
      <c r="F575" s="142" t="s">
        <v>615</v>
      </c>
    </row>
    <row r="576" spans="1:6">
      <c r="A576" s="142" t="s">
        <v>923</v>
      </c>
      <c r="B576" s="142" t="s">
        <v>166</v>
      </c>
      <c r="C576" s="142" t="s">
        <v>1715</v>
      </c>
      <c r="D576" s="142">
        <v>0.73170000000000002</v>
      </c>
      <c r="E576" s="142" t="s">
        <v>697</v>
      </c>
      <c r="F576" s="142" t="s">
        <v>615</v>
      </c>
    </row>
    <row r="577" spans="1:6">
      <c r="A577" s="142" t="s">
        <v>923</v>
      </c>
      <c r="B577" s="142" t="s">
        <v>44</v>
      </c>
      <c r="C577" s="142" t="s">
        <v>1715</v>
      </c>
      <c r="D577" s="142">
        <v>0.79249999999999998</v>
      </c>
      <c r="E577" s="142" t="s">
        <v>697</v>
      </c>
      <c r="F577" s="142" t="s">
        <v>615</v>
      </c>
    </row>
    <row r="578" spans="1:6">
      <c r="A578" s="142" t="s">
        <v>923</v>
      </c>
      <c r="B578" s="142" t="s">
        <v>104</v>
      </c>
      <c r="C578" s="142" t="s">
        <v>1715</v>
      </c>
      <c r="D578" s="142">
        <v>0.75229999999999997</v>
      </c>
      <c r="E578" s="142" t="s">
        <v>697</v>
      </c>
      <c r="F578" s="142" t="s">
        <v>615</v>
      </c>
    </row>
    <row r="579" spans="1:6">
      <c r="A579" s="142" t="s">
        <v>926</v>
      </c>
      <c r="B579" s="142" t="s">
        <v>237</v>
      </c>
      <c r="C579" s="142" t="s">
        <v>1715</v>
      </c>
      <c r="D579" s="142">
        <v>0.5</v>
      </c>
      <c r="E579" s="142" t="s">
        <v>693</v>
      </c>
      <c r="F579" s="142" t="s">
        <v>615</v>
      </c>
    </row>
    <row r="580" spans="1:6">
      <c r="A580" s="142" t="s">
        <v>930</v>
      </c>
      <c r="B580" s="142" t="s">
        <v>124</v>
      </c>
      <c r="C580" s="142" t="s">
        <v>1715</v>
      </c>
      <c r="D580" s="142">
        <v>0.57889999999999997</v>
      </c>
      <c r="E580" s="142" t="s">
        <v>697</v>
      </c>
      <c r="F580" s="142" t="s">
        <v>615</v>
      </c>
    </row>
    <row r="581" spans="1:6">
      <c r="A581" s="142" t="s">
        <v>930</v>
      </c>
      <c r="B581" s="142" t="s">
        <v>480</v>
      </c>
      <c r="C581" s="142" t="s">
        <v>1715</v>
      </c>
      <c r="D581" s="142">
        <v>0.73209999999999997</v>
      </c>
      <c r="E581" s="142" t="s">
        <v>693</v>
      </c>
      <c r="F581" s="142" t="s">
        <v>615</v>
      </c>
    </row>
    <row r="582" spans="1:6">
      <c r="A582" s="142" t="s">
        <v>934</v>
      </c>
      <c r="B582" s="142" t="s">
        <v>55</v>
      </c>
      <c r="C582" s="142" t="s">
        <v>1715</v>
      </c>
      <c r="D582" s="142">
        <v>0.52310000000000001</v>
      </c>
      <c r="E582" s="142" t="s">
        <v>683</v>
      </c>
      <c r="F582" s="142" t="s">
        <v>615</v>
      </c>
    </row>
    <row r="583" spans="1:6">
      <c r="A583" s="142" t="s">
        <v>934</v>
      </c>
      <c r="B583" s="142" t="s">
        <v>156</v>
      </c>
      <c r="C583" s="142" t="s">
        <v>1715</v>
      </c>
      <c r="D583" s="142">
        <v>0.68420000000000003</v>
      </c>
      <c r="E583" s="142" t="s">
        <v>697</v>
      </c>
      <c r="F583" s="142" t="s">
        <v>615</v>
      </c>
    </row>
    <row r="584" spans="1:6">
      <c r="A584" s="142" t="s">
        <v>934</v>
      </c>
      <c r="B584" s="142" t="s">
        <v>497</v>
      </c>
      <c r="C584" s="142" t="s">
        <v>1715</v>
      </c>
      <c r="D584" s="142">
        <v>0.57950000000000002</v>
      </c>
      <c r="E584" s="142" t="s">
        <v>693</v>
      </c>
      <c r="F584" s="142" t="s">
        <v>615</v>
      </c>
    </row>
    <row r="585" spans="1:6">
      <c r="A585" s="142" t="s">
        <v>939</v>
      </c>
      <c r="B585" s="142" t="s">
        <v>90</v>
      </c>
      <c r="C585" s="142" t="s">
        <v>1715</v>
      </c>
      <c r="D585" s="142">
        <v>0.72550000000000003</v>
      </c>
      <c r="E585" s="142" t="s">
        <v>697</v>
      </c>
      <c r="F585" s="142" t="s">
        <v>615</v>
      </c>
    </row>
    <row r="586" spans="1:6">
      <c r="A586" s="142" t="s">
        <v>946</v>
      </c>
      <c r="B586" s="142" t="s">
        <v>168</v>
      </c>
      <c r="C586" s="142" t="s">
        <v>1715</v>
      </c>
      <c r="D586" s="142">
        <v>0.86360000000000003</v>
      </c>
      <c r="E586" s="142" t="s">
        <v>697</v>
      </c>
      <c r="F586" s="142" t="s">
        <v>615</v>
      </c>
    </row>
    <row r="587" spans="1:6">
      <c r="A587" s="142" t="s">
        <v>950</v>
      </c>
      <c r="B587" s="142" t="s">
        <v>327</v>
      </c>
      <c r="C587" s="142" t="s">
        <v>1715</v>
      </c>
      <c r="D587" s="142">
        <v>0.62749999999999995</v>
      </c>
      <c r="E587" s="142" t="s">
        <v>693</v>
      </c>
      <c r="F587" s="142" t="s">
        <v>615</v>
      </c>
    </row>
    <row r="588" spans="1:6">
      <c r="A588" s="142" t="s">
        <v>950</v>
      </c>
      <c r="B588" s="142" t="s">
        <v>391</v>
      </c>
      <c r="C588" s="142" t="s">
        <v>1715</v>
      </c>
      <c r="D588" s="142">
        <v>0.45519999999999999</v>
      </c>
      <c r="E588" s="142" t="s">
        <v>697</v>
      </c>
      <c r="F588" s="142" t="s">
        <v>615</v>
      </c>
    </row>
    <row r="589" spans="1:6">
      <c r="A589" s="142" t="s">
        <v>954</v>
      </c>
      <c r="B589" s="142" t="s">
        <v>98</v>
      </c>
      <c r="C589" s="142" t="s">
        <v>1715</v>
      </c>
      <c r="D589" s="142">
        <v>0.69850000000000001</v>
      </c>
      <c r="E589" s="142" t="s">
        <v>697</v>
      </c>
      <c r="F589" s="142" t="s">
        <v>615</v>
      </c>
    </row>
    <row r="590" spans="1:6">
      <c r="A590" s="142" t="s">
        <v>965</v>
      </c>
      <c r="B590" s="142" t="s">
        <v>136</v>
      </c>
      <c r="C590" s="142" t="s">
        <v>1715</v>
      </c>
      <c r="D590" s="142">
        <v>0.68159999999999998</v>
      </c>
      <c r="E590" s="142" t="s">
        <v>697</v>
      </c>
      <c r="F590" s="142" t="s">
        <v>615</v>
      </c>
    </row>
    <row r="591" spans="1:6">
      <c r="A591" s="142" t="s">
        <v>971</v>
      </c>
      <c r="B591" s="142" t="s">
        <v>185</v>
      </c>
      <c r="C591" s="142" t="s">
        <v>1715</v>
      </c>
      <c r="D591" s="142">
        <v>0.78669999999999995</v>
      </c>
      <c r="E591" s="142" t="s">
        <v>689</v>
      </c>
      <c r="F591" s="142" t="s">
        <v>615</v>
      </c>
    </row>
    <row r="592" spans="1:6">
      <c r="A592" s="142" t="s">
        <v>971</v>
      </c>
      <c r="B592" s="142" t="s">
        <v>436</v>
      </c>
      <c r="C592" s="142" t="s">
        <v>1715</v>
      </c>
      <c r="D592" s="142">
        <v>0.73170000000000002</v>
      </c>
      <c r="E592" s="142" t="s">
        <v>688</v>
      </c>
      <c r="F592" s="142" t="s">
        <v>615</v>
      </c>
    </row>
    <row r="593" spans="1:6">
      <c r="A593" s="142" t="s">
        <v>971</v>
      </c>
      <c r="B593" s="142" t="s">
        <v>64</v>
      </c>
      <c r="C593" s="142" t="s">
        <v>1715</v>
      </c>
      <c r="D593" s="142">
        <v>0.7</v>
      </c>
      <c r="E593" s="142" t="s">
        <v>697</v>
      </c>
      <c r="F593" s="142" t="s">
        <v>615</v>
      </c>
    </row>
    <row r="594" spans="1:6">
      <c r="A594" s="142" t="s">
        <v>976</v>
      </c>
      <c r="B594" s="142" t="s">
        <v>400</v>
      </c>
      <c r="C594" s="142" t="s">
        <v>1715</v>
      </c>
      <c r="D594" s="142">
        <v>0.62690000000000001</v>
      </c>
      <c r="E594" s="142" t="s">
        <v>697</v>
      </c>
      <c r="F594" s="142" t="s">
        <v>615</v>
      </c>
    </row>
    <row r="595" spans="1:6">
      <c r="A595" s="142" t="s">
        <v>981</v>
      </c>
      <c r="B595" s="142" t="s">
        <v>221</v>
      </c>
      <c r="C595" s="142" t="s">
        <v>1715</v>
      </c>
      <c r="D595" s="142">
        <v>0.73680000000000001</v>
      </c>
      <c r="E595" s="142" t="s">
        <v>693</v>
      </c>
      <c r="F595" s="142" t="s">
        <v>615</v>
      </c>
    </row>
    <row r="596" spans="1:6">
      <c r="A596" s="142" t="s">
        <v>981</v>
      </c>
      <c r="B596" s="142" t="s">
        <v>416</v>
      </c>
      <c r="C596" s="142" t="s">
        <v>1715</v>
      </c>
      <c r="D596" s="142">
        <v>0.55559999999999998</v>
      </c>
      <c r="E596" s="142" t="s">
        <v>693</v>
      </c>
      <c r="F596" s="142" t="s">
        <v>615</v>
      </c>
    </row>
    <row r="597" spans="1:6">
      <c r="A597" s="142" t="s">
        <v>981</v>
      </c>
      <c r="B597" s="142" t="s">
        <v>472</v>
      </c>
      <c r="C597" s="142" t="s">
        <v>1715</v>
      </c>
      <c r="D597" s="142">
        <v>0.57579999999999998</v>
      </c>
      <c r="E597" s="142" t="s">
        <v>693</v>
      </c>
      <c r="F597" s="142" t="s">
        <v>615</v>
      </c>
    </row>
    <row r="598" spans="1:6">
      <c r="A598" s="142" t="s">
        <v>981</v>
      </c>
      <c r="B598" s="142" t="s">
        <v>474</v>
      </c>
      <c r="C598" s="142" t="s">
        <v>1715</v>
      </c>
      <c r="D598" s="142">
        <v>0.65569999999999995</v>
      </c>
      <c r="E598" s="142" t="s">
        <v>693</v>
      </c>
      <c r="F598" s="142" t="s">
        <v>615</v>
      </c>
    </row>
    <row r="599" spans="1:6">
      <c r="A599" s="142" t="s">
        <v>987</v>
      </c>
      <c r="B599" s="142" t="s">
        <v>94</v>
      </c>
      <c r="C599" s="142" t="s">
        <v>1715</v>
      </c>
      <c r="D599" s="142">
        <v>0.80730000000000002</v>
      </c>
      <c r="E599" s="142" t="s">
        <v>697</v>
      </c>
      <c r="F599" s="142" t="s">
        <v>615</v>
      </c>
    </row>
    <row r="600" spans="1:6">
      <c r="A600" s="142" t="s">
        <v>992</v>
      </c>
      <c r="B600" s="142" t="s">
        <v>250</v>
      </c>
      <c r="C600" s="142" t="s">
        <v>1715</v>
      </c>
      <c r="D600" s="142">
        <v>0.67569999999999997</v>
      </c>
      <c r="E600" s="142" t="s">
        <v>697</v>
      </c>
      <c r="F600" s="142" t="s">
        <v>615</v>
      </c>
    </row>
    <row r="601" spans="1:6">
      <c r="A601" s="142" t="s">
        <v>995</v>
      </c>
      <c r="B601" s="142" t="s">
        <v>69</v>
      </c>
      <c r="C601" s="142" t="s">
        <v>1715</v>
      </c>
      <c r="D601" s="142">
        <v>0.56299999999999994</v>
      </c>
      <c r="E601" s="142" t="s">
        <v>697</v>
      </c>
      <c r="F601" s="142" t="s">
        <v>615</v>
      </c>
    </row>
    <row r="602" spans="1:6">
      <c r="A602" s="142" t="s">
        <v>998</v>
      </c>
      <c r="B602" s="142" t="s">
        <v>429</v>
      </c>
      <c r="C602" s="142" t="s">
        <v>1715</v>
      </c>
      <c r="D602" s="142">
        <v>0.86150000000000004</v>
      </c>
      <c r="E602" s="142" t="s">
        <v>688</v>
      </c>
      <c r="F602" s="142" t="s">
        <v>615</v>
      </c>
    </row>
    <row r="603" spans="1:6">
      <c r="A603" s="142" t="s">
        <v>998</v>
      </c>
      <c r="B603" s="142" t="s">
        <v>282</v>
      </c>
      <c r="C603" s="142" t="s">
        <v>1715</v>
      </c>
      <c r="D603" s="142">
        <v>0.62039999999999995</v>
      </c>
      <c r="E603" s="142" t="s">
        <v>697</v>
      </c>
      <c r="F603" s="142" t="s">
        <v>615</v>
      </c>
    </row>
    <row r="604" spans="1:6">
      <c r="A604" s="142" t="s">
        <v>1002</v>
      </c>
      <c r="B604" s="142" t="s">
        <v>241</v>
      </c>
      <c r="C604" s="142" t="s">
        <v>1715</v>
      </c>
      <c r="D604" s="142">
        <v>0.8367</v>
      </c>
      <c r="E604" s="142" t="s">
        <v>688</v>
      </c>
      <c r="F604" s="142" t="s">
        <v>615</v>
      </c>
    </row>
    <row r="605" spans="1:6">
      <c r="A605" s="142" t="s">
        <v>1002</v>
      </c>
      <c r="B605" s="142" t="s">
        <v>247</v>
      </c>
      <c r="C605" s="142" t="s">
        <v>1715</v>
      </c>
      <c r="D605" s="142">
        <v>0.78569999999999995</v>
      </c>
      <c r="E605" s="142" t="s">
        <v>688</v>
      </c>
      <c r="F605" s="142" t="s">
        <v>615</v>
      </c>
    </row>
    <row r="606" spans="1:6">
      <c r="A606" s="142" t="s">
        <v>1002</v>
      </c>
      <c r="B606" s="142" t="s">
        <v>210</v>
      </c>
      <c r="C606" s="142" t="s">
        <v>1715</v>
      </c>
      <c r="D606" s="142">
        <v>0.87229999999999996</v>
      </c>
      <c r="E606" s="142" t="s">
        <v>688</v>
      </c>
      <c r="F606" s="142" t="s">
        <v>615</v>
      </c>
    </row>
    <row r="607" spans="1:6">
      <c r="A607" s="142" t="s">
        <v>1002</v>
      </c>
      <c r="B607" s="142" t="s">
        <v>181</v>
      </c>
      <c r="C607" s="142" t="s">
        <v>1715</v>
      </c>
      <c r="D607" s="142">
        <v>0.79259999999999997</v>
      </c>
      <c r="E607" s="142" t="s">
        <v>697</v>
      </c>
      <c r="F607" s="142" t="s">
        <v>615</v>
      </c>
    </row>
    <row r="608" spans="1:6">
      <c r="A608" s="142" t="s">
        <v>1002</v>
      </c>
      <c r="B608" s="142" t="s">
        <v>294</v>
      </c>
      <c r="C608" s="142" t="s">
        <v>1715</v>
      </c>
      <c r="D608" s="142">
        <v>0.9</v>
      </c>
      <c r="E608" s="142" t="s">
        <v>688</v>
      </c>
      <c r="F608" s="142" t="s">
        <v>615</v>
      </c>
    </row>
    <row r="609" spans="1:6">
      <c r="A609" s="142" t="s">
        <v>1010</v>
      </c>
      <c r="B609" s="142" t="s">
        <v>297</v>
      </c>
      <c r="C609" s="142" t="s">
        <v>1715</v>
      </c>
      <c r="D609" s="142">
        <v>0.57930000000000004</v>
      </c>
      <c r="E609" s="142" t="s">
        <v>697</v>
      </c>
      <c r="F609" s="142" t="s">
        <v>615</v>
      </c>
    </row>
    <row r="610" spans="1:6">
      <c r="A610" s="142" t="s">
        <v>1015</v>
      </c>
      <c r="B610" s="142" t="s">
        <v>204</v>
      </c>
      <c r="C610" s="142" t="s">
        <v>1715</v>
      </c>
      <c r="D610" s="142">
        <v>0.68640000000000001</v>
      </c>
      <c r="E610" s="142" t="s">
        <v>697</v>
      </c>
      <c r="F610" s="142" t="s">
        <v>615</v>
      </c>
    </row>
    <row r="611" spans="1:6">
      <c r="A611" s="142" t="s">
        <v>1021</v>
      </c>
      <c r="B611" s="142" t="s">
        <v>308</v>
      </c>
      <c r="C611" s="142" t="s">
        <v>1715</v>
      </c>
      <c r="D611" s="142">
        <v>0.54969999999999997</v>
      </c>
      <c r="E611" s="142" t="s">
        <v>697</v>
      </c>
      <c r="F611" s="142" t="s">
        <v>615</v>
      </c>
    </row>
    <row r="612" spans="1:6">
      <c r="A612" s="142" t="s">
        <v>1025</v>
      </c>
      <c r="B612" s="142" t="s">
        <v>430</v>
      </c>
      <c r="C612" s="142" t="s">
        <v>1715</v>
      </c>
      <c r="D612" s="142">
        <v>0.56769999999999998</v>
      </c>
      <c r="E612" s="142" t="s">
        <v>697</v>
      </c>
      <c r="F612" s="142" t="s">
        <v>615</v>
      </c>
    </row>
    <row r="613" spans="1:6">
      <c r="A613" s="142" t="s">
        <v>1029</v>
      </c>
      <c r="B613" s="142" t="s">
        <v>343</v>
      </c>
      <c r="C613" s="142" t="s">
        <v>1715</v>
      </c>
      <c r="D613" s="142">
        <v>0.77649999999999997</v>
      </c>
      <c r="E613" s="142" t="s">
        <v>693</v>
      </c>
      <c r="F613" s="142" t="s">
        <v>615</v>
      </c>
    </row>
    <row r="614" spans="1:6">
      <c r="A614" s="142" t="s">
        <v>1029</v>
      </c>
      <c r="B614" s="142" t="s">
        <v>100</v>
      </c>
      <c r="C614" s="142" t="s">
        <v>1715</v>
      </c>
      <c r="D614" s="142">
        <v>0.70209999999999995</v>
      </c>
      <c r="E614" s="142" t="s">
        <v>697</v>
      </c>
      <c r="F614" s="142" t="s">
        <v>615</v>
      </c>
    </row>
    <row r="615" spans="1:6">
      <c r="A615" s="142" t="s">
        <v>1031</v>
      </c>
      <c r="B615" s="142" t="s">
        <v>126</v>
      </c>
      <c r="C615" s="142" t="s">
        <v>1715</v>
      </c>
      <c r="D615" s="142">
        <v>0.70209999999999995</v>
      </c>
      <c r="E615" s="142" t="s">
        <v>697</v>
      </c>
      <c r="F615" s="142" t="s">
        <v>615</v>
      </c>
    </row>
    <row r="616" spans="1:6">
      <c r="A616" s="142" t="s">
        <v>1036</v>
      </c>
      <c r="B616" s="142" t="s">
        <v>131</v>
      </c>
      <c r="C616" s="142" t="s">
        <v>1715</v>
      </c>
      <c r="D616" s="142">
        <v>0.56820000000000004</v>
      </c>
      <c r="E616" s="142" t="s">
        <v>697</v>
      </c>
      <c r="F616" s="142" t="s">
        <v>615</v>
      </c>
    </row>
    <row r="617" spans="1:6">
      <c r="A617" s="142" t="s">
        <v>1039</v>
      </c>
      <c r="B617" s="142" t="s">
        <v>158</v>
      </c>
      <c r="C617" s="142" t="s">
        <v>1715</v>
      </c>
      <c r="D617" s="142">
        <v>0.40279999999999999</v>
      </c>
      <c r="E617" s="142" t="s">
        <v>697</v>
      </c>
      <c r="F617" s="142" t="s">
        <v>615</v>
      </c>
    </row>
    <row r="618" spans="1:6">
      <c r="A618" s="142" t="s">
        <v>1043</v>
      </c>
      <c r="B618" s="142" t="s">
        <v>319</v>
      </c>
      <c r="C618" s="142" t="s">
        <v>1715</v>
      </c>
      <c r="D618" s="142">
        <v>0.62860000000000005</v>
      </c>
      <c r="E618" s="142" t="s">
        <v>697</v>
      </c>
      <c r="F618" s="142" t="s">
        <v>615</v>
      </c>
    </row>
    <row r="619" spans="1:6">
      <c r="A619" s="142" t="s">
        <v>1047</v>
      </c>
      <c r="B619" s="142" t="s">
        <v>322</v>
      </c>
      <c r="C619" s="142" t="s">
        <v>1715</v>
      </c>
      <c r="D619" s="142">
        <v>0.6552</v>
      </c>
      <c r="E619" s="142" t="s">
        <v>697</v>
      </c>
      <c r="F619" s="142" t="s">
        <v>615</v>
      </c>
    </row>
    <row r="620" spans="1:6">
      <c r="A620" s="142" t="s">
        <v>1052</v>
      </c>
      <c r="B620" s="142" t="s">
        <v>323</v>
      </c>
      <c r="C620" s="142" t="s">
        <v>1715</v>
      </c>
      <c r="D620" s="142">
        <v>0.74070000000000003</v>
      </c>
      <c r="E620" s="142" t="s">
        <v>683</v>
      </c>
      <c r="F620" s="142" t="s">
        <v>615</v>
      </c>
    </row>
    <row r="621" spans="1:6">
      <c r="A621" s="142" t="s">
        <v>1054</v>
      </c>
      <c r="B621" s="142" t="s">
        <v>173</v>
      </c>
      <c r="C621" s="142" t="s">
        <v>1715</v>
      </c>
      <c r="D621" s="142">
        <v>0.69640000000000002</v>
      </c>
      <c r="E621" s="142" t="s">
        <v>697</v>
      </c>
      <c r="F621" s="142" t="s">
        <v>615</v>
      </c>
    </row>
    <row r="622" spans="1:6">
      <c r="A622" s="142" t="s">
        <v>1058</v>
      </c>
      <c r="B622" s="142" t="s">
        <v>486</v>
      </c>
      <c r="C622" s="142" t="s">
        <v>1715</v>
      </c>
      <c r="D622" s="142">
        <v>0.39879999999999999</v>
      </c>
      <c r="E622" s="142" t="s">
        <v>697</v>
      </c>
      <c r="F622" s="142" t="s">
        <v>615</v>
      </c>
    </row>
    <row r="623" spans="1:6">
      <c r="A623" s="142" t="s">
        <v>1061</v>
      </c>
      <c r="B623" s="142" t="s">
        <v>148</v>
      </c>
      <c r="C623" s="142" t="s">
        <v>1715</v>
      </c>
      <c r="D623" s="142">
        <v>0.69469999999999998</v>
      </c>
      <c r="E623" s="142" t="s">
        <v>689</v>
      </c>
      <c r="F623" s="142" t="s">
        <v>615</v>
      </c>
    </row>
    <row r="624" spans="1:6">
      <c r="A624" s="142" t="s">
        <v>1065</v>
      </c>
      <c r="B624" s="142" t="s">
        <v>359</v>
      </c>
      <c r="C624" s="142" t="s">
        <v>1715</v>
      </c>
      <c r="D624" s="142">
        <v>0.58140000000000003</v>
      </c>
      <c r="E624" s="142" t="s">
        <v>697</v>
      </c>
      <c r="F624" s="142" t="s">
        <v>615</v>
      </c>
    </row>
    <row r="625" spans="1:6">
      <c r="A625" s="142" t="s">
        <v>1070</v>
      </c>
      <c r="B625" s="142" t="s">
        <v>192</v>
      </c>
      <c r="C625" s="142" t="s">
        <v>1715</v>
      </c>
      <c r="D625" s="142">
        <v>0.75629999999999997</v>
      </c>
      <c r="E625" s="142" t="s">
        <v>693</v>
      </c>
      <c r="F625" s="142" t="s">
        <v>615</v>
      </c>
    </row>
    <row r="626" spans="1:6">
      <c r="A626" s="142" t="s">
        <v>1070</v>
      </c>
      <c r="B626" s="142" t="s">
        <v>21</v>
      </c>
      <c r="C626" s="142" t="s">
        <v>1715</v>
      </c>
      <c r="D626" s="142">
        <v>0.6381</v>
      </c>
      <c r="E626" s="142" t="s">
        <v>697</v>
      </c>
      <c r="F626" s="142" t="s">
        <v>615</v>
      </c>
    </row>
    <row r="627" spans="1:6">
      <c r="A627" s="142" t="s">
        <v>1072</v>
      </c>
      <c r="B627" s="142" t="s">
        <v>84</v>
      </c>
      <c r="C627" s="142" t="s">
        <v>1715</v>
      </c>
      <c r="D627" s="142">
        <v>0.56759999999999999</v>
      </c>
      <c r="E627" s="142" t="s">
        <v>697</v>
      </c>
      <c r="F627" s="142" t="s">
        <v>615</v>
      </c>
    </row>
    <row r="628" spans="1:6">
      <c r="A628" s="142" t="s">
        <v>1072</v>
      </c>
      <c r="B628" s="142" t="s">
        <v>518</v>
      </c>
      <c r="C628" s="142" t="s">
        <v>1715</v>
      </c>
      <c r="D628" s="142">
        <v>0.5625</v>
      </c>
      <c r="E628" s="142" t="s">
        <v>688</v>
      </c>
      <c r="F628" s="142" t="s">
        <v>615</v>
      </c>
    </row>
    <row r="629" spans="1:6">
      <c r="A629" s="142" t="s">
        <v>1072</v>
      </c>
      <c r="B629" s="142" t="s">
        <v>335</v>
      </c>
      <c r="C629" s="142" t="s">
        <v>1715</v>
      </c>
      <c r="D629" s="142">
        <v>0.78129999999999999</v>
      </c>
      <c r="E629" s="142" t="s">
        <v>688</v>
      </c>
      <c r="F629" s="142" t="s">
        <v>615</v>
      </c>
    </row>
    <row r="630" spans="1:6">
      <c r="A630" s="142" t="s">
        <v>1081</v>
      </c>
      <c r="B630" s="142" t="s">
        <v>34</v>
      </c>
      <c r="C630" s="142" t="s">
        <v>1715</v>
      </c>
      <c r="D630" s="142">
        <v>0.66669999999999996</v>
      </c>
      <c r="E630" s="142" t="s">
        <v>689</v>
      </c>
      <c r="F630" s="142" t="s">
        <v>615</v>
      </c>
    </row>
    <row r="631" spans="1:6">
      <c r="A631" s="142" t="s">
        <v>1081</v>
      </c>
      <c r="B631" s="142" t="s">
        <v>271</v>
      </c>
      <c r="C631" s="142" t="s">
        <v>1715</v>
      </c>
      <c r="D631" s="142">
        <v>0.72729999999999995</v>
      </c>
      <c r="E631" s="142" t="s">
        <v>688</v>
      </c>
      <c r="F631" s="142" t="s">
        <v>615</v>
      </c>
    </row>
    <row r="632" spans="1:6">
      <c r="A632" s="142" t="s">
        <v>1083</v>
      </c>
      <c r="B632" s="142" t="s">
        <v>128</v>
      </c>
      <c r="C632" s="142" t="s">
        <v>1715</v>
      </c>
      <c r="D632" s="142">
        <v>0.52270000000000005</v>
      </c>
      <c r="E632" s="142" t="s">
        <v>697</v>
      </c>
      <c r="F632" s="142" t="s">
        <v>615</v>
      </c>
    </row>
    <row r="633" spans="1:6">
      <c r="A633" s="142" t="s">
        <v>1086</v>
      </c>
      <c r="B633" s="142" t="s">
        <v>78</v>
      </c>
      <c r="C633" s="142" t="s">
        <v>1715</v>
      </c>
      <c r="D633" s="142">
        <v>0.81079999999999997</v>
      </c>
      <c r="E633" s="142" t="s">
        <v>693</v>
      </c>
      <c r="F633" s="142" t="s">
        <v>615</v>
      </c>
    </row>
    <row r="634" spans="1:6">
      <c r="A634" s="142" t="s">
        <v>1088</v>
      </c>
      <c r="B634" s="142" t="s">
        <v>60</v>
      </c>
      <c r="C634" s="142" t="s">
        <v>1715</v>
      </c>
      <c r="D634" s="142">
        <v>0.71209999999999996</v>
      </c>
      <c r="E634" s="142" t="s">
        <v>697</v>
      </c>
      <c r="F634" s="142" t="s">
        <v>615</v>
      </c>
    </row>
    <row r="635" spans="1:6">
      <c r="A635" s="142" t="s">
        <v>1096</v>
      </c>
      <c r="B635" s="142" t="s">
        <v>422</v>
      </c>
      <c r="C635" s="142" t="s">
        <v>1715</v>
      </c>
      <c r="D635" s="142">
        <v>0.3931</v>
      </c>
      <c r="E635" s="142" t="s">
        <v>697</v>
      </c>
      <c r="F635" s="142" t="s">
        <v>615</v>
      </c>
    </row>
    <row r="636" spans="1:6">
      <c r="A636" s="142" t="s">
        <v>1097</v>
      </c>
      <c r="B636" s="142" t="s">
        <v>428</v>
      </c>
      <c r="C636" s="142" t="s">
        <v>1715</v>
      </c>
      <c r="D636" s="142">
        <v>0.78180000000000005</v>
      </c>
      <c r="E636" s="142" t="s">
        <v>688</v>
      </c>
      <c r="F636" s="142" t="s">
        <v>615</v>
      </c>
    </row>
    <row r="637" spans="1:6">
      <c r="A637" s="142" t="s">
        <v>1097</v>
      </c>
      <c r="B637" s="142" t="s">
        <v>270</v>
      </c>
      <c r="C637" s="142" t="s">
        <v>1715</v>
      </c>
      <c r="D637" s="142">
        <v>0.65439999999999998</v>
      </c>
      <c r="E637" s="142" t="s">
        <v>697</v>
      </c>
      <c r="F637" s="142" t="s">
        <v>615</v>
      </c>
    </row>
    <row r="638" spans="1:6">
      <c r="A638" s="142" t="s">
        <v>1097</v>
      </c>
      <c r="B638" s="142" t="s">
        <v>329</v>
      </c>
      <c r="C638" s="142" t="s">
        <v>1715</v>
      </c>
      <c r="D638" s="142">
        <v>0.66669999999999996</v>
      </c>
      <c r="E638" s="142" t="s">
        <v>688</v>
      </c>
      <c r="F638" s="142" t="s">
        <v>615</v>
      </c>
    </row>
    <row r="639" spans="1:6">
      <c r="A639" s="142" t="s">
        <v>1097</v>
      </c>
      <c r="B639" s="142" t="s">
        <v>463</v>
      </c>
      <c r="C639" s="142" t="s">
        <v>1715</v>
      </c>
      <c r="D639" s="142">
        <v>0.84719999999999995</v>
      </c>
      <c r="E639" s="142" t="s">
        <v>688</v>
      </c>
      <c r="F639" s="142" t="s">
        <v>615</v>
      </c>
    </row>
    <row r="640" spans="1:6">
      <c r="A640" s="142" t="s">
        <v>1102</v>
      </c>
      <c r="B640" s="142" t="s">
        <v>112</v>
      </c>
      <c r="C640" s="142" t="s">
        <v>1715</v>
      </c>
      <c r="D640" s="142">
        <v>0.77270000000000005</v>
      </c>
      <c r="E640" s="142" t="s">
        <v>697</v>
      </c>
      <c r="F640" s="142" t="s">
        <v>615</v>
      </c>
    </row>
    <row r="641" spans="1:6">
      <c r="A641" s="142" t="s">
        <v>1106</v>
      </c>
      <c r="B641" s="142" t="s">
        <v>171</v>
      </c>
      <c r="C641" s="142" t="s">
        <v>1715</v>
      </c>
      <c r="D641" s="142">
        <v>0.63380000000000003</v>
      </c>
      <c r="E641" s="142" t="s">
        <v>697</v>
      </c>
      <c r="F641" s="142" t="s">
        <v>615</v>
      </c>
    </row>
    <row r="642" spans="1:6">
      <c r="A642" s="142" t="s">
        <v>1108</v>
      </c>
      <c r="B642" s="142" t="s">
        <v>74</v>
      </c>
      <c r="C642" s="142" t="s">
        <v>1715</v>
      </c>
      <c r="D642" s="142">
        <v>0.84619999999999995</v>
      </c>
      <c r="E642" s="142" t="s">
        <v>697</v>
      </c>
      <c r="F642" s="142" t="s">
        <v>615</v>
      </c>
    </row>
    <row r="643" spans="1:6">
      <c r="A643" s="142" t="s">
        <v>1111</v>
      </c>
      <c r="B643" s="142" t="s">
        <v>296</v>
      </c>
      <c r="C643" s="142" t="s">
        <v>1715</v>
      </c>
      <c r="D643" s="142">
        <v>0.89539999999999997</v>
      </c>
      <c r="E643" s="142" t="s">
        <v>697</v>
      </c>
      <c r="F643" s="142" t="s">
        <v>615</v>
      </c>
    </row>
    <row r="644" spans="1:6">
      <c r="A644" s="142" t="s">
        <v>1118</v>
      </c>
      <c r="B644" s="142" t="s">
        <v>130</v>
      </c>
      <c r="C644" s="142" t="s">
        <v>1715</v>
      </c>
      <c r="D644" s="142">
        <v>0.58179999999999998</v>
      </c>
      <c r="E644" s="142" t="s">
        <v>697</v>
      </c>
      <c r="F644" s="142" t="s">
        <v>615</v>
      </c>
    </row>
    <row r="645" spans="1:6">
      <c r="A645" s="142" t="s">
        <v>1123</v>
      </c>
      <c r="B645" s="142" t="s">
        <v>172</v>
      </c>
      <c r="C645" s="142" t="s">
        <v>1715</v>
      </c>
      <c r="D645" s="142">
        <v>0.76139999999999997</v>
      </c>
      <c r="E645" s="142" t="s">
        <v>689</v>
      </c>
      <c r="F645" s="142" t="s">
        <v>615</v>
      </c>
    </row>
    <row r="646" spans="1:6">
      <c r="A646" s="142" t="s">
        <v>1123</v>
      </c>
      <c r="B646" s="142" t="s">
        <v>354</v>
      </c>
      <c r="C646" s="142" t="s">
        <v>1715</v>
      </c>
      <c r="D646" s="142">
        <v>0.69230000000000003</v>
      </c>
      <c r="E646" s="142" t="s">
        <v>688</v>
      </c>
      <c r="F646" s="142" t="s">
        <v>615</v>
      </c>
    </row>
    <row r="647" spans="1:6">
      <c r="A647" s="142" t="s">
        <v>1130</v>
      </c>
      <c r="B647" s="142" t="s">
        <v>86</v>
      </c>
      <c r="C647" s="142" t="s">
        <v>1715</v>
      </c>
      <c r="D647" s="142">
        <v>0.65769999999999995</v>
      </c>
      <c r="E647" s="142" t="s">
        <v>697</v>
      </c>
      <c r="F647" s="142" t="s">
        <v>615</v>
      </c>
    </row>
    <row r="648" spans="1:6">
      <c r="A648" s="142" t="s">
        <v>1138</v>
      </c>
      <c r="B648" s="142" t="s">
        <v>180</v>
      </c>
      <c r="C648" s="142" t="s">
        <v>1715</v>
      </c>
      <c r="D648" s="142">
        <v>0.64629999999999999</v>
      </c>
      <c r="E648" s="142" t="s">
        <v>697</v>
      </c>
      <c r="F648" s="142" t="s">
        <v>615</v>
      </c>
    </row>
    <row r="649" spans="1:6">
      <c r="A649" s="142" t="s">
        <v>1143</v>
      </c>
      <c r="B649" s="142" t="s">
        <v>367</v>
      </c>
      <c r="C649" s="142" t="s">
        <v>1715</v>
      </c>
      <c r="D649" s="142">
        <v>0.67859999999999998</v>
      </c>
      <c r="E649" s="142" t="s">
        <v>697</v>
      </c>
      <c r="F649" s="142" t="s">
        <v>615</v>
      </c>
    </row>
    <row r="650" spans="1:6">
      <c r="A650" s="142" t="s">
        <v>1145</v>
      </c>
      <c r="B650" s="142" t="s">
        <v>347</v>
      </c>
      <c r="C650" s="142" t="s">
        <v>1715</v>
      </c>
      <c r="D650" s="142">
        <v>0.64180000000000004</v>
      </c>
      <c r="E650" s="142" t="s">
        <v>689</v>
      </c>
      <c r="F650" s="142" t="s">
        <v>615</v>
      </c>
    </row>
    <row r="651" spans="1:6">
      <c r="A651" s="142" t="s">
        <v>1145</v>
      </c>
      <c r="B651" s="142" t="s">
        <v>381</v>
      </c>
      <c r="C651" s="142" t="s">
        <v>1715</v>
      </c>
      <c r="D651" s="142">
        <v>0.86960000000000004</v>
      </c>
      <c r="E651" s="142" t="s">
        <v>688</v>
      </c>
      <c r="F651" s="142" t="s">
        <v>615</v>
      </c>
    </row>
    <row r="652" spans="1:6">
      <c r="A652" s="142" t="s">
        <v>1147</v>
      </c>
      <c r="B652" s="142" t="s">
        <v>12</v>
      </c>
      <c r="C652" s="142" t="s">
        <v>1715</v>
      </c>
      <c r="D652" s="142">
        <v>0.62919999999999998</v>
      </c>
      <c r="E652" s="142" t="s">
        <v>697</v>
      </c>
      <c r="F652" s="142" t="s">
        <v>615</v>
      </c>
    </row>
    <row r="653" spans="1:6">
      <c r="A653" s="142" t="s">
        <v>1152</v>
      </c>
      <c r="B653" s="142" t="s">
        <v>378</v>
      </c>
      <c r="C653" s="142" t="s">
        <v>1715</v>
      </c>
      <c r="D653" s="142">
        <v>0.77849999999999997</v>
      </c>
      <c r="E653" s="142" t="s">
        <v>693</v>
      </c>
      <c r="F653" s="142" t="s">
        <v>615</v>
      </c>
    </row>
    <row r="654" spans="1:6">
      <c r="A654" s="142" t="s">
        <v>1155</v>
      </c>
      <c r="B654" s="142" t="s">
        <v>118</v>
      </c>
      <c r="C654" s="142" t="s">
        <v>1715</v>
      </c>
      <c r="D654" s="142">
        <v>0.74029999999999996</v>
      </c>
      <c r="E654" s="142" t="s">
        <v>697</v>
      </c>
      <c r="F654" s="142" t="s">
        <v>615</v>
      </c>
    </row>
    <row r="655" spans="1:6">
      <c r="A655" s="142" t="s">
        <v>1158</v>
      </c>
      <c r="B655" s="142" t="s">
        <v>40</v>
      </c>
      <c r="C655" s="142" t="s">
        <v>1715</v>
      </c>
      <c r="D655" s="142">
        <v>0.74070000000000003</v>
      </c>
      <c r="E655" s="142" t="s">
        <v>693</v>
      </c>
      <c r="F655" s="142" t="s">
        <v>615</v>
      </c>
    </row>
    <row r="656" spans="1:6">
      <c r="A656" s="142" t="s">
        <v>1158</v>
      </c>
      <c r="B656" s="142" t="s">
        <v>27</v>
      </c>
      <c r="C656" s="142" t="s">
        <v>1715</v>
      </c>
      <c r="D656" s="142">
        <v>0.47370000000000001</v>
      </c>
      <c r="E656" s="142" t="s">
        <v>697</v>
      </c>
      <c r="F656" s="142" t="s">
        <v>615</v>
      </c>
    </row>
    <row r="657" spans="1:6">
      <c r="A657" s="142" t="s">
        <v>1162</v>
      </c>
      <c r="B657" s="142" t="s">
        <v>384</v>
      </c>
      <c r="C657" s="142" t="s">
        <v>1715</v>
      </c>
      <c r="D657" s="142">
        <v>0.64100000000000001</v>
      </c>
      <c r="E657" s="142" t="s">
        <v>697</v>
      </c>
      <c r="F657" s="142" t="s">
        <v>615</v>
      </c>
    </row>
    <row r="658" spans="1:6">
      <c r="A658" s="142" t="s">
        <v>1169</v>
      </c>
      <c r="B658" s="142" t="s">
        <v>356</v>
      </c>
      <c r="C658" s="142" t="s">
        <v>1715</v>
      </c>
      <c r="D658" s="142">
        <v>0.66969999999999996</v>
      </c>
      <c r="E658" s="142" t="s">
        <v>697</v>
      </c>
      <c r="F658" s="142" t="s">
        <v>615</v>
      </c>
    </row>
    <row r="659" spans="1:6">
      <c r="A659" s="142" t="s">
        <v>1172</v>
      </c>
      <c r="B659" s="142" t="s">
        <v>70</v>
      </c>
      <c r="C659" s="142" t="s">
        <v>1715</v>
      </c>
      <c r="D659" s="142">
        <v>0.88370000000000004</v>
      </c>
      <c r="E659" s="142" t="s">
        <v>688</v>
      </c>
      <c r="F659" s="142" t="s">
        <v>615</v>
      </c>
    </row>
    <row r="660" spans="1:6">
      <c r="A660" s="142" t="s">
        <v>1172</v>
      </c>
      <c r="B660" s="142" t="s">
        <v>427</v>
      </c>
      <c r="C660" s="142" t="s">
        <v>1715</v>
      </c>
      <c r="D660" s="142">
        <v>0.55740000000000001</v>
      </c>
      <c r="E660" s="142" t="s">
        <v>689</v>
      </c>
      <c r="F660" s="142" t="s">
        <v>615</v>
      </c>
    </row>
    <row r="661" spans="1:6">
      <c r="A661" s="142" t="s">
        <v>1182</v>
      </c>
      <c r="B661" s="142" t="s">
        <v>48</v>
      </c>
      <c r="C661" s="142" t="s">
        <v>1715</v>
      </c>
      <c r="D661" s="142">
        <v>0.4194</v>
      </c>
      <c r="E661" s="142" t="s">
        <v>683</v>
      </c>
      <c r="F661" s="142" t="s">
        <v>615</v>
      </c>
    </row>
    <row r="662" spans="1:6">
      <c r="A662" s="142" t="s">
        <v>1187</v>
      </c>
      <c r="B662" s="142" t="s">
        <v>82</v>
      </c>
      <c r="C662" s="142" t="s">
        <v>1715</v>
      </c>
      <c r="D662" s="142">
        <v>0.64859999999999995</v>
      </c>
      <c r="E662" s="142" t="s">
        <v>693</v>
      </c>
      <c r="F662" s="142" t="s">
        <v>615</v>
      </c>
    </row>
    <row r="663" spans="1:6">
      <c r="A663" s="142" t="s">
        <v>1189</v>
      </c>
      <c r="B663" s="142" t="s">
        <v>81</v>
      </c>
      <c r="C663" s="142" t="s">
        <v>1715</v>
      </c>
      <c r="D663" s="142">
        <v>0.71789999999999998</v>
      </c>
      <c r="E663" s="142" t="s">
        <v>683</v>
      </c>
      <c r="F663" s="142" t="s">
        <v>615</v>
      </c>
    </row>
    <row r="664" spans="1:6">
      <c r="A664" s="142" t="s">
        <v>928</v>
      </c>
      <c r="B664" s="142" t="s">
        <v>408</v>
      </c>
      <c r="C664" s="142" t="s">
        <v>1715</v>
      </c>
      <c r="D664" s="142">
        <v>0.66669999999999996</v>
      </c>
      <c r="E664" s="142" t="s">
        <v>697</v>
      </c>
      <c r="F664" s="142" t="s">
        <v>615</v>
      </c>
    </row>
    <row r="665" spans="1:6">
      <c r="A665" s="142" t="s">
        <v>1192</v>
      </c>
      <c r="B665" s="142" t="s">
        <v>196</v>
      </c>
      <c r="C665" s="142" t="s">
        <v>1715</v>
      </c>
      <c r="D665" s="142">
        <v>0.65980000000000005</v>
      </c>
      <c r="E665" s="142" t="s">
        <v>697</v>
      </c>
      <c r="F665" s="142" t="s">
        <v>615</v>
      </c>
    </row>
    <row r="666" spans="1:6">
      <c r="A666" s="142" t="s">
        <v>1195</v>
      </c>
      <c r="B666" s="142" t="s">
        <v>527</v>
      </c>
      <c r="C666" s="142" t="s">
        <v>1715</v>
      </c>
      <c r="D666" s="142">
        <v>0.33850000000000002</v>
      </c>
      <c r="E666" s="142" t="s">
        <v>697</v>
      </c>
      <c r="F666" s="142" t="s">
        <v>615</v>
      </c>
    </row>
    <row r="667" spans="1:6">
      <c r="A667" s="142" t="s">
        <v>1203</v>
      </c>
      <c r="B667" s="142" t="s">
        <v>379</v>
      </c>
      <c r="C667" s="142" t="s">
        <v>1715</v>
      </c>
      <c r="D667" s="142">
        <v>0.70809999999999995</v>
      </c>
      <c r="E667" s="142" t="s">
        <v>697</v>
      </c>
      <c r="F667" s="142" t="s">
        <v>615</v>
      </c>
    </row>
    <row r="668" spans="1:6">
      <c r="A668" s="142" t="s">
        <v>1206</v>
      </c>
      <c r="B668" s="142" t="s">
        <v>421</v>
      </c>
      <c r="C668" s="142" t="s">
        <v>1715</v>
      </c>
      <c r="D668" s="142">
        <v>0.59260000000000002</v>
      </c>
      <c r="E668" s="142" t="s">
        <v>693</v>
      </c>
      <c r="F668" s="142" t="s">
        <v>615</v>
      </c>
    </row>
    <row r="669" spans="1:6">
      <c r="A669" s="142" t="s">
        <v>1208</v>
      </c>
      <c r="B669" s="142" t="s">
        <v>383</v>
      </c>
      <c r="C669" s="142" t="s">
        <v>1715</v>
      </c>
      <c r="D669" s="142">
        <v>0.68089999999999995</v>
      </c>
      <c r="E669" s="142" t="s">
        <v>693</v>
      </c>
      <c r="F669" s="142" t="s">
        <v>615</v>
      </c>
    </row>
    <row r="670" spans="1:6">
      <c r="A670" s="142" t="s">
        <v>1210</v>
      </c>
      <c r="B670" s="142" t="s">
        <v>537</v>
      </c>
      <c r="C670" s="142" t="s">
        <v>1715</v>
      </c>
      <c r="D670" s="142">
        <v>0.81479999999999997</v>
      </c>
      <c r="E670" s="142" t="s">
        <v>693</v>
      </c>
      <c r="F670" s="142" t="s">
        <v>615</v>
      </c>
    </row>
    <row r="671" spans="1:6">
      <c r="A671" s="142" t="s">
        <v>541</v>
      </c>
      <c r="B671" s="142" t="s">
        <v>541</v>
      </c>
      <c r="C671" s="142" t="s">
        <v>1715</v>
      </c>
      <c r="D671" s="142">
        <v>0.61729999999999996</v>
      </c>
      <c r="E671" s="142" t="s">
        <v>683</v>
      </c>
      <c r="F671" s="142" t="s">
        <v>615</v>
      </c>
    </row>
    <row r="672" spans="1:6">
      <c r="A672" s="142" t="s">
        <v>1212</v>
      </c>
      <c r="B672" s="142" t="s">
        <v>239</v>
      </c>
      <c r="C672" s="142" t="s">
        <v>1715</v>
      </c>
      <c r="D672" s="142">
        <v>0.8387</v>
      </c>
      <c r="E672" s="142" t="s">
        <v>693</v>
      </c>
      <c r="F672" s="142" t="s">
        <v>615</v>
      </c>
    </row>
    <row r="673" spans="1:6">
      <c r="A673" s="142" t="s">
        <v>1214</v>
      </c>
      <c r="B673" s="142" t="s">
        <v>458</v>
      </c>
      <c r="C673" s="142" t="s">
        <v>1715</v>
      </c>
      <c r="D673" s="142">
        <v>0.75</v>
      </c>
      <c r="E673" s="142" t="s">
        <v>693</v>
      </c>
      <c r="F673" s="142" t="s">
        <v>615</v>
      </c>
    </row>
    <row r="674" spans="1:6">
      <c r="A674" s="142" t="s">
        <v>1216</v>
      </c>
      <c r="B674" s="142" t="s">
        <v>465</v>
      </c>
      <c r="C674" s="142" t="s">
        <v>1715</v>
      </c>
      <c r="D674" s="142">
        <v>0.74029999999999996</v>
      </c>
      <c r="E674" s="142" t="s">
        <v>693</v>
      </c>
      <c r="F674" s="142" t="s">
        <v>615</v>
      </c>
    </row>
    <row r="675" spans="1:6">
      <c r="A675" s="142" t="s">
        <v>1218</v>
      </c>
      <c r="B675" s="142" t="s">
        <v>544</v>
      </c>
      <c r="C675" s="142" t="s">
        <v>1715</v>
      </c>
      <c r="D675" s="142">
        <v>0.83330000000000004</v>
      </c>
      <c r="E675" s="142" t="s">
        <v>693</v>
      </c>
      <c r="F675" s="142" t="s">
        <v>615</v>
      </c>
    </row>
    <row r="676" spans="1:6">
      <c r="A676" s="142" t="s">
        <v>553</v>
      </c>
      <c r="B676" s="142" t="s">
        <v>553</v>
      </c>
      <c r="C676" s="142" t="s">
        <v>1715</v>
      </c>
      <c r="D676" s="142">
        <v>0.72309999999999997</v>
      </c>
      <c r="E676" s="142" t="s">
        <v>697</v>
      </c>
      <c r="F676" s="142" t="s">
        <v>615</v>
      </c>
    </row>
    <row r="677" spans="1:6">
      <c r="A677" s="142" t="s">
        <v>1220</v>
      </c>
      <c r="B677" s="142" t="s">
        <v>137</v>
      </c>
      <c r="C677" s="142" t="s">
        <v>1715</v>
      </c>
      <c r="D677" s="142">
        <v>0.61170000000000002</v>
      </c>
      <c r="E677" s="142" t="s">
        <v>697</v>
      </c>
      <c r="F677" s="142" t="s">
        <v>615</v>
      </c>
    </row>
    <row r="678" spans="1:6">
      <c r="A678" s="142" t="s">
        <v>1222</v>
      </c>
      <c r="B678" s="142" t="s">
        <v>409</v>
      </c>
      <c r="C678" s="142" t="s">
        <v>1715</v>
      </c>
      <c r="D678" s="142">
        <v>0.70369999999999999</v>
      </c>
      <c r="E678" s="142" t="s">
        <v>697</v>
      </c>
      <c r="F678" s="142" t="s">
        <v>615</v>
      </c>
    </row>
    <row r="679" spans="1:6">
      <c r="A679" s="142" t="s">
        <v>1229</v>
      </c>
      <c r="B679" s="142" t="s">
        <v>140</v>
      </c>
      <c r="C679" s="142" t="s">
        <v>1715</v>
      </c>
      <c r="D679" s="142">
        <v>0.74260000000000004</v>
      </c>
      <c r="E679" s="142" t="s">
        <v>697</v>
      </c>
      <c r="F679" s="142" t="s">
        <v>615</v>
      </c>
    </row>
    <row r="680" spans="1:6">
      <c r="A680" s="142" t="s">
        <v>1233</v>
      </c>
      <c r="B680" s="142" t="s">
        <v>475</v>
      </c>
      <c r="C680" s="142" t="s">
        <v>1715</v>
      </c>
      <c r="D680" s="142">
        <v>0.75609999999999999</v>
      </c>
      <c r="E680" s="142" t="s">
        <v>688</v>
      </c>
      <c r="F680" s="142" t="s">
        <v>615</v>
      </c>
    </row>
    <row r="681" spans="1:6">
      <c r="A681" s="142" t="s">
        <v>1233</v>
      </c>
      <c r="B681" s="142" t="s">
        <v>415</v>
      </c>
      <c r="C681" s="142" t="s">
        <v>1715</v>
      </c>
      <c r="D681" s="142">
        <v>0.59040000000000004</v>
      </c>
      <c r="E681" s="142" t="s">
        <v>697</v>
      </c>
      <c r="F681" s="142" t="s">
        <v>615</v>
      </c>
    </row>
    <row r="682" spans="1:6">
      <c r="A682" s="142" t="s">
        <v>1235</v>
      </c>
      <c r="B682" s="142" t="s">
        <v>145</v>
      </c>
      <c r="C682" s="142" t="s">
        <v>1715</v>
      </c>
      <c r="D682" s="142">
        <v>0.46429999999999999</v>
      </c>
      <c r="E682" s="142" t="s">
        <v>697</v>
      </c>
      <c r="F682" s="142" t="s">
        <v>615</v>
      </c>
    </row>
    <row r="683" spans="1:6">
      <c r="A683" s="142" t="s">
        <v>1237</v>
      </c>
      <c r="B683" s="142" t="s">
        <v>151</v>
      </c>
      <c r="C683" s="142" t="s">
        <v>1715</v>
      </c>
      <c r="D683" s="142">
        <v>0.76790000000000003</v>
      </c>
      <c r="E683" s="142" t="s">
        <v>683</v>
      </c>
      <c r="F683" s="142" t="s">
        <v>615</v>
      </c>
    </row>
    <row r="684" spans="1:6">
      <c r="A684" s="142" t="s">
        <v>1239</v>
      </c>
      <c r="B684" s="142" t="s">
        <v>83</v>
      </c>
      <c r="C684" s="142" t="s">
        <v>1715</v>
      </c>
      <c r="D684" s="142">
        <v>0.59260000000000002</v>
      </c>
      <c r="E684" s="142" t="s">
        <v>693</v>
      </c>
      <c r="F684" s="142" t="s">
        <v>615</v>
      </c>
    </row>
    <row r="685" spans="1:6">
      <c r="A685" s="142" t="s">
        <v>1241</v>
      </c>
      <c r="B685" s="142" t="s">
        <v>569</v>
      </c>
      <c r="C685" s="142" t="s">
        <v>1715</v>
      </c>
      <c r="D685" s="142">
        <v>0.36620000000000003</v>
      </c>
      <c r="E685" s="142" t="s">
        <v>697</v>
      </c>
      <c r="F685" s="142" t="s">
        <v>615</v>
      </c>
    </row>
    <row r="686" spans="1:6">
      <c r="A686" s="142" t="s">
        <v>1243</v>
      </c>
      <c r="B686" s="142" t="s">
        <v>481</v>
      </c>
      <c r="C686" s="142" t="s">
        <v>1715</v>
      </c>
      <c r="D686" s="142">
        <v>0.4667</v>
      </c>
      <c r="E686" s="142" t="s">
        <v>697</v>
      </c>
      <c r="F686" s="142" t="s">
        <v>615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72A6-AF6C-A64E-843D-62D894C7ECF8}">
  <dimension ref="A1:Q564"/>
  <sheetViews>
    <sheetView zoomScale="85" workbookViewId="0">
      <selection activeCell="P2" sqref="P2:P7"/>
    </sheetView>
  </sheetViews>
  <sheetFormatPr baseColWidth="10" defaultRowHeight="13"/>
  <cols>
    <col min="1" max="1" width="9.83203125" bestFit="1" customWidth="1"/>
    <col min="2" max="2" width="38.83203125" bestFit="1" customWidth="1"/>
    <col min="3" max="3" width="42.83203125" bestFit="1" customWidth="1"/>
    <col min="4" max="4" width="16.1640625" bestFit="1" customWidth="1"/>
    <col min="5" max="5" width="13.1640625" bestFit="1" customWidth="1"/>
    <col min="6" max="6" width="38" bestFit="1" customWidth="1"/>
    <col min="7" max="7" width="16.1640625" bestFit="1" customWidth="1"/>
    <col min="8" max="8" width="41.1640625" bestFit="1" customWidth="1"/>
    <col min="9" max="9" width="14.1640625" bestFit="1" customWidth="1"/>
    <col min="10" max="10" width="25.5" bestFit="1" customWidth="1"/>
    <col min="12" max="12" width="12.6640625" bestFit="1" customWidth="1"/>
    <col min="13" max="13" width="17.1640625" bestFit="1" customWidth="1"/>
    <col min="14" max="14" width="10.5" bestFit="1" customWidth="1"/>
    <col min="15" max="15" width="10.33203125" bestFit="1" customWidth="1"/>
    <col min="16" max="17" width="13.83203125" bestFit="1" customWidth="1"/>
  </cols>
  <sheetData>
    <row r="1" spans="1:17">
      <c r="A1" t="s">
        <v>572</v>
      </c>
      <c r="B1" t="s">
        <v>676</v>
      </c>
      <c r="C1" t="s">
        <v>0</v>
      </c>
      <c r="D1" t="s">
        <v>1275</v>
      </c>
      <c r="E1" t="s">
        <v>1276</v>
      </c>
      <c r="F1" t="s">
        <v>1277</v>
      </c>
      <c r="G1" t="s">
        <v>1278</v>
      </c>
      <c r="H1" s="131" t="s">
        <v>1279</v>
      </c>
      <c r="I1" s="131" t="s">
        <v>677</v>
      </c>
      <c r="J1" s="125" t="s">
        <v>1264</v>
      </c>
      <c r="P1" s="131"/>
      <c r="Q1" s="131"/>
    </row>
    <row r="2" spans="1:17" ht="16">
      <c r="A2" t="s">
        <v>573</v>
      </c>
      <c r="B2" t="s">
        <v>597</v>
      </c>
      <c r="C2" t="s">
        <v>574</v>
      </c>
      <c r="D2" t="s">
        <v>1280</v>
      </c>
      <c r="E2" t="s">
        <v>1280</v>
      </c>
      <c r="F2" t="s">
        <v>1281</v>
      </c>
      <c r="G2" t="s">
        <v>1282</v>
      </c>
      <c r="H2" s="144">
        <v>0.16830000000000001</v>
      </c>
      <c r="I2" s="135" t="str">
        <f>_xlfn.XLOOKUP(Chronic_Absenteeism[[#This Row],[School Name]],Maine_Schools[School Name],Maine_Schools[Grade Span],"error")</f>
        <v>PK-06</v>
      </c>
      <c r="J2" s="134" t="str">
        <f>_xlfn.XLOOKUP(Chronic_Absenteeism[[#This Row],[School Name]],Maine_Schools[School Name],Maine_Schools[Comparison School Type],"error")</f>
        <v>Charter</v>
      </c>
      <c r="M2" s="143"/>
      <c r="N2" s="131"/>
      <c r="P2" t="str" cm="1">
        <f t="array" ref="P2:P7">_xlfn._xlws.SORT(_xlfn.UNIQUE(_xlfn._xlws.FILTER(Chronic_Absenteeism[Grade Span],Chronic_Absenteeism[Comparison School Type]="Charter","")))</f>
        <v>06-12</v>
      </c>
    </row>
    <row r="3" spans="1:17" ht="16">
      <c r="A3" t="s">
        <v>573</v>
      </c>
      <c r="B3" t="s">
        <v>740</v>
      </c>
      <c r="C3" t="s">
        <v>7</v>
      </c>
      <c r="D3" t="s">
        <v>1280</v>
      </c>
      <c r="E3" t="s">
        <v>1280</v>
      </c>
      <c r="F3" t="s">
        <v>1283</v>
      </c>
      <c r="G3" t="s">
        <v>1284</v>
      </c>
      <c r="H3" s="144">
        <v>0.1217</v>
      </c>
      <c r="I3" s="135" t="str">
        <f>_xlfn.XLOOKUP(Chronic_Absenteeism[[#This Row],[School Name]],Maine_Schools[School Name],Maine_Schools[Grade Span],"error")</f>
        <v>PK-08</v>
      </c>
      <c r="J3" s="134" t="str">
        <f>_xlfn.XLOOKUP(Chronic_Absenteeism[[#This Row],[School Name]],Maine_Schools[School Name],Maine_Schools[Comparison School Type],"error")</f>
        <v>Non Charter</v>
      </c>
      <c r="N3" s="131"/>
      <c r="P3" t="str">
        <v>07-12</v>
      </c>
    </row>
    <row r="4" spans="1:17" ht="16">
      <c r="A4" t="s">
        <v>573</v>
      </c>
      <c r="B4" t="s">
        <v>742</v>
      </c>
      <c r="C4" t="s">
        <v>43</v>
      </c>
      <c r="D4" t="s">
        <v>1280</v>
      </c>
      <c r="E4" t="s">
        <v>1280</v>
      </c>
      <c r="F4" t="s">
        <v>1285</v>
      </c>
      <c r="G4" t="s">
        <v>1286</v>
      </c>
      <c r="H4" s="144">
        <v>0.24</v>
      </c>
      <c r="I4" s="135" t="str">
        <f>_xlfn.XLOOKUP(Chronic_Absenteeism[[#This Row],[School Name]],Maine_Schools[School Name],Maine_Schools[Grade Span],"error")</f>
        <v>PK-08</v>
      </c>
      <c r="J4" s="134" t="str">
        <f>_xlfn.XLOOKUP(Chronic_Absenteeism[[#This Row],[School Name]],Maine_Schools[School Name],Maine_Schools[Comparison School Type],"error")</f>
        <v>Non Charter</v>
      </c>
      <c r="N4" s="131"/>
      <c r="P4" t="str">
        <v>09-12</v>
      </c>
    </row>
    <row r="5" spans="1:17" ht="16">
      <c r="A5" t="s">
        <v>573</v>
      </c>
      <c r="B5" t="s">
        <v>744</v>
      </c>
      <c r="C5" t="s">
        <v>6</v>
      </c>
      <c r="D5" t="s">
        <v>1280</v>
      </c>
      <c r="E5" t="s">
        <v>1280</v>
      </c>
      <c r="F5" t="s">
        <v>1287</v>
      </c>
      <c r="G5" t="s">
        <v>1288</v>
      </c>
      <c r="H5" s="144">
        <v>0.27779999999999999</v>
      </c>
      <c r="I5" s="135" t="str">
        <f>_xlfn.XLOOKUP(Chronic_Absenteeism[[#This Row],[School Name]],Maine_Schools[School Name],Maine_Schools[Grade Span],"error")</f>
        <v>PK-08</v>
      </c>
      <c r="J5" s="134" t="str">
        <f>_xlfn.XLOOKUP(Chronic_Absenteeism[[#This Row],[School Name]],Maine_Schools[School Name],Maine_Schools[Comparison School Type],"error")</f>
        <v>Non Charter</v>
      </c>
      <c r="P5" t="str">
        <v>KG-08</v>
      </c>
      <c r="Q5" s="131"/>
    </row>
    <row r="6" spans="1:17" ht="16">
      <c r="A6" t="s">
        <v>573</v>
      </c>
      <c r="B6" t="s">
        <v>746</v>
      </c>
      <c r="C6" t="s">
        <v>14</v>
      </c>
      <c r="D6" t="s">
        <v>1280</v>
      </c>
      <c r="E6" t="s">
        <v>1280</v>
      </c>
      <c r="F6" t="s">
        <v>1289</v>
      </c>
      <c r="G6" t="s">
        <v>1283</v>
      </c>
      <c r="H6" s="144">
        <v>0.32140000000000002</v>
      </c>
      <c r="I6" s="135" t="str">
        <f>_xlfn.XLOOKUP(Chronic_Absenteeism[[#This Row],[School Name]],Maine_Schools[School Name],Maine_Schools[Grade Span],"error")</f>
        <v>PK-05</v>
      </c>
      <c r="J6" s="134" t="str">
        <f>_xlfn.XLOOKUP(Chronic_Absenteeism[[#This Row],[School Name]],Maine_Schools[School Name],Maine_Schools[Comparison School Type],"error")</f>
        <v>Non Charter</v>
      </c>
      <c r="N6" s="131"/>
      <c r="P6" t="str">
        <v>PK-06</v>
      </c>
    </row>
    <row r="7" spans="1:17" ht="16">
      <c r="A7" t="s">
        <v>573</v>
      </c>
      <c r="B7" t="s">
        <v>749</v>
      </c>
      <c r="C7" t="s">
        <v>50</v>
      </c>
      <c r="D7" t="s">
        <v>1280</v>
      </c>
      <c r="E7" t="s">
        <v>1280</v>
      </c>
      <c r="F7" t="s">
        <v>1290</v>
      </c>
      <c r="G7" t="s">
        <v>1291</v>
      </c>
      <c r="H7" s="144">
        <v>0.2266</v>
      </c>
      <c r="I7" s="135" t="str">
        <f>_xlfn.XLOOKUP(Chronic_Absenteeism[[#This Row],[School Name]],Maine_Schools[School Name],Maine_Schools[Grade Span],"error")</f>
        <v>PK-08</v>
      </c>
      <c r="J7" s="134" t="str">
        <f>_xlfn.XLOOKUP(Chronic_Absenteeism[[#This Row],[School Name]],Maine_Schools[School Name],Maine_Schools[Comparison School Type],"error")</f>
        <v>Non Charter</v>
      </c>
      <c r="N7" s="131"/>
      <c r="P7" t="str">
        <v>PK-08</v>
      </c>
    </row>
    <row r="8" spans="1:17" ht="16">
      <c r="A8" t="s">
        <v>573</v>
      </c>
      <c r="B8" t="s">
        <v>97</v>
      </c>
      <c r="C8" t="s">
        <v>97</v>
      </c>
      <c r="D8" t="s">
        <v>1280</v>
      </c>
      <c r="E8" t="s">
        <v>1280</v>
      </c>
      <c r="F8" t="s">
        <v>1292</v>
      </c>
      <c r="G8" t="s">
        <v>1293</v>
      </c>
      <c r="H8" s="144">
        <v>0</v>
      </c>
      <c r="I8" s="135" t="str">
        <f>_xlfn.XLOOKUP(Chronic_Absenteeism[[#This Row],[School Name]],Maine_Schools[School Name],Maine_Schools[Grade Span],"error")</f>
        <v>07-12</v>
      </c>
      <c r="J8" s="134" t="str">
        <f>_xlfn.XLOOKUP(Chronic_Absenteeism[[#This Row],[School Name]],Maine_Schools[School Name],Maine_Schools[Comparison School Type],"error")</f>
        <v>Non Charter</v>
      </c>
      <c r="N8" s="131"/>
    </row>
    <row r="9" spans="1:17" ht="16">
      <c r="A9" t="s">
        <v>573</v>
      </c>
      <c r="B9" t="s">
        <v>752</v>
      </c>
      <c r="C9" t="s">
        <v>68</v>
      </c>
      <c r="D9" t="s">
        <v>1280</v>
      </c>
      <c r="E9" t="s">
        <v>1280</v>
      </c>
      <c r="F9" t="s">
        <v>1294</v>
      </c>
      <c r="G9" t="s">
        <v>1295</v>
      </c>
      <c r="H9" s="144">
        <v>0.1215</v>
      </c>
      <c r="I9" s="135" t="str">
        <f>_xlfn.XLOOKUP(Chronic_Absenteeism[[#This Row],[School Name]],Maine_Schools[School Name],Maine_Schools[Grade Span],"error")</f>
        <v>PK-08</v>
      </c>
      <c r="J9" s="134" t="str">
        <f>_xlfn.XLOOKUP(Chronic_Absenteeism[[#This Row],[School Name]],Maine_Schools[School Name],Maine_Schools[Comparison School Type],"error")</f>
        <v>Non Charter</v>
      </c>
      <c r="N9" s="131"/>
    </row>
    <row r="10" spans="1:17" ht="16">
      <c r="A10" t="s">
        <v>573</v>
      </c>
      <c r="B10" t="s">
        <v>754</v>
      </c>
      <c r="C10" t="s">
        <v>11</v>
      </c>
      <c r="D10" t="s">
        <v>1280</v>
      </c>
      <c r="E10" t="s">
        <v>1280</v>
      </c>
      <c r="F10" t="s">
        <v>1296</v>
      </c>
      <c r="G10" t="s">
        <v>1297</v>
      </c>
      <c r="H10" s="144">
        <v>0.30430000000000001</v>
      </c>
      <c r="I10" s="135" t="str">
        <f>_xlfn.XLOOKUP(Chronic_Absenteeism[[#This Row],[School Name]],Maine_Schools[School Name],Maine_Schools[Grade Span],"error")</f>
        <v>07-08</v>
      </c>
      <c r="J10" s="134" t="str">
        <f>_xlfn.XLOOKUP(Chronic_Absenteeism[[#This Row],[School Name]],Maine_Schools[School Name],Maine_Schools[Comparison School Type],"error")</f>
        <v>Non Charter</v>
      </c>
      <c r="Q10" s="131"/>
    </row>
    <row r="11" spans="1:17" ht="16">
      <c r="A11" t="s">
        <v>573</v>
      </c>
      <c r="B11" t="s">
        <v>754</v>
      </c>
      <c r="C11" t="s">
        <v>331</v>
      </c>
      <c r="D11" t="s">
        <v>1280</v>
      </c>
      <c r="E11" t="s">
        <v>1280</v>
      </c>
      <c r="F11" t="s">
        <v>1298</v>
      </c>
      <c r="G11" t="s">
        <v>1299</v>
      </c>
      <c r="H11" s="144">
        <v>0.1447</v>
      </c>
      <c r="I11" s="135" t="str">
        <f>_xlfn.XLOOKUP(Chronic_Absenteeism[[#This Row],[School Name]],Maine_Schools[School Name],Maine_Schools[Grade Span],"error")</f>
        <v>PK-06</v>
      </c>
      <c r="J11" s="134" t="str">
        <f>_xlfn.XLOOKUP(Chronic_Absenteeism[[#This Row],[School Name]],Maine_Schools[School Name],Maine_Schools[Comparison School Type],"error")</f>
        <v>Non Charter</v>
      </c>
      <c r="Q11" s="131"/>
    </row>
    <row r="12" spans="1:17" ht="16">
      <c r="A12" t="s">
        <v>573</v>
      </c>
      <c r="B12" t="s">
        <v>754</v>
      </c>
      <c r="C12" t="s">
        <v>28</v>
      </c>
      <c r="D12" t="s">
        <v>1280</v>
      </c>
      <c r="E12" t="s">
        <v>1280</v>
      </c>
      <c r="F12" t="s">
        <v>1300</v>
      </c>
      <c r="G12" t="s">
        <v>1301</v>
      </c>
      <c r="H12" s="144">
        <v>0.34410000000000002</v>
      </c>
      <c r="I12" s="135" t="str">
        <f>_xlfn.XLOOKUP(Chronic_Absenteeism[[#This Row],[School Name]],Maine_Schools[School Name],Maine_Schools[Grade Span],"error")</f>
        <v>09-12</v>
      </c>
      <c r="J12" s="134" t="str">
        <f>_xlfn.XLOOKUP(Chronic_Absenteeism[[#This Row],[School Name]],Maine_Schools[School Name],Maine_Schools[Comparison School Type],"error")</f>
        <v>Non Charter</v>
      </c>
      <c r="N12" s="131"/>
    </row>
    <row r="13" spans="1:17" ht="16">
      <c r="A13" t="s">
        <v>573</v>
      </c>
      <c r="B13" t="s">
        <v>754</v>
      </c>
      <c r="C13" t="s">
        <v>370</v>
      </c>
      <c r="D13" t="s">
        <v>1280</v>
      </c>
      <c r="E13" t="s">
        <v>1280</v>
      </c>
      <c r="F13" t="s">
        <v>1302</v>
      </c>
      <c r="G13" t="s">
        <v>1303</v>
      </c>
      <c r="H13" s="144">
        <v>0.19120000000000001</v>
      </c>
      <c r="I13" s="135" t="str">
        <f>_xlfn.XLOOKUP(Chronic_Absenteeism[[#This Row],[School Name]],Maine_Schools[School Name],Maine_Schools[Grade Span],"error")</f>
        <v>PK-06</v>
      </c>
      <c r="J13" s="134" t="str">
        <f>_xlfn.XLOOKUP(Chronic_Absenteeism[[#This Row],[School Name]],Maine_Schools[School Name],Maine_Schools[Comparison School Type],"error")</f>
        <v>Non Charter</v>
      </c>
      <c r="Q13" s="131"/>
    </row>
    <row r="14" spans="1:17" ht="16">
      <c r="A14" t="s">
        <v>573</v>
      </c>
      <c r="B14" t="s">
        <v>754</v>
      </c>
      <c r="C14" t="s">
        <v>418</v>
      </c>
      <c r="D14" t="s">
        <v>1280</v>
      </c>
      <c r="E14" t="s">
        <v>1280</v>
      </c>
      <c r="F14" t="s">
        <v>1304</v>
      </c>
      <c r="G14" t="s">
        <v>1305</v>
      </c>
      <c r="H14" s="144">
        <v>0.21290000000000001</v>
      </c>
      <c r="I14" s="135" t="str">
        <f>_xlfn.XLOOKUP(Chronic_Absenteeism[[#This Row],[School Name]],Maine_Schools[School Name],Maine_Schools[Grade Span],"error")</f>
        <v>PK-06</v>
      </c>
      <c r="J14" s="134" t="str">
        <f>_xlfn.XLOOKUP(Chronic_Absenteeism[[#This Row],[School Name]],Maine_Schools[School Name],Maine_Schools[Comparison School Type],"error")</f>
        <v>Non Charter</v>
      </c>
      <c r="Q14" s="131"/>
    </row>
    <row r="15" spans="1:17" ht="16">
      <c r="A15" t="s">
        <v>573</v>
      </c>
      <c r="B15" t="s">
        <v>754</v>
      </c>
      <c r="C15" t="s">
        <v>531</v>
      </c>
      <c r="D15" t="s">
        <v>1280</v>
      </c>
      <c r="E15" t="s">
        <v>1280</v>
      </c>
      <c r="F15" t="s">
        <v>1306</v>
      </c>
      <c r="G15" t="s">
        <v>1307</v>
      </c>
      <c r="H15" s="144">
        <v>0.19700000000000001</v>
      </c>
      <c r="I15" s="135" t="str">
        <f>_xlfn.XLOOKUP(Chronic_Absenteeism[[#This Row],[School Name]],Maine_Schools[School Name],Maine_Schools[Grade Span],"error")</f>
        <v>PK-06</v>
      </c>
      <c r="J15" s="134" t="str">
        <f>_xlfn.XLOOKUP(Chronic_Absenteeism[[#This Row],[School Name]],Maine_Schools[School Name],Maine_Schools[Comparison School Type],"error")</f>
        <v>Non Charter</v>
      </c>
      <c r="Q15" s="131"/>
    </row>
    <row r="16" spans="1:17" ht="16">
      <c r="A16" t="s">
        <v>573</v>
      </c>
      <c r="B16" t="s">
        <v>754</v>
      </c>
      <c r="C16" t="s">
        <v>552</v>
      </c>
      <c r="D16" t="s">
        <v>1280</v>
      </c>
      <c r="E16" t="s">
        <v>1280</v>
      </c>
      <c r="F16" t="s">
        <v>1308</v>
      </c>
      <c r="G16" t="s">
        <v>1309</v>
      </c>
      <c r="H16" s="144">
        <v>0.1757</v>
      </c>
      <c r="I16" s="135" t="str">
        <f>_xlfn.XLOOKUP(Chronic_Absenteeism[[#This Row],[School Name]],Maine_Schools[School Name],Maine_Schools[Grade Span],"error")</f>
        <v>PK-06</v>
      </c>
      <c r="J16" s="134" t="str">
        <f>_xlfn.XLOOKUP(Chronic_Absenteeism[[#This Row],[School Name]],Maine_Schools[School Name],Maine_Schools[Comparison School Type],"error")</f>
        <v>Non Charter</v>
      </c>
      <c r="Q16" s="131"/>
    </row>
    <row r="17" spans="1:17" ht="16">
      <c r="A17" t="s">
        <v>573</v>
      </c>
      <c r="B17" t="s">
        <v>754</v>
      </c>
      <c r="C17" t="s">
        <v>226</v>
      </c>
      <c r="D17" t="s">
        <v>1280</v>
      </c>
      <c r="E17" t="s">
        <v>1280</v>
      </c>
      <c r="F17" t="s">
        <v>1310</v>
      </c>
      <c r="G17" t="s">
        <v>1311</v>
      </c>
      <c r="H17" s="144">
        <v>0.18779999999999999</v>
      </c>
      <c r="I17" s="135" t="str">
        <f>_xlfn.XLOOKUP(Chronic_Absenteeism[[#This Row],[School Name]],Maine_Schools[School Name],Maine_Schools[Grade Span],"error")</f>
        <v>PK-06</v>
      </c>
      <c r="J17" s="134" t="str">
        <f>_xlfn.XLOOKUP(Chronic_Absenteeism[[#This Row],[School Name]],Maine_Schools[School Name],Maine_Schools[Comparison School Type],"error")</f>
        <v>Non Charter</v>
      </c>
      <c r="N17" s="131"/>
    </row>
    <row r="18" spans="1:17" ht="16">
      <c r="A18" t="s">
        <v>573</v>
      </c>
      <c r="B18" t="s">
        <v>757</v>
      </c>
      <c r="C18" t="s">
        <v>35</v>
      </c>
      <c r="D18" t="s">
        <v>1280</v>
      </c>
      <c r="E18" t="s">
        <v>1280</v>
      </c>
      <c r="F18" t="s">
        <v>1312</v>
      </c>
      <c r="G18" t="s">
        <v>1313</v>
      </c>
      <c r="H18" s="144">
        <v>0.41820000000000002</v>
      </c>
      <c r="I18" s="135" t="str">
        <f>_xlfn.XLOOKUP(Chronic_Absenteeism[[#This Row],[School Name]],Maine_Schools[School Name],Maine_Schools[Grade Span],"error")</f>
        <v>09-12</v>
      </c>
      <c r="J18" s="134" t="str">
        <f>_xlfn.XLOOKUP(Chronic_Absenteeism[[#This Row],[School Name]],Maine_Schools[School Name],Maine_Schools[Comparison School Type],"error")</f>
        <v>Non Charter</v>
      </c>
      <c r="N18" s="131"/>
    </row>
    <row r="19" spans="1:17" ht="16">
      <c r="A19" t="s">
        <v>573</v>
      </c>
      <c r="B19" t="s">
        <v>757</v>
      </c>
      <c r="C19" t="s">
        <v>38</v>
      </c>
      <c r="D19" t="s">
        <v>1280</v>
      </c>
      <c r="E19" t="s">
        <v>1280</v>
      </c>
      <c r="F19" t="s">
        <v>1314</v>
      </c>
      <c r="G19" t="s">
        <v>1315</v>
      </c>
      <c r="H19" s="144">
        <v>0.40260000000000001</v>
      </c>
      <c r="I19" s="135" t="str">
        <f>_xlfn.XLOOKUP(Chronic_Absenteeism[[#This Row],[School Name]],Maine_Schools[School Name],Maine_Schools[Grade Span],"error")</f>
        <v>07-08</v>
      </c>
      <c r="J19" s="134" t="str">
        <f>_xlfn.XLOOKUP(Chronic_Absenteeism[[#This Row],[School Name]],Maine_Schools[School Name],Maine_Schools[Comparison School Type],"error")</f>
        <v>Non Charter</v>
      </c>
      <c r="N19" s="131"/>
    </row>
    <row r="20" spans="1:17" ht="16">
      <c r="A20" t="s">
        <v>573</v>
      </c>
      <c r="B20" t="s">
        <v>757</v>
      </c>
      <c r="C20" t="s">
        <v>263</v>
      </c>
      <c r="D20" t="s">
        <v>1280</v>
      </c>
      <c r="E20" t="s">
        <v>1280</v>
      </c>
      <c r="F20" t="s">
        <v>1316</v>
      </c>
      <c r="G20" t="s">
        <v>1317</v>
      </c>
      <c r="H20" s="144">
        <v>0.21640000000000001</v>
      </c>
      <c r="I20" s="135" t="str">
        <f>_xlfn.XLOOKUP(Chronic_Absenteeism[[#This Row],[School Name]],Maine_Schools[School Name],Maine_Schools[Grade Span],"error")</f>
        <v>KG-06</v>
      </c>
      <c r="J20" s="134" t="str">
        <f>_xlfn.XLOOKUP(Chronic_Absenteeism[[#This Row],[School Name]],Maine_Schools[School Name],Maine_Schools[Comparison School Type],"error")</f>
        <v>Non Charter</v>
      </c>
      <c r="N20" s="131"/>
    </row>
    <row r="21" spans="1:17" ht="16">
      <c r="A21" t="s">
        <v>573</v>
      </c>
      <c r="B21" t="s">
        <v>757</v>
      </c>
      <c r="C21" t="s">
        <v>333</v>
      </c>
      <c r="D21" t="s">
        <v>1280</v>
      </c>
      <c r="E21" t="s">
        <v>1280</v>
      </c>
      <c r="F21" t="s">
        <v>1318</v>
      </c>
      <c r="G21" t="s">
        <v>1319</v>
      </c>
      <c r="H21" s="144">
        <v>0.16869999999999999</v>
      </c>
      <c r="I21" s="135" t="str">
        <f>_xlfn.XLOOKUP(Chronic_Absenteeism[[#This Row],[School Name]],Maine_Schools[School Name],Maine_Schools[Grade Span],"error")</f>
        <v>KG-06</v>
      </c>
      <c r="J21" s="134" t="str">
        <f>_xlfn.XLOOKUP(Chronic_Absenteeism[[#This Row],[School Name]],Maine_Schools[School Name],Maine_Schools[Comparison School Type],"error")</f>
        <v>Non Charter</v>
      </c>
      <c r="N21" s="131"/>
    </row>
    <row r="22" spans="1:17" ht="16">
      <c r="A22" t="s">
        <v>573</v>
      </c>
      <c r="B22" t="s">
        <v>757</v>
      </c>
      <c r="C22" t="s">
        <v>338</v>
      </c>
      <c r="D22" t="s">
        <v>1280</v>
      </c>
      <c r="E22" t="s">
        <v>1280</v>
      </c>
      <c r="F22" t="s">
        <v>1320</v>
      </c>
      <c r="G22" t="s">
        <v>1321</v>
      </c>
      <c r="H22" s="144">
        <v>0.214</v>
      </c>
      <c r="I22" s="135" t="str">
        <f>_xlfn.XLOOKUP(Chronic_Absenteeism[[#This Row],[School Name]],Maine_Schools[School Name],Maine_Schools[Grade Span],"error")</f>
        <v>KG-06</v>
      </c>
      <c r="J22" s="134" t="str">
        <f>_xlfn.XLOOKUP(Chronic_Absenteeism[[#This Row],[School Name]],Maine_Schools[School Name],Maine_Schools[Comparison School Type],"error")</f>
        <v>Non Charter</v>
      </c>
      <c r="N22" s="131"/>
    </row>
    <row r="23" spans="1:17" ht="16">
      <c r="A23" t="s">
        <v>573</v>
      </c>
      <c r="B23" t="s">
        <v>757</v>
      </c>
      <c r="C23" t="s">
        <v>45</v>
      </c>
      <c r="D23" t="s">
        <v>1280</v>
      </c>
      <c r="E23" t="s">
        <v>1280</v>
      </c>
      <c r="F23" t="s">
        <v>1322</v>
      </c>
      <c r="G23" t="s">
        <v>1323</v>
      </c>
      <c r="H23" s="144">
        <v>0.28939999999999999</v>
      </c>
      <c r="I23" s="135" t="str">
        <f>_xlfn.XLOOKUP(Chronic_Absenteeism[[#This Row],[School Name]],Maine_Schools[School Name],Maine_Schools[Grade Span],"error")</f>
        <v>PK-06</v>
      </c>
      <c r="J23" s="134" t="str">
        <f>_xlfn.XLOOKUP(Chronic_Absenteeism[[#This Row],[School Name]],Maine_Schools[School Name],Maine_Schools[Comparison School Type],"error")</f>
        <v>Non Charter</v>
      </c>
      <c r="N23" s="131"/>
    </row>
    <row r="24" spans="1:17" ht="16">
      <c r="A24" t="s">
        <v>573</v>
      </c>
      <c r="B24" t="s">
        <v>758</v>
      </c>
      <c r="C24" t="s">
        <v>88</v>
      </c>
      <c r="D24" t="s">
        <v>1280</v>
      </c>
      <c r="E24" t="s">
        <v>1280</v>
      </c>
      <c r="F24" t="s">
        <v>1287</v>
      </c>
      <c r="G24" t="s">
        <v>1324</v>
      </c>
      <c r="H24" s="144">
        <v>9.8000000000000004E-2</v>
      </c>
      <c r="I24" s="135" t="str">
        <f>_xlfn.XLOOKUP(Chronic_Absenteeism[[#This Row],[School Name]],Maine_Schools[School Name],Maine_Schools[Grade Span],"error")</f>
        <v>PK-06</v>
      </c>
      <c r="J24" s="134" t="str">
        <f>_xlfn.XLOOKUP(Chronic_Absenteeism[[#This Row],[School Name]],Maine_Schools[School Name],Maine_Schools[Comparison School Type],"error")</f>
        <v>Non Charter</v>
      </c>
      <c r="N24" s="131"/>
    </row>
    <row r="25" spans="1:17" ht="16">
      <c r="A25" t="s">
        <v>573</v>
      </c>
      <c r="B25" t="s">
        <v>758</v>
      </c>
      <c r="C25" t="s">
        <v>49</v>
      </c>
      <c r="D25" t="s">
        <v>1280</v>
      </c>
      <c r="E25" t="s">
        <v>1280</v>
      </c>
      <c r="F25" t="s">
        <v>1325</v>
      </c>
      <c r="G25" t="s">
        <v>1326</v>
      </c>
      <c r="H25" s="144">
        <v>0.37569999999999998</v>
      </c>
      <c r="I25" s="135" t="str">
        <f>_xlfn.XLOOKUP(Chronic_Absenteeism[[#This Row],[School Name]],Maine_Schools[School Name],Maine_Schools[Grade Span],"error")</f>
        <v>07-12</v>
      </c>
      <c r="J25" s="134" t="str">
        <f>_xlfn.XLOOKUP(Chronic_Absenteeism[[#This Row],[School Name]],Maine_Schools[School Name],Maine_Schools[Comparison School Type],"error")</f>
        <v>Non Charter</v>
      </c>
      <c r="N25" s="131"/>
    </row>
    <row r="26" spans="1:17" ht="16">
      <c r="A26" t="s">
        <v>573</v>
      </c>
      <c r="B26" t="s">
        <v>760</v>
      </c>
      <c r="C26" t="s">
        <v>10</v>
      </c>
      <c r="D26" t="s">
        <v>1280</v>
      </c>
      <c r="E26" t="s">
        <v>1280</v>
      </c>
      <c r="F26" t="s">
        <v>1327</v>
      </c>
      <c r="G26" t="s">
        <v>1328</v>
      </c>
      <c r="H26" s="144">
        <v>0.15479999999999999</v>
      </c>
      <c r="I26" s="135" t="str">
        <f>_xlfn.XLOOKUP(Chronic_Absenteeism[[#This Row],[School Name]],Maine_Schools[School Name],Maine_Schools[Grade Span],"error")</f>
        <v>PK-03</v>
      </c>
      <c r="J26" s="134" t="str">
        <f>_xlfn.XLOOKUP(Chronic_Absenteeism[[#This Row],[School Name]],Maine_Schools[School Name],Maine_Schools[Comparison School Type],"error")</f>
        <v>Non Charter</v>
      </c>
      <c r="N26" s="131"/>
    </row>
    <row r="27" spans="1:17" ht="16">
      <c r="A27" t="s">
        <v>573</v>
      </c>
      <c r="B27" t="s">
        <v>760</v>
      </c>
      <c r="C27" t="s">
        <v>56</v>
      </c>
      <c r="D27" t="s">
        <v>1280</v>
      </c>
      <c r="E27" t="s">
        <v>1280</v>
      </c>
      <c r="F27" t="s">
        <v>1329</v>
      </c>
      <c r="G27" t="s">
        <v>1330</v>
      </c>
      <c r="H27" s="144">
        <v>0.37330000000000002</v>
      </c>
      <c r="I27" s="135" t="str">
        <f>_xlfn.XLOOKUP(Chronic_Absenteeism[[#This Row],[School Name]],Maine_Schools[School Name],Maine_Schools[Grade Span],"error")</f>
        <v>09-12</v>
      </c>
      <c r="J27" s="134" t="str">
        <f>_xlfn.XLOOKUP(Chronic_Absenteeism[[#This Row],[School Name]],Maine_Schools[School Name],Maine_Schools[Comparison School Type],"error")</f>
        <v>Non Charter</v>
      </c>
      <c r="N27" s="131"/>
    </row>
    <row r="28" spans="1:17" ht="16">
      <c r="A28" t="s">
        <v>573</v>
      </c>
      <c r="B28" t="s">
        <v>760</v>
      </c>
      <c r="C28" t="s">
        <v>61</v>
      </c>
      <c r="D28" t="s">
        <v>1280</v>
      </c>
      <c r="E28" t="s">
        <v>1280</v>
      </c>
      <c r="F28" t="s">
        <v>1331</v>
      </c>
      <c r="G28" t="s">
        <v>1332</v>
      </c>
      <c r="H28" s="144">
        <v>0.27860000000000001</v>
      </c>
      <c r="I28" s="135" t="str">
        <f>_xlfn.XLOOKUP(Chronic_Absenteeism[[#This Row],[School Name]],Maine_Schools[School Name],Maine_Schools[Grade Span],"error")</f>
        <v>PK-03</v>
      </c>
      <c r="J28" s="134" t="str">
        <f>_xlfn.XLOOKUP(Chronic_Absenteeism[[#This Row],[School Name]],Maine_Schools[School Name],Maine_Schools[Comparison School Type],"error")</f>
        <v>Non Charter</v>
      </c>
      <c r="N28" s="131"/>
    </row>
    <row r="29" spans="1:17" ht="16">
      <c r="A29" t="s">
        <v>573</v>
      </c>
      <c r="B29" t="s">
        <v>760</v>
      </c>
      <c r="C29" t="s">
        <v>30</v>
      </c>
      <c r="D29" t="s">
        <v>1280</v>
      </c>
      <c r="E29" t="s">
        <v>1280</v>
      </c>
      <c r="F29" t="s">
        <v>1333</v>
      </c>
      <c r="G29" t="s">
        <v>1334</v>
      </c>
      <c r="H29" s="144">
        <v>0.24079999999999999</v>
      </c>
      <c r="I29" s="135" t="str">
        <f>_xlfn.XLOOKUP(Chronic_Absenteeism[[#This Row],[School Name]],Maine_Schools[School Name],Maine_Schools[Grade Span],"error")</f>
        <v>04-05</v>
      </c>
      <c r="J29" s="134" t="str">
        <f>_xlfn.XLOOKUP(Chronic_Absenteeism[[#This Row],[School Name]],Maine_Schools[School Name],Maine_Schools[Comparison School Type],"error")</f>
        <v>Non Charter</v>
      </c>
      <c r="Q29" s="131"/>
    </row>
    <row r="30" spans="1:17" ht="16">
      <c r="A30" t="s">
        <v>573</v>
      </c>
      <c r="B30" t="s">
        <v>760</v>
      </c>
      <c r="C30" t="s">
        <v>386</v>
      </c>
      <c r="D30" t="s">
        <v>1280</v>
      </c>
      <c r="E30" t="s">
        <v>1280</v>
      </c>
      <c r="F30" t="s">
        <v>1335</v>
      </c>
      <c r="G30" t="s">
        <v>1336</v>
      </c>
      <c r="H30" s="144">
        <v>0.1103</v>
      </c>
      <c r="I30" s="135" t="str">
        <f>_xlfn.XLOOKUP(Chronic_Absenteeism[[#This Row],[School Name]],Maine_Schools[School Name],Maine_Schools[Grade Span],"error")</f>
        <v>PK-03</v>
      </c>
      <c r="J30" s="134" t="str">
        <f>_xlfn.XLOOKUP(Chronic_Absenteeism[[#This Row],[School Name]],Maine_Schools[School Name],Maine_Schools[Comparison School Type],"error")</f>
        <v>Non Charter</v>
      </c>
      <c r="Q30" s="131"/>
    </row>
    <row r="31" spans="1:17" ht="16">
      <c r="A31" t="s">
        <v>573</v>
      </c>
      <c r="B31" t="s">
        <v>760</v>
      </c>
      <c r="C31" t="s">
        <v>395</v>
      </c>
      <c r="D31" t="s">
        <v>1280</v>
      </c>
      <c r="E31" t="s">
        <v>1280</v>
      </c>
      <c r="F31" t="s">
        <v>1281</v>
      </c>
      <c r="G31" t="s">
        <v>1337</v>
      </c>
      <c r="H31" s="144">
        <v>0.12280000000000001</v>
      </c>
      <c r="I31" s="135" t="str">
        <f>_xlfn.XLOOKUP(Chronic_Absenteeism[[#This Row],[School Name]],Maine_Schools[School Name],Maine_Schools[Grade Span],"error")</f>
        <v>PK-03</v>
      </c>
      <c r="J31" s="134" t="str">
        <f>_xlfn.XLOOKUP(Chronic_Absenteeism[[#This Row],[School Name]],Maine_Schools[School Name],Maine_Schools[Comparison School Type],"error")</f>
        <v>Non Charter</v>
      </c>
      <c r="Q31" s="131"/>
    </row>
    <row r="32" spans="1:17" ht="16">
      <c r="A32" t="s">
        <v>573</v>
      </c>
      <c r="B32" t="s">
        <v>760</v>
      </c>
      <c r="C32" t="s">
        <v>67</v>
      </c>
      <c r="D32" t="s">
        <v>1280</v>
      </c>
      <c r="E32" t="s">
        <v>1280</v>
      </c>
      <c r="F32" t="s">
        <v>1338</v>
      </c>
      <c r="G32" t="s">
        <v>1339</v>
      </c>
      <c r="H32" s="144">
        <v>0.3644</v>
      </c>
      <c r="I32" s="135" t="str">
        <f>_xlfn.XLOOKUP(Chronic_Absenteeism[[#This Row],[School Name]],Maine_Schools[School Name],Maine_Schools[Grade Span],"error")</f>
        <v>06-08</v>
      </c>
      <c r="J32" s="134" t="str">
        <f>_xlfn.XLOOKUP(Chronic_Absenteeism[[#This Row],[School Name]],Maine_Schools[School Name],Maine_Schools[Comparison School Type],"error")</f>
        <v>Non Charter</v>
      </c>
      <c r="N32" s="131"/>
    </row>
    <row r="33" spans="1:17" ht="16">
      <c r="A33" t="s">
        <v>573</v>
      </c>
      <c r="B33" t="s">
        <v>760</v>
      </c>
      <c r="C33" t="s">
        <v>365</v>
      </c>
      <c r="D33" t="s">
        <v>1280</v>
      </c>
      <c r="E33" t="s">
        <v>1280</v>
      </c>
      <c r="F33" t="s">
        <v>1310</v>
      </c>
      <c r="G33" t="s">
        <v>1340</v>
      </c>
      <c r="H33" s="144">
        <v>0.14510000000000001</v>
      </c>
      <c r="I33" s="135" t="str">
        <f>_xlfn.XLOOKUP(Chronic_Absenteeism[[#This Row],[School Name]],Maine_Schools[School Name],Maine_Schools[Grade Span],"error")</f>
        <v>04-05</v>
      </c>
      <c r="J33" s="134" t="str">
        <f>_xlfn.XLOOKUP(Chronic_Absenteeism[[#This Row],[School Name]],Maine_Schools[School Name],Maine_Schools[Comparison School Type],"error")</f>
        <v>Non Charter</v>
      </c>
      <c r="N33" s="131"/>
    </row>
    <row r="34" spans="1:17" ht="16">
      <c r="A34" t="s">
        <v>573</v>
      </c>
      <c r="B34" t="s">
        <v>760</v>
      </c>
      <c r="C34" t="s">
        <v>547</v>
      </c>
      <c r="D34" t="s">
        <v>1280</v>
      </c>
      <c r="E34" t="s">
        <v>1280</v>
      </c>
      <c r="F34" t="s">
        <v>1341</v>
      </c>
      <c r="G34" t="s">
        <v>1342</v>
      </c>
      <c r="H34" s="144">
        <v>0.17649999999999999</v>
      </c>
      <c r="I34" s="135" t="str">
        <f>_xlfn.XLOOKUP(Chronic_Absenteeism[[#This Row],[School Name]],Maine_Schools[School Name],Maine_Schools[Grade Span],"error")</f>
        <v>PK-03</v>
      </c>
      <c r="J34" s="134" t="str">
        <f>_xlfn.XLOOKUP(Chronic_Absenteeism[[#This Row],[School Name]],Maine_Schools[School Name],Maine_Schools[Comparison School Type],"error")</f>
        <v>Non Charter</v>
      </c>
      <c r="N34" s="131"/>
    </row>
    <row r="35" spans="1:17" ht="16">
      <c r="A35" t="s">
        <v>573</v>
      </c>
      <c r="B35" t="s">
        <v>760</v>
      </c>
      <c r="C35" t="s">
        <v>562</v>
      </c>
      <c r="D35" t="s">
        <v>1280</v>
      </c>
      <c r="E35" t="s">
        <v>1280</v>
      </c>
      <c r="F35" t="s">
        <v>1343</v>
      </c>
      <c r="G35" t="s">
        <v>1344</v>
      </c>
      <c r="H35" s="144">
        <v>0.1726</v>
      </c>
      <c r="I35" s="135" t="str">
        <f>_xlfn.XLOOKUP(Chronic_Absenteeism[[#This Row],[School Name]],Maine_Schools[School Name],Maine_Schools[Grade Span],"error")</f>
        <v>06-08</v>
      </c>
      <c r="J35" s="134" t="str">
        <f>_xlfn.XLOOKUP(Chronic_Absenteeism[[#This Row],[School Name]],Maine_Schools[School Name],Maine_Schools[Comparison School Type],"error")</f>
        <v>Non Charter</v>
      </c>
      <c r="N35" s="131"/>
    </row>
    <row r="36" spans="1:17" ht="16">
      <c r="A36" t="s">
        <v>573</v>
      </c>
      <c r="B36" t="s">
        <v>763</v>
      </c>
      <c r="C36" t="s">
        <v>291</v>
      </c>
      <c r="D36" t="s">
        <v>1280</v>
      </c>
      <c r="E36" t="s">
        <v>1280</v>
      </c>
      <c r="F36" t="s">
        <v>1345</v>
      </c>
      <c r="G36" t="s">
        <v>1346</v>
      </c>
      <c r="H36" s="144">
        <v>0.15379999999999999</v>
      </c>
      <c r="I36" s="135" t="str">
        <f>_xlfn.XLOOKUP(Chronic_Absenteeism[[#This Row],[School Name]],Maine_Schools[School Name],Maine_Schools[Grade Span],"error")</f>
        <v>KG-08</v>
      </c>
      <c r="J36" s="134" t="str">
        <f>_xlfn.XLOOKUP(Chronic_Absenteeism[[#This Row],[School Name]],Maine_Schools[School Name],Maine_Schools[Comparison School Type],"error")</f>
        <v>Non Charter</v>
      </c>
      <c r="N36" s="131"/>
    </row>
    <row r="37" spans="1:17" ht="16">
      <c r="A37" t="s">
        <v>573</v>
      </c>
      <c r="B37" t="s">
        <v>599</v>
      </c>
      <c r="C37" t="s">
        <v>577</v>
      </c>
      <c r="D37" t="s">
        <v>1280</v>
      </c>
      <c r="E37" t="s">
        <v>1280</v>
      </c>
      <c r="F37" t="s">
        <v>1347</v>
      </c>
      <c r="G37" t="s">
        <v>1348</v>
      </c>
      <c r="H37" s="144">
        <v>0.1956</v>
      </c>
      <c r="I37" s="135" t="str">
        <f>_xlfn.XLOOKUP(Chronic_Absenteeism[[#This Row],[School Name]],Maine_Schools[School Name],Maine_Schools[Grade Span],"error")</f>
        <v>09-12</v>
      </c>
      <c r="J37" s="134" t="str">
        <f>_xlfn.XLOOKUP(Chronic_Absenteeism[[#This Row],[School Name]],Maine_Schools[School Name],Maine_Schools[Comparison School Type],"error")</f>
        <v>Charter</v>
      </c>
      <c r="Q37" s="131"/>
    </row>
    <row r="38" spans="1:17" ht="16">
      <c r="A38" t="s">
        <v>573</v>
      </c>
      <c r="B38" t="s">
        <v>765</v>
      </c>
      <c r="C38" t="s">
        <v>25</v>
      </c>
      <c r="D38" t="s">
        <v>1280</v>
      </c>
      <c r="E38" t="s">
        <v>1280</v>
      </c>
      <c r="F38" t="s">
        <v>1349</v>
      </c>
      <c r="G38" t="s">
        <v>1281</v>
      </c>
      <c r="H38" s="144">
        <v>0.1429</v>
      </c>
      <c r="I38" s="135" t="str">
        <f>_xlfn.XLOOKUP(Chronic_Absenteeism[[#This Row],[School Name]],Maine_Schools[School Name],Maine_Schools[Grade Span],"error")</f>
        <v>PK-08</v>
      </c>
      <c r="J38" s="134" t="str">
        <f>_xlfn.XLOOKUP(Chronic_Absenteeism[[#This Row],[School Name]],Maine_Schools[School Name],Maine_Schools[Comparison School Type],"error")</f>
        <v>Non Charter</v>
      </c>
      <c r="Q38" s="131"/>
    </row>
    <row r="39" spans="1:17" ht="16">
      <c r="A39" t="s">
        <v>573</v>
      </c>
      <c r="B39" t="s">
        <v>767</v>
      </c>
      <c r="C39" t="s">
        <v>20</v>
      </c>
      <c r="D39" t="s">
        <v>1280</v>
      </c>
      <c r="E39" t="s">
        <v>1280</v>
      </c>
      <c r="F39" t="s">
        <v>1350</v>
      </c>
      <c r="G39" t="s">
        <v>1351</v>
      </c>
      <c r="H39" s="144">
        <v>0.37580000000000002</v>
      </c>
      <c r="I39" s="135" t="str">
        <f>_xlfn.XLOOKUP(Chronic_Absenteeism[[#This Row],[School Name]],Maine_Schools[School Name],Maine_Schools[Grade Span],"error")</f>
        <v>08-12</v>
      </c>
      <c r="J39" s="134" t="str">
        <f>_xlfn.XLOOKUP(Chronic_Absenteeism[[#This Row],[School Name]],Maine_Schools[School Name],Maine_Schools[Comparison School Type],"error")</f>
        <v>Non Charter</v>
      </c>
      <c r="Q39" s="131"/>
    </row>
    <row r="40" spans="1:17" ht="16">
      <c r="A40" t="s">
        <v>573</v>
      </c>
      <c r="B40" t="s">
        <v>767</v>
      </c>
      <c r="C40" t="s">
        <v>159</v>
      </c>
      <c r="D40" t="s">
        <v>1280</v>
      </c>
      <c r="E40" t="s">
        <v>1280</v>
      </c>
      <c r="F40" t="s">
        <v>1352</v>
      </c>
      <c r="G40" t="s">
        <v>1353</v>
      </c>
      <c r="H40" s="144">
        <v>0.21049999999999999</v>
      </c>
      <c r="I40" s="135" t="str">
        <f>_xlfn.XLOOKUP(Chronic_Absenteeism[[#This Row],[School Name]],Maine_Schools[School Name],Maine_Schools[Grade Span],"error")</f>
        <v>03-04</v>
      </c>
      <c r="J40" s="134" t="str">
        <f>_xlfn.XLOOKUP(Chronic_Absenteeism[[#This Row],[School Name]],Maine_Schools[School Name],Maine_Schools[Comparison School Type],"error")</f>
        <v>Non Charter</v>
      </c>
      <c r="N40" s="131"/>
    </row>
    <row r="41" spans="1:17" ht="16">
      <c r="A41" t="s">
        <v>573</v>
      </c>
      <c r="B41" t="s">
        <v>767</v>
      </c>
      <c r="C41" t="s">
        <v>114</v>
      </c>
      <c r="D41" t="s">
        <v>1280</v>
      </c>
      <c r="E41" t="s">
        <v>1280</v>
      </c>
      <c r="F41" t="s">
        <v>1354</v>
      </c>
      <c r="G41" t="s">
        <v>1355</v>
      </c>
      <c r="H41" s="144">
        <v>0.2485</v>
      </c>
      <c r="I41" s="135" t="str">
        <f>_xlfn.XLOOKUP(Chronic_Absenteeism[[#This Row],[School Name]],Maine_Schools[School Name],Maine_Schools[Grade Span],"error")</f>
        <v>05-07</v>
      </c>
      <c r="J41" s="134" t="str">
        <f>_xlfn.XLOOKUP(Chronic_Absenteeism[[#This Row],[School Name]],Maine_Schools[School Name],Maine_Schools[Comparison School Type],"error")</f>
        <v>Non Charter</v>
      </c>
    </row>
    <row r="42" spans="1:17" ht="16">
      <c r="A42" t="s">
        <v>573</v>
      </c>
      <c r="B42" t="s">
        <v>767</v>
      </c>
      <c r="C42" t="s">
        <v>80</v>
      </c>
      <c r="D42" t="s">
        <v>1280</v>
      </c>
      <c r="E42" t="s">
        <v>1280</v>
      </c>
      <c r="F42" t="s">
        <v>1356</v>
      </c>
      <c r="G42" t="s">
        <v>1357</v>
      </c>
      <c r="H42" s="144">
        <v>0.2717</v>
      </c>
      <c r="I42" s="135" t="str">
        <f>_xlfn.XLOOKUP(Chronic_Absenteeism[[#This Row],[School Name]],Maine_Schools[School Name],Maine_Schools[Grade Span],"error")</f>
        <v>01-02</v>
      </c>
      <c r="J42" s="134" t="str">
        <f>_xlfn.XLOOKUP(Chronic_Absenteeism[[#This Row],[School Name]],Maine_Schools[School Name],Maine_Schools[Comparison School Type],"error")</f>
        <v>Non Charter</v>
      </c>
    </row>
    <row r="43" spans="1:17" ht="16">
      <c r="A43" t="s">
        <v>573</v>
      </c>
      <c r="B43" t="s">
        <v>767</v>
      </c>
      <c r="C43" t="s">
        <v>85</v>
      </c>
      <c r="D43" t="s">
        <v>1280</v>
      </c>
      <c r="E43" t="s">
        <v>1280</v>
      </c>
      <c r="F43" t="s">
        <v>1358</v>
      </c>
      <c r="G43" t="s">
        <v>1359</v>
      </c>
      <c r="H43" s="144">
        <v>0.3</v>
      </c>
      <c r="I43" s="135" t="str">
        <f>_xlfn.XLOOKUP(Chronic_Absenteeism[[#This Row],[School Name]],Maine_Schools[School Name],Maine_Schools[Grade Span],"error")</f>
        <v>PK-KG</v>
      </c>
      <c r="J43" s="134" t="str">
        <f>_xlfn.XLOOKUP(Chronic_Absenteeism[[#This Row],[School Name]],Maine_Schools[School Name],Maine_Schools[Comparison School Type],"error")</f>
        <v>Non Charter</v>
      </c>
    </row>
    <row r="44" spans="1:17" ht="16">
      <c r="A44" t="s">
        <v>573</v>
      </c>
      <c r="B44" t="s">
        <v>5</v>
      </c>
      <c r="C44" t="s">
        <v>5</v>
      </c>
      <c r="D44" t="s">
        <v>1280</v>
      </c>
      <c r="E44" t="s">
        <v>1280</v>
      </c>
      <c r="F44" t="s">
        <v>1360</v>
      </c>
      <c r="G44" t="s">
        <v>1283</v>
      </c>
      <c r="H44" s="144">
        <v>0.64290000000000003</v>
      </c>
      <c r="I44" s="135" t="str">
        <f>_xlfn.XLOOKUP(Chronic_Absenteeism[[#This Row],[School Name]],Maine_Schools[School Name],Maine_Schools[Grade Span],"error")</f>
        <v>09-12</v>
      </c>
      <c r="J44" s="134" t="str">
        <f>_xlfn.XLOOKUP(Chronic_Absenteeism[[#This Row],[School Name]],Maine_Schools[School Name],Maine_Schools[Comparison School Type],"error")</f>
        <v>Non Charter</v>
      </c>
    </row>
    <row r="45" spans="1:17" ht="16">
      <c r="A45" t="s">
        <v>573</v>
      </c>
      <c r="B45" t="s">
        <v>773</v>
      </c>
      <c r="C45" t="s">
        <v>175</v>
      </c>
      <c r="D45" t="s">
        <v>1280</v>
      </c>
      <c r="E45" t="s">
        <v>1280</v>
      </c>
      <c r="F45" t="s">
        <v>1361</v>
      </c>
      <c r="G45" t="s">
        <v>1319</v>
      </c>
      <c r="H45" s="144">
        <v>0.1605</v>
      </c>
      <c r="I45" s="135" t="str">
        <f>_xlfn.XLOOKUP(Chronic_Absenteeism[[#This Row],[School Name]],Maine_Schools[School Name],Maine_Schools[Grade Span],"error")</f>
        <v>PK-08</v>
      </c>
      <c r="J45" s="134" t="str">
        <f>_xlfn.XLOOKUP(Chronic_Absenteeism[[#This Row],[School Name]],Maine_Schools[School Name],Maine_Schools[Comparison School Type],"error")</f>
        <v>Non Charter</v>
      </c>
    </row>
    <row r="46" spans="1:17" ht="16">
      <c r="A46" t="s">
        <v>573</v>
      </c>
      <c r="B46" t="s">
        <v>774</v>
      </c>
      <c r="C46" t="s">
        <v>95</v>
      </c>
      <c r="D46" t="s">
        <v>1280</v>
      </c>
      <c r="E46" t="s">
        <v>1280</v>
      </c>
      <c r="F46" t="s">
        <v>1362</v>
      </c>
      <c r="G46" t="s">
        <v>1363</v>
      </c>
      <c r="H46" s="144">
        <v>0.30790000000000001</v>
      </c>
      <c r="I46" s="135" t="str">
        <f>_xlfn.XLOOKUP(Chronic_Absenteeism[[#This Row],[School Name]],Maine_Schools[School Name],Maine_Schools[Grade Span],"error")</f>
        <v>PK-08</v>
      </c>
      <c r="J46" s="134" t="str">
        <f>_xlfn.XLOOKUP(Chronic_Absenteeism[[#This Row],[School Name]],Maine_Schools[School Name],Maine_Schools[Comparison School Type],"error")</f>
        <v>Non Charter</v>
      </c>
    </row>
    <row r="47" spans="1:17" ht="16">
      <c r="A47" t="s">
        <v>573</v>
      </c>
      <c r="B47" t="s">
        <v>774</v>
      </c>
      <c r="C47" t="s">
        <v>101</v>
      </c>
      <c r="D47" t="s">
        <v>1280</v>
      </c>
      <c r="E47" t="s">
        <v>1280</v>
      </c>
      <c r="F47" t="s">
        <v>1358</v>
      </c>
      <c r="G47" t="s">
        <v>1328</v>
      </c>
      <c r="H47" s="144">
        <v>0.36770000000000003</v>
      </c>
      <c r="I47" s="135" t="str">
        <f>_xlfn.XLOOKUP(Chronic_Absenteeism[[#This Row],[School Name]],Maine_Schools[School Name],Maine_Schools[Grade Span],"error")</f>
        <v>09-12</v>
      </c>
      <c r="J47" s="134" t="str">
        <f>_xlfn.XLOOKUP(Chronic_Absenteeism[[#This Row],[School Name]],Maine_Schools[School Name],Maine_Schools[Comparison School Type],"error")</f>
        <v>Non Charter</v>
      </c>
    </row>
    <row r="48" spans="1:17" ht="16">
      <c r="A48" t="s">
        <v>573</v>
      </c>
      <c r="B48" t="s">
        <v>776</v>
      </c>
      <c r="C48" t="s">
        <v>203</v>
      </c>
      <c r="D48" t="s">
        <v>1280</v>
      </c>
      <c r="E48" t="s">
        <v>1280</v>
      </c>
      <c r="F48" t="s">
        <v>1364</v>
      </c>
      <c r="G48" t="s">
        <v>1365</v>
      </c>
      <c r="H48" s="144">
        <v>0.1946</v>
      </c>
      <c r="I48" s="135" t="str">
        <f>_xlfn.XLOOKUP(Chronic_Absenteeism[[#This Row],[School Name]],Maine_Schools[School Name],Maine_Schools[Grade Span],"error")</f>
        <v>PK-08</v>
      </c>
      <c r="J48" s="134" t="str">
        <f>_xlfn.XLOOKUP(Chronic_Absenteeism[[#This Row],[School Name]],Maine_Schools[School Name],Maine_Schools[Comparison School Type],"error")</f>
        <v>Non Charter</v>
      </c>
    </row>
    <row r="49" spans="1:10" ht="16">
      <c r="A49" t="s">
        <v>573</v>
      </c>
      <c r="B49" t="s">
        <v>776</v>
      </c>
      <c r="C49" t="s">
        <v>22</v>
      </c>
      <c r="D49" t="s">
        <v>1280</v>
      </c>
      <c r="E49" t="s">
        <v>1280</v>
      </c>
      <c r="F49" t="s">
        <v>1366</v>
      </c>
      <c r="G49" t="s">
        <v>1367</v>
      </c>
      <c r="H49" s="144">
        <v>0.31419999999999998</v>
      </c>
      <c r="I49" s="135" t="str">
        <f>_xlfn.XLOOKUP(Chronic_Absenteeism[[#This Row],[School Name]],Maine_Schools[School Name],Maine_Schools[Grade Span],"error")</f>
        <v>09-12</v>
      </c>
      <c r="J49" s="134" t="str">
        <f>_xlfn.XLOOKUP(Chronic_Absenteeism[[#This Row],[School Name]],Maine_Schools[School Name],Maine_Schools[Comparison School Type],"error")</f>
        <v>Non Charter</v>
      </c>
    </row>
    <row r="50" spans="1:10" ht="16">
      <c r="A50" t="s">
        <v>573</v>
      </c>
      <c r="B50" t="s">
        <v>778</v>
      </c>
      <c r="C50" t="s">
        <v>109</v>
      </c>
      <c r="D50" t="s">
        <v>1280</v>
      </c>
      <c r="E50" t="s">
        <v>1280</v>
      </c>
      <c r="F50" t="s">
        <v>1368</v>
      </c>
      <c r="G50" t="s">
        <v>1369</v>
      </c>
      <c r="H50" s="144">
        <v>0.2616</v>
      </c>
      <c r="I50" s="135" t="str">
        <f>_xlfn.XLOOKUP(Chronic_Absenteeism[[#This Row],[School Name]],Maine_Schools[School Name],Maine_Schools[Grade Span],"error")</f>
        <v>PK-08</v>
      </c>
      <c r="J50" s="134" t="str">
        <f>_xlfn.XLOOKUP(Chronic_Absenteeism[[#This Row],[School Name]],Maine_Schools[School Name],Maine_Schools[Comparison School Type],"error")</f>
        <v>Non Charter</v>
      </c>
    </row>
    <row r="51" spans="1:10" ht="16">
      <c r="A51" t="s">
        <v>573</v>
      </c>
      <c r="B51" t="s">
        <v>780</v>
      </c>
      <c r="C51" t="s">
        <v>113</v>
      </c>
      <c r="D51" t="s">
        <v>1280</v>
      </c>
      <c r="E51" t="s">
        <v>1280</v>
      </c>
      <c r="F51" t="s">
        <v>1370</v>
      </c>
      <c r="G51" t="s">
        <v>1371</v>
      </c>
      <c r="H51" s="144">
        <v>0.35420000000000001</v>
      </c>
      <c r="I51" s="135" t="str">
        <f>_xlfn.XLOOKUP(Chronic_Absenteeism[[#This Row],[School Name]],Maine_Schools[School Name],Maine_Schools[Grade Span],"error")</f>
        <v>PK-08</v>
      </c>
      <c r="J51" s="134" t="str">
        <f>_xlfn.XLOOKUP(Chronic_Absenteeism[[#This Row],[School Name]],Maine_Schools[School Name],Maine_Schools[Comparison School Type],"error")</f>
        <v>Non Charter</v>
      </c>
    </row>
    <row r="52" spans="1:10" ht="16">
      <c r="A52" t="s">
        <v>573</v>
      </c>
      <c r="B52" t="s">
        <v>782</v>
      </c>
      <c r="C52" t="s">
        <v>141</v>
      </c>
      <c r="D52" t="s">
        <v>1280</v>
      </c>
      <c r="E52" t="s">
        <v>1280</v>
      </c>
      <c r="F52" t="s">
        <v>1372</v>
      </c>
      <c r="G52" t="s">
        <v>1373</v>
      </c>
      <c r="H52" s="144">
        <v>0.21049999999999999</v>
      </c>
      <c r="I52" s="135" t="str">
        <f>_xlfn.XLOOKUP(Chronic_Absenteeism[[#This Row],[School Name]],Maine_Schools[School Name],Maine_Schools[Grade Span],"error")</f>
        <v>PK-08</v>
      </c>
      <c r="J52" s="134" t="str">
        <f>_xlfn.XLOOKUP(Chronic_Absenteeism[[#This Row],[School Name]],Maine_Schools[School Name],Maine_Schools[Comparison School Type],"error")</f>
        <v>Non Charter</v>
      </c>
    </row>
    <row r="53" spans="1:10" ht="16">
      <c r="A53" t="s">
        <v>573</v>
      </c>
      <c r="B53" t="s">
        <v>784</v>
      </c>
      <c r="C53" t="s">
        <v>119</v>
      </c>
      <c r="D53" t="s">
        <v>1280</v>
      </c>
      <c r="E53" t="s">
        <v>1280</v>
      </c>
      <c r="F53" t="s">
        <v>1374</v>
      </c>
      <c r="G53" t="s">
        <v>1375</v>
      </c>
      <c r="H53" s="144">
        <v>0.26690000000000003</v>
      </c>
      <c r="I53" s="135" t="str">
        <f>_xlfn.XLOOKUP(Chronic_Absenteeism[[#This Row],[School Name]],Maine_Schools[School Name],Maine_Schools[Grade Span],"error")</f>
        <v>09-12</v>
      </c>
      <c r="J53" s="134" t="str">
        <f>_xlfn.XLOOKUP(Chronic_Absenteeism[[#This Row],[School Name]],Maine_Schools[School Name],Maine_Schools[Comparison School Type],"error")</f>
        <v>Non Charter</v>
      </c>
    </row>
    <row r="54" spans="1:10" ht="16">
      <c r="A54" t="s">
        <v>573</v>
      </c>
      <c r="B54" t="s">
        <v>784</v>
      </c>
      <c r="C54" t="s">
        <v>29</v>
      </c>
      <c r="D54" t="s">
        <v>1280</v>
      </c>
      <c r="E54" t="s">
        <v>1280</v>
      </c>
      <c r="F54" t="s">
        <v>1354</v>
      </c>
      <c r="G54" t="s">
        <v>1376</v>
      </c>
      <c r="H54" s="144">
        <v>0.22339999999999999</v>
      </c>
      <c r="I54" s="135" t="str">
        <f>_xlfn.XLOOKUP(Chronic_Absenteeism[[#This Row],[School Name]],Maine_Schools[School Name],Maine_Schools[Grade Span],"error")</f>
        <v>06-08</v>
      </c>
      <c r="J54" s="134" t="str">
        <f>_xlfn.XLOOKUP(Chronic_Absenteeism[[#This Row],[School Name]],Maine_Schools[School Name],Maine_Schools[Comparison School Type],"error")</f>
        <v>Non Charter</v>
      </c>
    </row>
    <row r="55" spans="1:10" ht="16">
      <c r="A55" t="s">
        <v>573</v>
      </c>
      <c r="B55" t="s">
        <v>784</v>
      </c>
      <c r="C55" t="s">
        <v>295</v>
      </c>
      <c r="D55" t="s">
        <v>1280</v>
      </c>
      <c r="E55" t="s">
        <v>1280</v>
      </c>
      <c r="F55" t="s">
        <v>1377</v>
      </c>
      <c r="G55" t="s">
        <v>1378</v>
      </c>
      <c r="H55" s="144">
        <v>0.17449999999999999</v>
      </c>
      <c r="I55" s="135" t="str">
        <f>_xlfn.XLOOKUP(Chronic_Absenteeism[[#This Row],[School Name]],Maine_Schools[School Name],Maine_Schools[Grade Span],"error")</f>
        <v>03-05</v>
      </c>
      <c r="J55" s="134" t="str">
        <f>_xlfn.XLOOKUP(Chronic_Absenteeism[[#This Row],[School Name]],Maine_Schools[School Name],Maine_Schools[Comparison School Type],"error")</f>
        <v>Non Charter</v>
      </c>
    </row>
    <row r="56" spans="1:10" ht="16">
      <c r="A56" t="s">
        <v>573</v>
      </c>
      <c r="B56" t="s">
        <v>784</v>
      </c>
      <c r="C56" t="s">
        <v>460</v>
      </c>
      <c r="D56" t="s">
        <v>1280</v>
      </c>
      <c r="E56" t="s">
        <v>1280</v>
      </c>
      <c r="F56" t="s">
        <v>1379</v>
      </c>
      <c r="G56" t="s">
        <v>1380</v>
      </c>
      <c r="H56" s="144">
        <v>0.17799999999999999</v>
      </c>
      <c r="I56" s="135" t="str">
        <f>_xlfn.XLOOKUP(Chronic_Absenteeism[[#This Row],[School Name]],Maine_Schools[School Name],Maine_Schools[Grade Span],"error")</f>
        <v>PK-02</v>
      </c>
      <c r="J56" s="134" t="str">
        <f>_xlfn.XLOOKUP(Chronic_Absenteeism[[#This Row],[School Name]],Maine_Schools[School Name],Maine_Schools[Comparison School Type],"error")</f>
        <v>Non Charter</v>
      </c>
    </row>
    <row r="57" spans="1:10" ht="16">
      <c r="A57" t="s">
        <v>573</v>
      </c>
      <c r="B57" t="s">
        <v>788</v>
      </c>
      <c r="C57" t="s">
        <v>123</v>
      </c>
      <c r="D57" t="s">
        <v>1280</v>
      </c>
      <c r="E57" t="s">
        <v>1280</v>
      </c>
      <c r="F57" t="s">
        <v>1358</v>
      </c>
      <c r="G57" t="s">
        <v>1381</v>
      </c>
      <c r="H57" s="144">
        <v>0.2545</v>
      </c>
      <c r="I57" s="135" t="str">
        <f>_xlfn.XLOOKUP(Chronic_Absenteeism[[#This Row],[School Name]],Maine_Schools[School Name],Maine_Schools[Grade Span],"error")</f>
        <v>PK-06</v>
      </c>
      <c r="J57" s="134" t="str">
        <f>_xlfn.XLOOKUP(Chronic_Absenteeism[[#This Row],[School Name]],Maine_Schools[School Name],Maine_Schools[Comparison School Type],"error")</f>
        <v>Non Charter</v>
      </c>
    </row>
    <row r="58" spans="1:10" ht="16">
      <c r="A58" t="s">
        <v>573</v>
      </c>
      <c r="B58" t="s">
        <v>788</v>
      </c>
      <c r="C58" t="s">
        <v>13</v>
      </c>
      <c r="D58" t="s">
        <v>1280</v>
      </c>
      <c r="E58" t="s">
        <v>1280</v>
      </c>
      <c r="F58" t="s">
        <v>1292</v>
      </c>
      <c r="G58" t="s">
        <v>1382</v>
      </c>
      <c r="H58" s="144">
        <v>0</v>
      </c>
      <c r="I58" s="135" t="str">
        <f>_xlfn.XLOOKUP(Chronic_Absenteeism[[#This Row],[School Name]],Maine_Schools[School Name],Maine_Schools[Grade Span],"error")</f>
        <v>07-12</v>
      </c>
      <c r="J58" s="134" t="str">
        <f>_xlfn.XLOOKUP(Chronic_Absenteeism[[#This Row],[School Name]],Maine_Schools[School Name],Maine_Schools[Comparison School Type],"error")</f>
        <v>Non Charter</v>
      </c>
    </row>
    <row r="59" spans="1:10" ht="16">
      <c r="A59" t="s">
        <v>573</v>
      </c>
      <c r="B59" t="s">
        <v>790</v>
      </c>
      <c r="C59" t="s">
        <v>246</v>
      </c>
      <c r="D59" t="s">
        <v>1280</v>
      </c>
      <c r="E59" t="s">
        <v>1280</v>
      </c>
      <c r="F59" t="s">
        <v>1383</v>
      </c>
      <c r="G59" t="s">
        <v>1384</v>
      </c>
      <c r="H59" s="144">
        <v>0.1018</v>
      </c>
      <c r="I59" s="135" t="str">
        <f>_xlfn.XLOOKUP(Chronic_Absenteeism[[#This Row],[School Name]],Maine_Schools[School Name],Maine_Schools[Grade Span],"error")</f>
        <v>09-12</v>
      </c>
      <c r="J59" s="134" t="str">
        <f>_xlfn.XLOOKUP(Chronic_Absenteeism[[#This Row],[School Name]],Maine_Schools[School Name],Maine_Schools[Comparison School Type],"error")</f>
        <v>Non Charter</v>
      </c>
    </row>
    <row r="60" spans="1:10" ht="16">
      <c r="A60" t="s">
        <v>573</v>
      </c>
      <c r="B60" t="s">
        <v>790</v>
      </c>
      <c r="C60" t="s">
        <v>249</v>
      </c>
      <c r="D60" t="s">
        <v>1280</v>
      </c>
      <c r="E60" t="s">
        <v>1280</v>
      </c>
      <c r="F60" t="s">
        <v>1385</v>
      </c>
      <c r="G60" t="s">
        <v>1386</v>
      </c>
      <c r="H60" s="144">
        <v>0.1298</v>
      </c>
      <c r="I60" s="135" t="str">
        <f>_xlfn.XLOOKUP(Chronic_Absenteeism[[#This Row],[School Name]],Maine_Schools[School Name],Maine_Schools[Grade Span],"error")</f>
        <v>05-08</v>
      </c>
      <c r="J60" s="134" t="str">
        <f>_xlfn.XLOOKUP(Chronic_Absenteeism[[#This Row],[School Name]],Maine_Schools[School Name],Maine_Schools[Comparison School Type],"error")</f>
        <v>Non Charter</v>
      </c>
    </row>
    <row r="61" spans="1:10" ht="16">
      <c r="A61" t="s">
        <v>573</v>
      </c>
      <c r="B61" t="s">
        <v>790</v>
      </c>
      <c r="C61" t="s">
        <v>516</v>
      </c>
      <c r="D61" t="s">
        <v>1280</v>
      </c>
      <c r="E61" t="s">
        <v>1280</v>
      </c>
      <c r="F61" t="s">
        <v>1383</v>
      </c>
      <c r="G61" t="s">
        <v>1387</v>
      </c>
      <c r="H61" s="144">
        <v>9.5600000000000004E-2</v>
      </c>
      <c r="I61" s="135" t="str">
        <f>_xlfn.XLOOKUP(Chronic_Absenteeism[[#This Row],[School Name]],Maine_Schools[School Name],Maine_Schools[Grade Span],"error")</f>
        <v>PK-04</v>
      </c>
      <c r="J61" s="134" t="str">
        <f>_xlfn.XLOOKUP(Chronic_Absenteeism[[#This Row],[School Name]],Maine_Schools[School Name],Maine_Schools[Comparison School Type],"error")</f>
        <v>Non Charter</v>
      </c>
    </row>
    <row r="62" spans="1:10" ht="16">
      <c r="A62" t="s">
        <v>573</v>
      </c>
      <c r="B62" t="s">
        <v>794</v>
      </c>
      <c r="C62" t="s">
        <v>32</v>
      </c>
      <c r="D62" t="s">
        <v>1280</v>
      </c>
      <c r="E62" t="s">
        <v>1280</v>
      </c>
      <c r="F62" t="s">
        <v>1287</v>
      </c>
      <c r="G62" t="s">
        <v>1388</v>
      </c>
      <c r="H62" s="144">
        <v>0.21279999999999999</v>
      </c>
      <c r="I62" s="135" t="str">
        <f>_xlfn.XLOOKUP(Chronic_Absenteeism[[#This Row],[School Name]],Maine_Schools[School Name],Maine_Schools[Grade Span],"error")</f>
        <v>PK-08</v>
      </c>
      <c r="J62" s="134" t="str">
        <f>_xlfn.XLOOKUP(Chronic_Absenteeism[[#This Row],[School Name]],Maine_Schools[School Name],Maine_Schools[Comparison School Type],"error")</f>
        <v>Non Charter</v>
      </c>
    </row>
    <row r="63" spans="1:10" ht="16">
      <c r="A63" t="s">
        <v>573</v>
      </c>
      <c r="B63" t="s">
        <v>796</v>
      </c>
      <c r="C63" t="s">
        <v>47</v>
      </c>
      <c r="D63" t="s">
        <v>1280</v>
      </c>
      <c r="E63" t="s">
        <v>1280</v>
      </c>
      <c r="F63" t="s">
        <v>1389</v>
      </c>
      <c r="G63" t="s">
        <v>1281</v>
      </c>
      <c r="H63" s="144">
        <v>0.2</v>
      </c>
      <c r="I63" s="135" t="str">
        <f>_xlfn.XLOOKUP(Chronic_Absenteeism[[#This Row],[School Name]],Maine_Schools[School Name],Maine_Schools[Grade Span],"error")</f>
        <v>PK-08</v>
      </c>
      <c r="J63" s="134" t="str">
        <f>_xlfn.XLOOKUP(Chronic_Absenteeism[[#This Row],[School Name]],Maine_Schools[School Name],Maine_Schools[Comparison School Type],"error")</f>
        <v>Non Charter</v>
      </c>
    </row>
    <row r="64" spans="1:10" ht="16">
      <c r="A64" t="s">
        <v>573</v>
      </c>
      <c r="B64" t="s">
        <v>802</v>
      </c>
      <c r="C64" t="s">
        <v>278</v>
      </c>
      <c r="D64" t="s">
        <v>1280</v>
      </c>
      <c r="E64" t="s">
        <v>1280</v>
      </c>
      <c r="F64" t="s">
        <v>1298</v>
      </c>
      <c r="G64" t="s">
        <v>1390</v>
      </c>
      <c r="H64" s="144">
        <v>0.24440000000000001</v>
      </c>
      <c r="I64" s="135" t="str">
        <f>_xlfn.XLOOKUP(Chronic_Absenteeism[[#This Row],[School Name]],Maine_Schools[School Name],Maine_Schools[Grade Span],"error")</f>
        <v>PK-08</v>
      </c>
      <c r="J64" s="134" t="str">
        <f>_xlfn.XLOOKUP(Chronic_Absenteeism[[#This Row],[School Name]],Maine_Schools[School Name],Maine_Schools[Comparison School Type],"error")</f>
        <v>Non Charter</v>
      </c>
    </row>
    <row r="65" spans="1:10" ht="16">
      <c r="A65" t="s">
        <v>573</v>
      </c>
      <c r="B65" t="s">
        <v>576</v>
      </c>
      <c r="C65" t="s">
        <v>703</v>
      </c>
      <c r="D65" t="s">
        <v>1280</v>
      </c>
      <c r="E65" t="s">
        <v>1280</v>
      </c>
      <c r="F65" t="s">
        <v>1361</v>
      </c>
      <c r="G65" t="s">
        <v>1391</v>
      </c>
      <c r="H65" s="144">
        <v>0.27460000000000001</v>
      </c>
      <c r="I65" s="135" t="str">
        <f>_xlfn.XLOOKUP(Chronic_Absenteeism[[#This Row],[School Name]],Maine_Schools[School Name],Maine_Schools[Grade Span],"error")</f>
        <v>KG-08</v>
      </c>
      <c r="J65" s="134" t="str">
        <f>_xlfn.XLOOKUP(Chronic_Absenteeism[[#This Row],[School Name]],Maine_Schools[School Name],Maine_Schools[Comparison School Type],"error")</f>
        <v>Charter</v>
      </c>
    </row>
    <row r="66" spans="1:10" ht="16">
      <c r="A66" t="s">
        <v>573</v>
      </c>
      <c r="B66" t="s">
        <v>576</v>
      </c>
      <c r="C66" t="s">
        <v>682</v>
      </c>
      <c r="D66" t="s">
        <v>1280</v>
      </c>
      <c r="E66" t="s">
        <v>1280</v>
      </c>
      <c r="F66" t="s">
        <v>1392</v>
      </c>
      <c r="G66" t="s">
        <v>1393</v>
      </c>
      <c r="H66" s="144">
        <v>0.43130000000000002</v>
      </c>
      <c r="I66" s="135" t="str">
        <f>_xlfn.XLOOKUP(Chronic_Absenteeism[[#This Row],[School Name]],Maine_Schools[School Name],Maine_Schools[Grade Span],"error")</f>
        <v>06-12</v>
      </c>
      <c r="J66" s="134" t="str">
        <f>_xlfn.XLOOKUP(Chronic_Absenteeism[[#This Row],[School Name]],Maine_Schools[School Name],Maine_Schools[Comparison School Type],"error")</f>
        <v>Charter</v>
      </c>
    </row>
    <row r="67" spans="1:10" ht="16">
      <c r="A67" t="s">
        <v>573</v>
      </c>
      <c r="B67" t="s">
        <v>808</v>
      </c>
      <c r="C67" t="s">
        <v>310</v>
      </c>
      <c r="D67" t="s">
        <v>1280</v>
      </c>
      <c r="E67" t="s">
        <v>1280</v>
      </c>
      <c r="F67" t="s">
        <v>1394</v>
      </c>
      <c r="G67" t="s">
        <v>1395</v>
      </c>
      <c r="H67" s="144">
        <v>0.1053</v>
      </c>
      <c r="I67" s="135" t="str">
        <f>_xlfn.XLOOKUP(Chronic_Absenteeism[[#This Row],[School Name]],Maine_Schools[School Name],Maine_Schools[Grade Span],"error")</f>
        <v>PK-05</v>
      </c>
      <c r="J67" s="134" t="str">
        <f>_xlfn.XLOOKUP(Chronic_Absenteeism[[#This Row],[School Name]],Maine_Schools[School Name],Maine_Schools[Comparison School Type],"error")</f>
        <v>Non Charter</v>
      </c>
    </row>
    <row r="68" spans="1:10" ht="16">
      <c r="A68" t="s">
        <v>573</v>
      </c>
      <c r="B68" t="s">
        <v>810</v>
      </c>
      <c r="C68" t="s">
        <v>311</v>
      </c>
      <c r="D68" t="s">
        <v>1280</v>
      </c>
      <c r="E68" t="s">
        <v>1280</v>
      </c>
      <c r="F68" t="s">
        <v>1327</v>
      </c>
      <c r="G68" t="s">
        <v>1396</v>
      </c>
      <c r="H68" s="144">
        <v>0.17269999999999999</v>
      </c>
      <c r="I68" s="135" t="str">
        <f>_xlfn.XLOOKUP(Chronic_Absenteeism[[#This Row],[School Name]],Maine_Schools[School Name],Maine_Schools[Grade Span],"error")</f>
        <v>PK-08</v>
      </c>
      <c r="J68" s="134" t="str">
        <f>_xlfn.XLOOKUP(Chronic_Absenteeism[[#This Row],[School Name]],Maine_Schools[School Name],Maine_Schools[Comparison School Type],"error")</f>
        <v>Non Charter</v>
      </c>
    </row>
    <row r="69" spans="1:10" ht="16">
      <c r="A69" t="s">
        <v>573</v>
      </c>
      <c r="B69" t="s">
        <v>812</v>
      </c>
      <c r="C69" t="s">
        <v>54</v>
      </c>
      <c r="D69" t="s">
        <v>1280</v>
      </c>
      <c r="E69" t="s">
        <v>1280</v>
      </c>
      <c r="F69" t="s">
        <v>1397</v>
      </c>
      <c r="G69" t="s">
        <v>1284</v>
      </c>
      <c r="H69" s="144">
        <v>0.18260000000000001</v>
      </c>
      <c r="I69" s="135" t="str">
        <f>_xlfn.XLOOKUP(Chronic_Absenteeism[[#This Row],[School Name]],Maine_Schools[School Name],Maine_Schools[Grade Span],"error")</f>
        <v>KG-08</v>
      </c>
      <c r="J69" s="134" t="str">
        <f>_xlfn.XLOOKUP(Chronic_Absenteeism[[#This Row],[School Name]],Maine_Schools[School Name],Maine_Schools[Comparison School Type],"error")</f>
        <v>Non Charter</v>
      </c>
    </row>
    <row r="70" spans="1:10" ht="16">
      <c r="A70" t="s">
        <v>573</v>
      </c>
      <c r="B70" t="s">
        <v>812</v>
      </c>
      <c r="C70" t="s">
        <v>127</v>
      </c>
      <c r="D70" t="s">
        <v>1280</v>
      </c>
      <c r="E70" t="s">
        <v>1280</v>
      </c>
      <c r="F70" t="s">
        <v>1281</v>
      </c>
      <c r="G70" t="s">
        <v>1398</v>
      </c>
      <c r="H70" s="144">
        <v>0.3977</v>
      </c>
      <c r="I70" s="135" t="str">
        <f>_xlfn.XLOOKUP(Chronic_Absenteeism[[#This Row],[School Name]],Maine_Schools[School Name],Maine_Schools[Grade Span],"error")</f>
        <v>09-12</v>
      </c>
      <c r="J70" s="134" t="str">
        <f>_xlfn.XLOOKUP(Chronic_Absenteeism[[#This Row],[School Name]],Maine_Schools[School Name],Maine_Schools[Comparison School Type],"error")</f>
        <v>Non Charter</v>
      </c>
    </row>
    <row r="71" spans="1:10" ht="16">
      <c r="A71" t="s">
        <v>573</v>
      </c>
      <c r="B71" t="s">
        <v>814</v>
      </c>
      <c r="C71" t="s">
        <v>361</v>
      </c>
      <c r="D71" t="s">
        <v>1280</v>
      </c>
      <c r="E71" t="s">
        <v>1280</v>
      </c>
      <c r="F71" t="s">
        <v>1361</v>
      </c>
      <c r="G71" t="s">
        <v>1399</v>
      </c>
      <c r="H71" s="144">
        <v>0.20860000000000001</v>
      </c>
      <c r="I71" s="135" t="str">
        <f>_xlfn.XLOOKUP(Chronic_Absenteeism[[#This Row],[School Name]],Maine_Schools[School Name],Maine_Schools[Grade Span],"error")</f>
        <v>PK-08</v>
      </c>
      <c r="J71" s="134" t="str">
        <f>_xlfn.XLOOKUP(Chronic_Absenteeism[[#This Row],[School Name]],Maine_Schools[School Name],Maine_Schools[Comparison School Type],"error")</f>
        <v>Non Charter</v>
      </c>
    </row>
    <row r="72" spans="1:10" ht="16">
      <c r="A72" t="s">
        <v>573</v>
      </c>
      <c r="B72" t="s">
        <v>815</v>
      </c>
      <c r="C72" t="s">
        <v>129</v>
      </c>
      <c r="D72" t="s">
        <v>1280</v>
      </c>
      <c r="E72" t="s">
        <v>1280</v>
      </c>
      <c r="F72" t="s">
        <v>1288</v>
      </c>
      <c r="G72" t="s">
        <v>1400</v>
      </c>
      <c r="H72" s="144">
        <v>0.29270000000000002</v>
      </c>
      <c r="I72" s="135" t="str">
        <f>_xlfn.XLOOKUP(Chronic_Absenteeism[[#This Row],[School Name]],Maine_Schools[School Name],Maine_Schools[Grade Span],"error")</f>
        <v>PK-04</v>
      </c>
      <c r="J72" s="134" t="str">
        <f>_xlfn.XLOOKUP(Chronic_Absenteeism[[#This Row],[School Name]],Maine_Schools[School Name],Maine_Schools[Comparison School Type],"error")</f>
        <v>Non Charter</v>
      </c>
    </row>
    <row r="73" spans="1:10" ht="16">
      <c r="A73" t="s">
        <v>573</v>
      </c>
      <c r="B73" t="s">
        <v>815</v>
      </c>
      <c r="C73" t="s">
        <v>108</v>
      </c>
      <c r="D73" t="s">
        <v>1280</v>
      </c>
      <c r="E73" t="s">
        <v>1280</v>
      </c>
      <c r="F73" t="s">
        <v>1281</v>
      </c>
      <c r="G73" t="s">
        <v>1401</v>
      </c>
      <c r="H73" s="144">
        <v>0.34649999999999997</v>
      </c>
      <c r="I73" s="135" t="str">
        <f>_xlfn.XLOOKUP(Chronic_Absenteeism[[#This Row],[School Name]],Maine_Schools[School Name],Maine_Schools[Grade Span],"error")</f>
        <v>09-12</v>
      </c>
      <c r="J73" s="134" t="str">
        <f>_xlfn.XLOOKUP(Chronic_Absenteeism[[#This Row],[School Name]],Maine_Schools[School Name],Maine_Schools[Comparison School Type],"error")</f>
        <v>Non Charter</v>
      </c>
    </row>
    <row r="74" spans="1:10" ht="16">
      <c r="A74" t="s">
        <v>573</v>
      </c>
      <c r="B74" t="s">
        <v>817</v>
      </c>
      <c r="C74" t="s">
        <v>138</v>
      </c>
      <c r="D74" t="s">
        <v>1280</v>
      </c>
      <c r="E74" t="s">
        <v>1280</v>
      </c>
      <c r="F74" t="s">
        <v>1349</v>
      </c>
      <c r="G74" t="s">
        <v>1294</v>
      </c>
      <c r="H74" s="144">
        <v>0.3846</v>
      </c>
      <c r="I74" s="135" t="str">
        <f>_xlfn.XLOOKUP(Chronic_Absenteeism[[#This Row],[School Name]],Maine_Schools[School Name],Maine_Schools[Grade Span],"error")</f>
        <v>PK-08</v>
      </c>
      <c r="J74" s="134" t="str">
        <f>_xlfn.XLOOKUP(Chronic_Absenteeism[[#This Row],[School Name]],Maine_Schools[School Name],Maine_Schools[Comparison School Type],"error")</f>
        <v>Non Charter</v>
      </c>
    </row>
    <row r="75" spans="1:10" ht="16">
      <c r="A75" t="s">
        <v>573</v>
      </c>
      <c r="B75" t="s">
        <v>819</v>
      </c>
      <c r="C75" t="s">
        <v>336</v>
      </c>
      <c r="D75" t="s">
        <v>1280</v>
      </c>
      <c r="E75" t="s">
        <v>1280</v>
      </c>
      <c r="F75" t="s">
        <v>1394</v>
      </c>
      <c r="G75" t="s">
        <v>1356</v>
      </c>
      <c r="H75" s="144">
        <v>0.12</v>
      </c>
      <c r="I75" s="135" t="str">
        <f>_xlfn.XLOOKUP(Chronic_Absenteeism[[#This Row],[School Name]],Maine_Schools[School Name],Maine_Schools[Grade Span],"error")</f>
        <v>PK-06</v>
      </c>
      <c r="J75" s="134" t="str">
        <f>_xlfn.XLOOKUP(Chronic_Absenteeism[[#This Row],[School Name]],Maine_Schools[School Name],Maine_Schools[Comparison School Type],"error")</f>
        <v>Non Charter</v>
      </c>
    </row>
    <row r="76" spans="1:10" ht="16">
      <c r="A76" t="s">
        <v>573</v>
      </c>
      <c r="B76" t="s">
        <v>819</v>
      </c>
      <c r="C76" t="s">
        <v>339</v>
      </c>
      <c r="D76" t="s">
        <v>1280</v>
      </c>
      <c r="E76" t="s">
        <v>1280</v>
      </c>
      <c r="F76" t="s">
        <v>1335</v>
      </c>
      <c r="G76" t="s">
        <v>1324</v>
      </c>
      <c r="H76" s="144">
        <v>0.14710000000000001</v>
      </c>
      <c r="I76" s="135" t="str">
        <f>_xlfn.XLOOKUP(Chronic_Absenteeism[[#This Row],[School Name]],Maine_Schools[School Name],Maine_Schools[Grade Span],"error")</f>
        <v>07-12</v>
      </c>
      <c r="J76" s="134" t="str">
        <f>_xlfn.XLOOKUP(Chronic_Absenteeism[[#This Row],[School Name]],Maine_Schools[School Name],Maine_Schools[Comparison School Type],"error")</f>
        <v>Non Charter</v>
      </c>
    </row>
    <row r="77" spans="1:10" ht="16">
      <c r="A77" t="s">
        <v>573</v>
      </c>
      <c r="B77" t="s">
        <v>821</v>
      </c>
      <c r="C77" t="s">
        <v>23</v>
      </c>
      <c r="D77" t="s">
        <v>1280</v>
      </c>
      <c r="E77" t="s">
        <v>1280</v>
      </c>
      <c r="F77" t="s">
        <v>1373</v>
      </c>
      <c r="G77" t="s">
        <v>1402</v>
      </c>
      <c r="H77" s="144">
        <v>0.45240000000000002</v>
      </c>
      <c r="I77" s="135" t="str">
        <f>_xlfn.XLOOKUP(Chronic_Absenteeism[[#This Row],[School Name]],Maine_Schools[School Name],Maine_Schools[Grade Span],"error")</f>
        <v>PK-08</v>
      </c>
      <c r="J77" s="134" t="str">
        <f>_xlfn.XLOOKUP(Chronic_Absenteeism[[#This Row],[School Name]],Maine_Schools[School Name],Maine_Schools[Comparison School Type],"error")</f>
        <v>Non Charter</v>
      </c>
    </row>
    <row r="78" spans="1:10" ht="16">
      <c r="A78" t="s">
        <v>573</v>
      </c>
      <c r="B78" t="s">
        <v>821</v>
      </c>
      <c r="C78" t="s">
        <v>211</v>
      </c>
      <c r="D78" t="s">
        <v>1280</v>
      </c>
      <c r="E78" t="s">
        <v>1280</v>
      </c>
      <c r="F78" t="s">
        <v>1289</v>
      </c>
      <c r="G78" t="s">
        <v>1402</v>
      </c>
      <c r="H78" s="144">
        <v>0.1071</v>
      </c>
      <c r="I78" s="135" t="str">
        <f>_xlfn.XLOOKUP(Chronic_Absenteeism[[#This Row],[School Name]],Maine_Schools[School Name],Maine_Schools[Grade Span],"error")</f>
        <v>09-12</v>
      </c>
      <c r="J78" s="134" t="str">
        <f>_xlfn.XLOOKUP(Chronic_Absenteeism[[#This Row],[School Name]],Maine_Schools[School Name],Maine_Schools[Comparison School Type],"error")</f>
        <v>Non Charter</v>
      </c>
    </row>
    <row r="79" spans="1:10" ht="16">
      <c r="A79" t="s">
        <v>573</v>
      </c>
      <c r="B79" t="s">
        <v>601</v>
      </c>
      <c r="C79" t="s">
        <v>578</v>
      </c>
      <c r="D79" t="s">
        <v>1280</v>
      </c>
      <c r="E79" t="s">
        <v>1280</v>
      </c>
      <c r="F79" t="s">
        <v>1308</v>
      </c>
      <c r="G79" t="s">
        <v>1403</v>
      </c>
      <c r="H79" s="144">
        <v>0.25240000000000001</v>
      </c>
      <c r="I79" s="135" t="str">
        <f>_xlfn.XLOOKUP(Chronic_Absenteeism[[#This Row],[School Name]],Maine_Schools[School Name],Maine_Schools[Grade Span],"error")</f>
        <v>09-12</v>
      </c>
      <c r="J79" s="134" t="str">
        <f>_xlfn.XLOOKUP(Chronic_Absenteeism[[#This Row],[School Name]],Maine_Schools[School Name],Maine_Schools[Comparison School Type],"error")</f>
        <v>Charter</v>
      </c>
    </row>
    <row r="80" spans="1:10" ht="16">
      <c r="A80" t="s">
        <v>573</v>
      </c>
      <c r="B80" t="s">
        <v>823</v>
      </c>
      <c r="C80" t="s">
        <v>146</v>
      </c>
      <c r="D80" t="s">
        <v>1280</v>
      </c>
      <c r="E80" t="s">
        <v>1280</v>
      </c>
      <c r="F80" t="s">
        <v>1283</v>
      </c>
      <c r="G80" t="s">
        <v>1404</v>
      </c>
      <c r="H80" s="144">
        <v>0.28870000000000001</v>
      </c>
      <c r="I80" s="135" t="str">
        <f>_xlfn.XLOOKUP(Chronic_Absenteeism[[#This Row],[School Name]],Maine_Schools[School Name],Maine_Schools[Grade Span],"error")</f>
        <v>PK-06</v>
      </c>
      <c r="J80" s="134" t="str">
        <f>_xlfn.XLOOKUP(Chronic_Absenteeism[[#This Row],[School Name]],Maine_Schools[School Name],Maine_Schools[Comparison School Type],"error")</f>
        <v>Non Charter</v>
      </c>
    </row>
    <row r="81" spans="1:10" ht="16">
      <c r="A81" t="s">
        <v>573</v>
      </c>
      <c r="B81" t="s">
        <v>1259</v>
      </c>
      <c r="C81" t="s">
        <v>152</v>
      </c>
      <c r="D81" t="s">
        <v>1280</v>
      </c>
      <c r="E81" t="s">
        <v>1280</v>
      </c>
      <c r="F81" t="s">
        <v>1389</v>
      </c>
      <c r="G81" t="s">
        <v>1298</v>
      </c>
      <c r="H81" s="144">
        <v>0.31819999999999998</v>
      </c>
      <c r="I81" s="135" t="str">
        <f>_xlfn.XLOOKUP(Chronic_Absenteeism[[#This Row],[School Name]],Maine_Schools[School Name],Maine_Schools[Grade Span],"error")</f>
        <v>PK-06</v>
      </c>
      <c r="J81" s="134" t="str">
        <f>_xlfn.XLOOKUP(Chronic_Absenteeism[[#This Row],[School Name]],Maine_Schools[School Name],Maine_Schools[Comparison School Type],"error")</f>
        <v>Non Charter</v>
      </c>
    </row>
    <row r="82" spans="1:10" ht="16">
      <c r="A82" t="s">
        <v>573</v>
      </c>
      <c r="B82" t="s">
        <v>1259</v>
      </c>
      <c r="C82" t="s">
        <v>344</v>
      </c>
      <c r="D82" t="s">
        <v>1280</v>
      </c>
      <c r="E82" t="s">
        <v>1280</v>
      </c>
      <c r="F82" t="s">
        <v>1292</v>
      </c>
      <c r="G82" t="s">
        <v>1333</v>
      </c>
      <c r="H82" s="144">
        <v>0</v>
      </c>
      <c r="I82" s="135" t="str">
        <f>_xlfn.XLOOKUP(Chronic_Absenteeism[[#This Row],[School Name]],Maine_Schools[School Name],Maine_Schools[Grade Span],"error")</f>
        <v>PK-08</v>
      </c>
      <c r="J82" s="134" t="str">
        <f>_xlfn.XLOOKUP(Chronic_Absenteeism[[#This Row],[School Name]],Maine_Schools[School Name],Maine_Schools[Comparison School Type],"error")</f>
        <v>Non Charter</v>
      </c>
    </row>
    <row r="83" spans="1:10" ht="16">
      <c r="A83" t="s">
        <v>573</v>
      </c>
      <c r="B83" t="s">
        <v>1259</v>
      </c>
      <c r="C83" t="s">
        <v>466</v>
      </c>
      <c r="D83" t="s">
        <v>1280</v>
      </c>
      <c r="E83" t="s">
        <v>1280</v>
      </c>
      <c r="F83" t="s">
        <v>1292</v>
      </c>
      <c r="G83" t="s">
        <v>1394</v>
      </c>
      <c r="H83" s="144">
        <v>0</v>
      </c>
      <c r="I83" s="135" t="str">
        <f>_xlfn.XLOOKUP(Chronic_Absenteeism[[#This Row],[School Name]],Maine_Schools[School Name],Maine_Schools[Grade Span],"error")</f>
        <v>PK-06</v>
      </c>
      <c r="J83" s="134" t="str">
        <f>_xlfn.XLOOKUP(Chronic_Absenteeism[[#This Row],[School Name]],Maine_Schools[School Name],Maine_Schools[Comparison School Type],"error")</f>
        <v>Non Charter</v>
      </c>
    </row>
    <row r="84" spans="1:10" ht="16">
      <c r="A84" t="s">
        <v>573</v>
      </c>
      <c r="B84" t="s">
        <v>825</v>
      </c>
      <c r="C84" t="s">
        <v>253</v>
      </c>
      <c r="D84" t="s">
        <v>1280</v>
      </c>
      <c r="E84" t="s">
        <v>1280</v>
      </c>
      <c r="F84" t="s">
        <v>1405</v>
      </c>
      <c r="G84" t="s">
        <v>1406</v>
      </c>
      <c r="H84" s="144">
        <v>0.24590000000000001</v>
      </c>
      <c r="I84" s="135" t="str">
        <f>_xlfn.XLOOKUP(Chronic_Absenteeism[[#This Row],[School Name]],Maine_Schools[School Name],Maine_Schools[Grade Span],"error")</f>
        <v>KG-08</v>
      </c>
      <c r="J84" s="134" t="str">
        <f>_xlfn.XLOOKUP(Chronic_Absenteeism[[#This Row],[School Name]],Maine_Schools[School Name],Maine_Schools[Comparison School Type],"error")</f>
        <v>Non Charter</v>
      </c>
    </row>
    <row r="85" spans="1:10" ht="16">
      <c r="A85" t="s">
        <v>573</v>
      </c>
      <c r="B85" t="s">
        <v>825</v>
      </c>
      <c r="C85" t="s">
        <v>58</v>
      </c>
      <c r="D85" t="s">
        <v>1280</v>
      </c>
      <c r="E85" t="s">
        <v>1280</v>
      </c>
      <c r="F85" t="s">
        <v>1407</v>
      </c>
      <c r="G85" t="s">
        <v>1408</v>
      </c>
      <c r="H85" s="144">
        <v>0.46839999999999998</v>
      </c>
      <c r="I85" s="135" t="str">
        <f>_xlfn.XLOOKUP(Chronic_Absenteeism[[#This Row],[School Name]],Maine_Schools[School Name],Maine_Schools[Grade Span],"error")</f>
        <v>09-12</v>
      </c>
      <c r="J85" s="134" t="str">
        <f>_xlfn.XLOOKUP(Chronic_Absenteeism[[#This Row],[School Name]],Maine_Schools[School Name],Maine_Schools[Comparison School Type],"error")</f>
        <v>Non Charter</v>
      </c>
    </row>
    <row r="86" spans="1:10" ht="16">
      <c r="A86" t="s">
        <v>573</v>
      </c>
      <c r="B86" t="s">
        <v>366</v>
      </c>
      <c r="C86" t="s">
        <v>366</v>
      </c>
      <c r="D86" t="s">
        <v>1280</v>
      </c>
      <c r="E86" t="s">
        <v>1280</v>
      </c>
      <c r="F86" t="s">
        <v>1331</v>
      </c>
      <c r="G86" t="s">
        <v>1409</v>
      </c>
      <c r="H86" s="144">
        <v>0.13719999999999999</v>
      </c>
      <c r="I86" s="135" t="str">
        <f>_xlfn.XLOOKUP(Chronic_Absenteeism[[#This Row],[School Name]],Maine_Schools[School Name],Maine_Schools[Grade Span],"error")</f>
        <v>09-12</v>
      </c>
      <c r="J86" s="134" t="str">
        <f>_xlfn.XLOOKUP(Chronic_Absenteeism[[#This Row],[School Name]],Maine_Schools[School Name],Maine_Schools[Comparison School Type],"error")</f>
        <v>Non Charter</v>
      </c>
    </row>
    <row r="87" spans="1:10" ht="16">
      <c r="A87" t="s">
        <v>573</v>
      </c>
      <c r="B87" t="s">
        <v>827</v>
      </c>
      <c r="C87" t="s">
        <v>454</v>
      </c>
      <c r="D87" t="s">
        <v>1280</v>
      </c>
      <c r="E87" t="s">
        <v>1280</v>
      </c>
      <c r="F87" t="s">
        <v>1335</v>
      </c>
      <c r="G87" t="s">
        <v>1410</v>
      </c>
      <c r="H87" s="144">
        <v>0.1515</v>
      </c>
      <c r="I87" s="135" t="str">
        <f>_xlfn.XLOOKUP(Chronic_Absenteeism[[#This Row],[School Name]],Maine_Schools[School Name],Maine_Schools[Grade Span],"error")</f>
        <v>PK-08</v>
      </c>
      <c r="J87" s="134" t="str">
        <f>_xlfn.XLOOKUP(Chronic_Absenteeism[[#This Row],[School Name]],Maine_Schools[School Name],Maine_Schools[Comparison School Type],"error")</f>
        <v>Non Charter</v>
      </c>
    </row>
    <row r="88" spans="1:10" ht="16">
      <c r="A88" t="s">
        <v>573</v>
      </c>
      <c r="B88" t="s">
        <v>830</v>
      </c>
      <c r="C88" t="s">
        <v>373</v>
      </c>
      <c r="D88" t="s">
        <v>1280</v>
      </c>
      <c r="E88" t="s">
        <v>1280</v>
      </c>
      <c r="F88" t="s">
        <v>1371</v>
      </c>
      <c r="G88" t="s">
        <v>1411</v>
      </c>
      <c r="H88" s="144">
        <v>5.8000000000000003E-2</v>
      </c>
      <c r="I88" s="135" t="str">
        <f>_xlfn.XLOOKUP(Chronic_Absenteeism[[#This Row],[School Name]],Maine_Schools[School Name],Maine_Schools[Grade Span],"error")</f>
        <v>PK-05</v>
      </c>
      <c r="J88" s="134" t="str">
        <f>_xlfn.XLOOKUP(Chronic_Absenteeism[[#This Row],[School Name]],Maine_Schools[School Name],Maine_Schools[Comparison School Type],"error")</f>
        <v>Non Charter</v>
      </c>
    </row>
    <row r="89" spans="1:10" ht="16">
      <c r="A89" t="s">
        <v>573</v>
      </c>
      <c r="B89" t="s">
        <v>830</v>
      </c>
      <c r="C89" t="s">
        <v>262</v>
      </c>
      <c r="D89" t="s">
        <v>1280</v>
      </c>
      <c r="E89" t="s">
        <v>1280</v>
      </c>
      <c r="F89" t="s">
        <v>1412</v>
      </c>
      <c r="G89" t="s">
        <v>1413</v>
      </c>
      <c r="H89" s="144">
        <v>0.13730000000000001</v>
      </c>
      <c r="I89" s="135" t="str">
        <f>_xlfn.XLOOKUP(Chronic_Absenteeism[[#This Row],[School Name]],Maine_Schools[School Name],Maine_Schools[Grade Span],"error")</f>
        <v>09-12</v>
      </c>
      <c r="J89" s="134" t="str">
        <f>_xlfn.XLOOKUP(Chronic_Absenteeism[[#This Row],[School Name]],Maine_Schools[School Name],Maine_Schools[Comparison School Type],"error")</f>
        <v>Non Charter</v>
      </c>
    </row>
    <row r="90" spans="1:10" ht="16">
      <c r="A90" t="s">
        <v>573</v>
      </c>
      <c r="B90" t="s">
        <v>830</v>
      </c>
      <c r="C90" t="s">
        <v>377</v>
      </c>
      <c r="D90" t="s">
        <v>1280</v>
      </c>
      <c r="E90" t="s">
        <v>1280</v>
      </c>
      <c r="F90" t="s">
        <v>1414</v>
      </c>
      <c r="G90" t="s">
        <v>1415</v>
      </c>
      <c r="H90" s="144">
        <v>0.1024</v>
      </c>
      <c r="I90" s="135" t="str">
        <f>_xlfn.XLOOKUP(Chronic_Absenteeism[[#This Row],[School Name]],Maine_Schools[School Name],Maine_Schools[Grade Span],"error")</f>
        <v>06-08</v>
      </c>
      <c r="J90" s="134" t="str">
        <f>_xlfn.XLOOKUP(Chronic_Absenteeism[[#This Row],[School Name]],Maine_Schools[School Name],Maine_Schools[Comparison School Type],"error")</f>
        <v>Non Charter</v>
      </c>
    </row>
    <row r="91" spans="1:10" ht="16">
      <c r="A91" t="s">
        <v>573</v>
      </c>
      <c r="B91" t="s">
        <v>832</v>
      </c>
      <c r="C91" t="s">
        <v>93</v>
      </c>
      <c r="D91" t="s">
        <v>1280</v>
      </c>
      <c r="E91" t="s">
        <v>1280</v>
      </c>
      <c r="F91" t="s">
        <v>1349</v>
      </c>
      <c r="G91" t="s">
        <v>1416</v>
      </c>
      <c r="H91" s="144">
        <v>8.2000000000000003E-2</v>
      </c>
      <c r="I91" s="135" t="str">
        <f>_xlfn.XLOOKUP(Chronic_Absenteeism[[#This Row],[School Name]],Maine_Schools[School Name],Maine_Schools[Grade Span],"error")</f>
        <v>PK-05</v>
      </c>
      <c r="J91" s="134" t="str">
        <f>_xlfn.XLOOKUP(Chronic_Absenteeism[[#This Row],[School Name]],Maine_Schools[School Name],Maine_Schools[Comparison School Type],"error")</f>
        <v>Non Charter</v>
      </c>
    </row>
    <row r="92" spans="1:10" ht="16">
      <c r="A92" t="s">
        <v>573</v>
      </c>
      <c r="B92" t="s">
        <v>707</v>
      </c>
      <c r="C92" t="s">
        <v>587</v>
      </c>
      <c r="D92" t="s">
        <v>1280</v>
      </c>
      <c r="E92" t="s">
        <v>1280</v>
      </c>
      <c r="F92" t="s">
        <v>1333</v>
      </c>
      <c r="G92" t="s">
        <v>1417</v>
      </c>
      <c r="H92" s="144">
        <v>0.36199999999999999</v>
      </c>
      <c r="I92" s="135" t="str">
        <f>_xlfn.XLOOKUP(Chronic_Absenteeism[[#This Row],[School Name]],Maine_Schools[School Name],Maine_Schools[Grade Span],"error")</f>
        <v>PK-08</v>
      </c>
      <c r="J92" s="134" t="str">
        <f>_xlfn.XLOOKUP(Chronic_Absenteeism[[#This Row],[School Name]],Maine_Schools[School Name],Maine_Schools[Comparison School Type],"error")</f>
        <v>Charter</v>
      </c>
    </row>
    <row r="93" spans="1:10" ht="16">
      <c r="A93" t="s">
        <v>573</v>
      </c>
      <c r="B93" t="s">
        <v>834</v>
      </c>
      <c r="C93" t="s">
        <v>142</v>
      </c>
      <c r="D93" t="s">
        <v>1280</v>
      </c>
      <c r="E93" t="s">
        <v>1280</v>
      </c>
      <c r="F93" t="s">
        <v>1282</v>
      </c>
      <c r="G93" t="s">
        <v>1418</v>
      </c>
      <c r="H93" s="144">
        <v>0.28849999999999998</v>
      </c>
      <c r="I93" s="135" t="str">
        <f>_xlfn.XLOOKUP(Chronic_Absenteeism[[#This Row],[School Name]],Maine_Schools[School Name],Maine_Schools[Grade Span],"error")</f>
        <v>09-12</v>
      </c>
      <c r="J93" s="134" t="str">
        <f>_xlfn.XLOOKUP(Chronic_Absenteeism[[#This Row],[School Name]],Maine_Schools[School Name],Maine_Schools[Comparison School Type],"error")</f>
        <v>Non Charter</v>
      </c>
    </row>
    <row r="94" spans="1:10" ht="16">
      <c r="A94" t="s">
        <v>573</v>
      </c>
      <c r="B94" t="s">
        <v>387</v>
      </c>
      <c r="C94" t="s">
        <v>387</v>
      </c>
      <c r="D94" t="s">
        <v>1280</v>
      </c>
      <c r="E94" t="s">
        <v>1280</v>
      </c>
      <c r="F94" t="s">
        <v>1419</v>
      </c>
      <c r="G94" t="s">
        <v>1346</v>
      </c>
      <c r="H94" s="144">
        <v>0.23080000000000001</v>
      </c>
      <c r="I94" s="135" t="str">
        <f>_xlfn.XLOOKUP(Chronic_Absenteeism[[#This Row],[School Name]],Maine_Schools[School Name],Maine_Schools[Grade Span],"error")</f>
        <v>09-12</v>
      </c>
      <c r="J94" s="134" t="str">
        <f>_xlfn.XLOOKUP(Chronic_Absenteeism[[#This Row],[School Name]],Maine_Schools[School Name],Maine_Schools[Comparison School Type],"error")</f>
        <v>Non Charter</v>
      </c>
    </row>
    <row r="95" spans="1:10" ht="16">
      <c r="A95" t="s">
        <v>573</v>
      </c>
      <c r="B95" t="s">
        <v>836</v>
      </c>
      <c r="C95" t="s">
        <v>394</v>
      </c>
      <c r="D95" t="s">
        <v>1280</v>
      </c>
      <c r="E95" t="s">
        <v>1280</v>
      </c>
      <c r="F95" t="s">
        <v>1292</v>
      </c>
      <c r="G95" t="s">
        <v>1349</v>
      </c>
      <c r="H95" s="144">
        <v>0</v>
      </c>
      <c r="I95" s="135" t="str">
        <f>_xlfn.XLOOKUP(Chronic_Absenteeism[[#This Row],[School Name]],Maine_Schools[School Name],Maine_Schools[Grade Span],"error")</f>
        <v>KG-08</v>
      </c>
      <c r="J95" s="134" t="str">
        <f>_xlfn.XLOOKUP(Chronic_Absenteeism[[#This Row],[School Name]],Maine_Schools[School Name],Maine_Schools[Comparison School Type],"error")</f>
        <v>Non Charter</v>
      </c>
    </row>
    <row r="96" spans="1:10" ht="16">
      <c r="A96" t="s">
        <v>573</v>
      </c>
      <c r="B96" t="s">
        <v>397</v>
      </c>
      <c r="C96" t="s">
        <v>397</v>
      </c>
      <c r="D96" t="s">
        <v>1280</v>
      </c>
      <c r="E96" t="s">
        <v>1280</v>
      </c>
      <c r="F96" t="s">
        <v>1420</v>
      </c>
      <c r="G96" t="s">
        <v>1421</v>
      </c>
      <c r="H96" s="144">
        <v>0.22040000000000001</v>
      </c>
      <c r="I96" s="135" t="str">
        <f>_xlfn.XLOOKUP(Chronic_Absenteeism[[#This Row],[School Name]],Maine_Schools[School Name],Maine_Schools[Grade Span],"error")</f>
        <v>09-12</v>
      </c>
      <c r="J96" s="134" t="str">
        <f>_xlfn.XLOOKUP(Chronic_Absenteeism[[#This Row],[School Name]],Maine_Schools[School Name],Maine_Schools[Comparison School Type],"error")</f>
        <v>Non Charter</v>
      </c>
    </row>
    <row r="97" spans="1:10" ht="16">
      <c r="A97" t="s">
        <v>573</v>
      </c>
      <c r="B97" t="s">
        <v>161</v>
      </c>
      <c r="C97" t="s">
        <v>161</v>
      </c>
      <c r="D97" t="s">
        <v>1280</v>
      </c>
      <c r="E97" t="s">
        <v>1280</v>
      </c>
      <c r="F97" t="s">
        <v>1419</v>
      </c>
      <c r="G97" t="s">
        <v>1422</v>
      </c>
      <c r="H97" s="144">
        <v>0.33889999999999998</v>
      </c>
      <c r="I97" s="135" t="str">
        <f>_xlfn.XLOOKUP(Chronic_Absenteeism[[#This Row],[School Name]],Maine_Schools[School Name],Maine_Schools[Grade Span],"error")</f>
        <v>09-12</v>
      </c>
      <c r="J97" s="134" t="str">
        <f>_xlfn.XLOOKUP(Chronic_Absenteeism[[#This Row],[School Name]],Maine_Schools[School Name],Maine_Schools[Comparison School Type],"error")</f>
        <v>Non Charter</v>
      </c>
    </row>
    <row r="98" spans="1:10" ht="16">
      <c r="A98" t="s">
        <v>573</v>
      </c>
      <c r="B98" t="s">
        <v>838</v>
      </c>
      <c r="C98" t="s">
        <v>272</v>
      </c>
      <c r="D98" t="s">
        <v>1280</v>
      </c>
      <c r="E98" t="s">
        <v>1280</v>
      </c>
      <c r="F98" t="s">
        <v>1285</v>
      </c>
      <c r="G98" t="s">
        <v>1423</v>
      </c>
      <c r="H98" s="144">
        <v>0.12239999999999999</v>
      </c>
      <c r="I98" s="135" t="str">
        <f>_xlfn.XLOOKUP(Chronic_Absenteeism[[#This Row],[School Name]],Maine_Schools[School Name],Maine_Schools[Grade Span],"error")</f>
        <v>PK-06</v>
      </c>
      <c r="J98" s="134" t="str">
        <f>_xlfn.XLOOKUP(Chronic_Absenteeism[[#This Row],[School Name]],Maine_Schools[School Name],Maine_Schools[Comparison School Type],"error")</f>
        <v>Non Charter</v>
      </c>
    </row>
    <row r="99" spans="1:10" ht="16">
      <c r="A99" t="s">
        <v>573</v>
      </c>
      <c r="B99" t="s">
        <v>841</v>
      </c>
      <c r="C99" t="s">
        <v>411</v>
      </c>
      <c r="D99" t="s">
        <v>1280</v>
      </c>
      <c r="E99" t="s">
        <v>1280</v>
      </c>
      <c r="F99" t="s">
        <v>1377</v>
      </c>
      <c r="G99" t="s">
        <v>1424</v>
      </c>
      <c r="H99" s="144">
        <v>0.24590000000000001</v>
      </c>
      <c r="I99" s="135" t="str">
        <f>_xlfn.XLOOKUP(Chronic_Absenteeism[[#This Row],[School Name]],Maine_Schools[School Name],Maine_Schools[Grade Span],"error")</f>
        <v>PK-08</v>
      </c>
      <c r="J99" s="134" t="str">
        <f>_xlfn.XLOOKUP(Chronic_Absenteeism[[#This Row],[School Name]],Maine_Schools[School Name],Maine_Schools[Comparison School Type],"error")</f>
        <v>Non Charter</v>
      </c>
    </row>
    <row r="100" spans="1:10" ht="16">
      <c r="A100" t="s">
        <v>573</v>
      </c>
      <c r="B100" t="s">
        <v>843</v>
      </c>
      <c r="C100" t="s">
        <v>276</v>
      </c>
      <c r="D100" t="s">
        <v>1280</v>
      </c>
      <c r="E100" t="s">
        <v>1280</v>
      </c>
      <c r="F100" t="s">
        <v>1425</v>
      </c>
      <c r="G100" t="s">
        <v>1426</v>
      </c>
      <c r="H100" s="144">
        <v>0.20169999999999999</v>
      </c>
      <c r="I100" s="135" t="str">
        <f>_xlfn.XLOOKUP(Chronic_Absenteeism[[#This Row],[School Name]],Maine_Schools[School Name],Maine_Schools[Grade Span],"error")</f>
        <v>09-12</v>
      </c>
      <c r="J100" s="134" t="str">
        <f>_xlfn.XLOOKUP(Chronic_Absenteeism[[#This Row],[School Name]],Maine_Schools[School Name],Maine_Schools[Comparison School Type],"error")</f>
        <v>Non Charter</v>
      </c>
    </row>
    <row r="101" spans="1:10" ht="16">
      <c r="A101" t="s">
        <v>573</v>
      </c>
      <c r="B101" t="s">
        <v>843</v>
      </c>
      <c r="C101" t="s">
        <v>414</v>
      </c>
      <c r="D101" t="s">
        <v>1280</v>
      </c>
      <c r="E101" t="s">
        <v>1280</v>
      </c>
      <c r="F101" t="s">
        <v>1427</v>
      </c>
      <c r="G101" t="s">
        <v>1428</v>
      </c>
      <c r="H101" s="144">
        <v>0.1782</v>
      </c>
      <c r="I101" s="135" t="str">
        <f>_xlfn.XLOOKUP(Chronic_Absenteeism[[#This Row],[School Name]],Maine_Schools[School Name],Maine_Schools[Grade Span],"error")</f>
        <v>06-08</v>
      </c>
      <c r="J101" s="134" t="str">
        <f>_xlfn.XLOOKUP(Chronic_Absenteeism[[#This Row],[School Name]],Maine_Schools[School Name],Maine_Schools[Comparison School Type],"error")</f>
        <v>Non Charter</v>
      </c>
    </row>
    <row r="102" spans="1:10" ht="16">
      <c r="A102" t="s">
        <v>573</v>
      </c>
      <c r="B102" t="s">
        <v>843</v>
      </c>
      <c r="C102" t="s">
        <v>279</v>
      </c>
      <c r="D102" t="s">
        <v>1280</v>
      </c>
      <c r="E102" t="s">
        <v>1280</v>
      </c>
      <c r="F102" t="s">
        <v>1429</v>
      </c>
      <c r="G102" t="s">
        <v>1430</v>
      </c>
      <c r="H102" s="144">
        <v>8.0799999999999997E-2</v>
      </c>
      <c r="I102" s="135" t="str">
        <f>_xlfn.XLOOKUP(Chronic_Absenteeism[[#This Row],[School Name]],Maine_Schools[School Name],Maine_Schools[Grade Span],"error")</f>
        <v>KG-05</v>
      </c>
      <c r="J102" s="134" t="str">
        <f>_xlfn.XLOOKUP(Chronic_Absenteeism[[#This Row],[School Name]],Maine_Schools[School Name],Maine_Schools[Comparison School Type],"error")</f>
        <v>Non Charter</v>
      </c>
    </row>
    <row r="103" spans="1:10" ht="16">
      <c r="A103" t="s">
        <v>573</v>
      </c>
      <c r="B103" t="s">
        <v>843</v>
      </c>
      <c r="C103" t="s">
        <v>393</v>
      </c>
      <c r="D103" t="s">
        <v>1280</v>
      </c>
      <c r="E103" t="s">
        <v>1280</v>
      </c>
      <c r="F103" t="s">
        <v>1283</v>
      </c>
      <c r="G103" t="s">
        <v>1431</v>
      </c>
      <c r="H103" s="144">
        <v>8.2100000000000006E-2</v>
      </c>
      <c r="I103" s="135" t="str">
        <f>_xlfn.XLOOKUP(Chronic_Absenteeism[[#This Row],[School Name]],Maine_Schools[School Name],Maine_Schools[Grade Span],"error")</f>
        <v>PK-05</v>
      </c>
      <c r="J103" s="134" t="str">
        <f>_xlfn.XLOOKUP(Chronic_Absenteeism[[#This Row],[School Name]],Maine_Schools[School Name],Maine_Schools[Comparison School Type],"error")</f>
        <v>Non Charter</v>
      </c>
    </row>
    <row r="104" spans="1:10" ht="16">
      <c r="A104" t="s">
        <v>573</v>
      </c>
      <c r="B104" t="s">
        <v>843</v>
      </c>
      <c r="C104" t="s">
        <v>467</v>
      </c>
      <c r="D104" t="s">
        <v>1280</v>
      </c>
      <c r="E104" t="s">
        <v>1280</v>
      </c>
      <c r="F104" t="s">
        <v>1432</v>
      </c>
      <c r="G104" t="s">
        <v>1433</v>
      </c>
      <c r="H104" s="144">
        <v>0.1197</v>
      </c>
      <c r="I104" s="135" t="str">
        <f>_xlfn.XLOOKUP(Chronic_Absenteeism[[#This Row],[School Name]],Maine_Schools[School Name],Maine_Schools[Grade Span],"error")</f>
        <v>KG-05</v>
      </c>
      <c r="J104" s="134" t="str">
        <f>_xlfn.XLOOKUP(Chronic_Absenteeism[[#This Row],[School Name]],Maine_Schools[School Name],Maine_Schools[Comparison School Type],"error")</f>
        <v>Non Charter</v>
      </c>
    </row>
    <row r="105" spans="1:10" ht="16">
      <c r="A105" t="s">
        <v>573</v>
      </c>
      <c r="B105" t="s">
        <v>846</v>
      </c>
      <c r="C105" t="s">
        <v>280</v>
      </c>
      <c r="D105" t="s">
        <v>1280</v>
      </c>
      <c r="E105" t="s">
        <v>1280</v>
      </c>
      <c r="F105" t="s">
        <v>1377</v>
      </c>
      <c r="G105" t="s">
        <v>1434</v>
      </c>
      <c r="H105" s="144">
        <v>0.2336</v>
      </c>
      <c r="I105" s="135" t="str">
        <f>_xlfn.XLOOKUP(Chronic_Absenteeism[[#This Row],[School Name]],Maine_Schools[School Name],Maine_Schools[Grade Span],"error")</f>
        <v>KG-08</v>
      </c>
      <c r="J105" s="134" t="str">
        <f>_xlfn.XLOOKUP(Chronic_Absenteeism[[#This Row],[School Name]],Maine_Schools[School Name],Maine_Schools[Comparison School Type],"error")</f>
        <v>Non Charter</v>
      </c>
    </row>
    <row r="106" spans="1:10" ht="16">
      <c r="A106" t="s">
        <v>573</v>
      </c>
      <c r="B106" t="s">
        <v>848</v>
      </c>
      <c r="C106" t="s">
        <v>116</v>
      </c>
      <c r="D106" t="s">
        <v>1280</v>
      </c>
      <c r="E106" t="s">
        <v>1280</v>
      </c>
      <c r="F106" t="s">
        <v>1298</v>
      </c>
      <c r="G106" t="s">
        <v>1435</v>
      </c>
      <c r="H106" s="144">
        <v>0.17319999999999999</v>
      </c>
      <c r="I106" s="135" t="str">
        <f>_xlfn.XLOOKUP(Chronic_Absenteeism[[#This Row],[School Name]],Maine_Schools[School Name],Maine_Schools[Grade Span],"error")</f>
        <v>PK-08</v>
      </c>
      <c r="J106" s="134" t="str">
        <f>_xlfn.XLOOKUP(Chronic_Absenteeism[[#This Row],[School Name]],Maine_Schools[School Name],Maine_Schools[Comparison School Type],"error")</f>
        <v>Non Charter</v>
      </c>
    </row>
    <row r="107" spans="1:10" ht="16">
      <c r="A107" t="s">
        <v>573</v>
      </c>
      <c r="B107" t="s">
        <v>850</v>
      </c>
      <c r="C107" t="s">
        <v>283</v>
      </c>
      <c r="D107" t="s">
        <v>1280</v>
      </c>
      <c r="E107" t="s">
        <v>1280</v>
      </c>
      <c r="F107" t="s">
        <v>1436</v>
      </c>
      <c r="G107" t="s">
        <v>1437</v>
      </c>
      <c r="H107" s="144">
        <v>0.1845</v>
      </c>
      <c r="I107" s="135" t="str">
        <f>_xlfn.XLOOKUP(Chronic_Absenteeism[[#This Row],[School Name]],Maine_Schools[School Name],Maine_Schools[Grade Span],"error")</f>
        <v>PK-12</v>
      </c>
      <c r="J107" s="134" t="str">
        <f>_xlfn.XLOOKUP(Chronic_Absenteeism[[#This Row],[School Name]],Maine_Schools[School Name],Maine_Schools[Comparison School Type],"error")</f>
        <v>Non Charter</v>
      </c>
    </row>
    <row r="108" spans="1:10" ht="16">
      <c r="A108" t="s">
        <v>573</v>
      </c>
      <c r="B108" t="s">
        <v>853</v>
      </c>
      <c r="C108" t="s">
        <v>290</v>
      </c>
      <c r="D108" t="s">
        <v>1280</v>
      </c>
      <c r="E108" t="s">
        <v>1280</v>
      </c>
      <c r="F108" t="s">
        <v>1397</v>
      </c>
      <c r="G108" t="s">
        <v>1369</v>
      </c>
      <c r="H108" s="144">
        <v>0.2442</v>
      </c>
      <c r="I108" s="135" t="str">
        <f>_xlfn.XLOOKUP(Chronic_Absenteeism[[#This Row],[School Name]],Maine_Schools[School Name],Maine_Schools[Grade Span],"error")</f>
        <v>KG-08</v>
      </c>
      <c r="J108" s="134" t="str">
        <f>_xlfn.XLOOKUP(Chronic_Absenteeism[[#This Row],[School Name]],Maine_Schools[School Name],Maine_Schools[Comparison School Type],"error")</f>
        <v>Non Charter</v>
      </c>
    </row>
    <row r="109" spans="1:10" ht="16">
      <c r="A109" t="s">
        <v>573</v>
      </c>
      <c r="B109" t="s">
        <v>854</v>
      </c>
      <c r="C109" t="s">
        <v>292</v>
      </c>
      <c r="D109" t="s">
        <v>1280</v>
      </c>
      <c r="E109" t="s">
        <v>1280</v>
      </c>
      <c r="F109" t="s">
        <v>1438</v>
      </c>
      <c r="G109" t="s">
        <v>1439</v>
      </c>
      <c r="H109" s="144">
        <v>0.22</v>
      </c>
      <c r="I109" s="135" t="str">
        <f>_xlfn.XLOOKUP(Chronic_Absenteeism[[#This Row],[School Name]],Maine_Schools[School Name],Maine_Schools[Grade Span],"error")</f>
        <v>PK-08</v>
      </c>
      <c r="J109" s="134" t="str">
        <f>_xlfn.XLOOKUP(Chronic_Absenteeism[[#This Row],[School Name]],Maine_Schools[School Name],Maine_Schools[Comparison School Type],"error")</f>
        <v>Non Charter</v>
      </c>
    </row>
    <row r="110" spans="1:10" ht="16">
      <c r="A110" t="s">
        <v>573</v>
      </c>
      <c r="B110" t="s">
        <v>856</v>
      </c>
      <c r="C110" t="s">
        <v>301</v>
      </c>
      <c r="D110" t="s">
        <v>1280</v>
      </c>
      <c r="E110" t="s">
        <v>1280</v>
      </c>
      <c r="F110" t="s">
        <v>1440</v>
      </c>
      <c r="G110" t="s">
        <v>1441</v>
      </c>
      <c r="H110" s="144">
        <v>0.2472</v>
      </c>
      <c r="I110" s="135" t="str">
        <f>_xlfn.XLOOKUP(Chronic_Absenteeism[[#This Row],[School Name]],Maine_Schools[School Name],Maine_Schools[Grade Span],"error")</f>
        <v>09-12</v>
      </c>
      <c r="J110" s="134" t="str">
        <f>_xlfn.XLOOKUP(Chronic_Absenteeism[[#This Row],[School Name]],Maine_Schools[School Name],Maine_Schools[Comparison School Type],"error")</f>
        <v>Non Charter</v>
      </c>
    </row>
    <row r="111" spans="1:10" ht="16">
      <c r="A111" t="s">
        <v>573</v>
      </c>
      <c r="B111" t="s">
        <v>856</v>
      </c>
      <c r="C111" t="s">
        <v>441</v>
      </c>
      <c r="D111" t="s">
        <v>1280</v>
      </c>
      <c r="E111" t="s">
        <v>1280</v>
      </c>
      <c r="F111" t="s">
        <v>1423</v>
      </c>
      <c r="G111" t="s">
        <v>1442</v>
      </c>
      <c r="H111" s="144">
        <v>0.15509999999999999</v>
      </c>
      <c r="I111" s="135" t="str">
        <f>_xlfn.XLOOKUP(Chronic_Absenteeism[[#This Row],[School Name]],Maine_Schools[School Name],Maine_Schools[Grade Span],"error")</f>
        <v>05-08</v>
      </c>
      <c r="J111" s="134" t="str">
        <f>_xlfn.XLOOKUP(Chronic_Absenteeism[[#This Row],[School Name]],Maine_Schools[School Name],Maine_Schools[Comparison School Type],"error")</f>
        <v>Non Charter</v>
      </c>
    </row>
    <row r="112" spans="1:10" ht="16">
      <c r="A112" t="s">
        <v>573</v>
      </c>
      <c r="B112" t="s">
        <v>856</v>
      </c>
      <c r="C112" t="s">
        <v>509</v>
      </c>
      <c r="D112" t="s">
        <v>1280</v>
      </c>
      <c r="E112" t="s">
        <v>1280</v>
      </c>
      <c r="F112" t="s">
        <v>1388</v>
      </c>
      <c r="G112" t="s">
        <v>1443</v>
      </c>
      <c r="H112" s="144">
        <v>0.1181</v>
      </c>
      <c r="I112" s="135" t="str">
        <f>_xlfn.XLOOKUP(Chronic_Absenteeism[[#This Row],[School Name]],Maine_Schools[School Name],Maine_Schools[Grade Span],"error")</f>
        <v>PK-04</v>
      </c>
      <c r="J112" s="134" t="str">
        <f>_xlfn.XLOOKUP(Chronic_Absenteeism[[#This Row],[School Name]],Maine_Schools[School Name],Maine_Schools[Comparison School Type],"error")</f>
        <v>Non Charter</v>
      </c>
    </row>
    <row r="113" spans="1:10" ht="16">
      <c r="A113" t="s">
        <v>573</v>
      </c>
      <c r="B113" t="s">
        <v>858</v>
      </c>
      <c r="C113" t="s">
        <v>307</v>
      </c>
      <c r="D113" t="s">
        <v>1280</v>
      </c>
      <c r="E113" t="s">
        <v>1280</v>
      </c>
      <c r="F113" t="s">
        <v>1298</v>
      </c>
      <c r="G113" t="s">
        <v>1444</v>
      </c>
      <c r="H113" s="144">
        <v>0.16919999999999999</v>
      </c>
      <c r="I113" s="135" t="str">
        <f>_xlfn.XLOOKUP(Chronic_Absenteeism[[#This Row],[School Name]],Maine_Schools[School Name],Maine_Schools[Grade Span],"error")</f>
        <v>PK-08</v>
      </c>
      <c r="J113" s="134" t="str">
        <f>_xlfn.XLOOKUP(Chronic_Absenteeism[[#This Row],[School Name]],Maine_Schools[School Name],Maine_Schools[Comparison School Type],"error")</f>
        <v>Non Charter</v>
      </c>
    </row>
    <row r="114" spans="1:10" ht="16">
      <c r="A114" t="s">
        <v>573</v>
      </c>
      <c r="B114" t="s">
        <v>711</v>
      </c>
      <c r="C114" t="s">
        <v>125</v>
      </c>
      <c r="D114" t="s">
        <v>1280</v>
      </c>
      <c r="E114" t="s">
        <v>1280</v>
      </c>
      <c r="F114" t="s">
        <v>1286</v>
      </c>
      <c r="G114" t="s">
        <v>1445</v>
      </c>
      <c r="H114" s="144">
        <v>0.32050000000000001</v>
      </c>
      <c r="I114" s="135" t="str">
        <f>_xlfn.XLOOKUP(Chronic_Absenteeism[[#This Row],[School Name]],Maine_Schools[School Name],Maine_Schools[Grade Span],"error")</f>
        <v>PK-08</v>
      </c>
      <c r="J114" s="134" t="str">
        <f>_xlfn.XLOOKUP(Chronic_Absenteeism[[#This Row],[School Name]],Maine_Schools[School Name],Maine_Schools[Comparison School Type],"error")</f>
        <v>Non Charter</v>
      </c>
    </row>
    <row r="115" spans="1:10" ht="16">
      <c r="A115" t="s">
        <v>573</v>
      </c>
      <c r="B115" t="s">
        <v>714</v>
      </c>
      <c r="C115" t="s">
        <v>169</v>
      </c>
      <c r="D115" t="s">
        <v>1280</v>
      </c>
      <c r="E115" t="s">
        <v>1280</v>
      </c>
      <c r="F115" t="s">
        <v>1345</v>
      </c>
      <c r="G115" t="s">
        <v>1446</v>
      </c>
      <c r="H115" s="144">
        <v>0.51429999999999998</v>
      </c>
      <c r="I115" s="135" t="str">
        <f>_xlfn.XLOOKUP(Chronic_Absenteeism[[#This Row],[School Name]],Maine_Schools[School Name],Maine_Schools[Grade Span],"error")</f>
        <v>PK-08</v>
      </c>
      <c r="J115" s="134" t="str">
        <f>_xlfn.XLOOKUP(Chronic_Absenteeism[[#This Row],[School Name]],Maine_Schools[School Name],Maine_Schools[Comparison School Type],"error")</f>
        <v>Non Charter</v>
      </c>
    </row>
    <row r="116" spans="1:10" ht="16">
      <c r="A116" t="s">
        <v>573</v>
      </c>
      <c r="B116" t="s">
        <v>862</v>
      </c>
      <c r="C116" t="s">
        <v>174</v>
      </c>
      <c r="D116" t="s">
        <v>1280</v>
      </c>
      <c r="E116" t="s">
        <v>1280</v>
      </c>
      <c r="F116" t="s">
        <v>1447</v>
      </c>
      <c r="G116" t="s">
        <v>1304</v>
      </c>
      <c r="H116" s="144">
        <v>0.42109999999999997</v>
      </c>
      <c r="I116" s="135" t="str">
        <f>_xlfn.XLOOKUP(Chronic_Absenteeism[[#This Row],[School Name]],Maine_Schools[School Name],Maine_Schools[Grade Span],"error")</f>
        <v>KG-12</v>
      </c>
      <c r="J116" s="134" t="str">
        <f>_xlfn.XLOOKUP(Chronic_Absenteeism[[#This Row],[School Name]],Maine_Schools[School Name],Maine_Schools[Comparison School Type],"error")</f>
        <v>Non Charter</v>
      </c>
    </row>
    <row r="117" spans="1:10" ht="16">
      <c r="A117" t="s">
        <v>573</v>
      </c>
      <c r="B117" t="s">
        <v>865</v>
      </c>
      <c r="C117" t="s">
        <v>314</v>
      </c>
      <c r="D117" t="s">
        <v>1280</v>
      </c>
      <c r="E117" t="s">
        <v>1280</v>
      </c>
      <c r="F117" t="s">
        <v>1448</v>
      </c>
      <c r="G117" t="s">
        <v>1449</v>
      </c>
      <c r="H117" s="144">
        <v>0.16669999999999999</v>
      </c>
      <c r="I117" s="135" t="str">
        <f>_xlfn.XLOOKUP(Chronic_Absenteeism[[#This Row],[School Name]],Maine_Schools[School Name],Maine_Schools[Grade Span],"error")</f>
        <v>KG-08</v>
      </c>
      <c r="J117" s="134" t="str">
        <f>_xlfn.XLOOKUP(Chronic_Absenteeism[[#This Row],[School Name]],Maine_Schools[School Name],Maine_Schools[Comparison School Type],"error")</f>
        <v>Non Charter</v>
      </c>
    </row>
    <row r="118" spans="1:10" ht="16">
      <c r="A118" t="s">
        <v>573</v>
      </c>
      <c r="B118" t="s">
        <v>111</v>
      </c>
      <c r="C118" t="s">
        <v>111</v>
      </c>
      <c r="D118" t="s">
        <v>1280</v>
      </c>
      <c r="E118" t="s">
        <v>1280</v>
      </c>
      <c r="F118" t="s">
        <v>1316</v>
      </c>
      <c r="G118" t="s">
        <v>1386</v>
      </c>
      <c r="H118" s="144">
        <v>0.1477</v>
      </c>
      <c r="I118" s="135" t="str">
        <f>_xlfn.XLOOKUP(Chronic_Absenteeism[[#This Row],[School Name]],Maine_Schools[School Name],Maine_Schools[Grade Span],"error")</f>
        <v>09-12</v>
      </c>
      <c r="J118" s="134" t="str">
        <f>_xlfn.XLOOKUP(Chronic_Absenteeism[[#This Row],[School Name]],Maine_Schools[School Name],Maine_Schools[Comparison School Type],"error")</f>
        <v>Non Charter</v>
      </c>
    </row>
    <row r="119" spans="1:10" ht="16">
      <c r="A119" t="s">
        <v>573</v>
      </c>
      <c r="B119" t="s">
        <v>867</v>
      </c>
      <c r="C119" t="s">
        <v>117</v>
      </c>
      <c r="D119" t="s">
        <v>1280</v>
      </c>
      <c r="E119" t="s">
        <v>1280</v>
      </c>
      <c r="F119" t="s">
        <v>1285</v>
      </c>
      <c r="G119" t="s">
        <v>1373</v>
      </c>
      <c r="H119" s="144">
        <v>0.15790000000000001</v>
      </c>
      <c r="I119" s="135" t="str">
        <f>_xlfn.XLOOKUP(Chronic_Absenteeism[[#This Row],[School Name]],Maine_Schools[School Name],Maine_Schools[Grade Span],"error")</f>
        <v>PK-08</v>
      </c>
      <c r="J119" s="134" t="str">
        <f>_xlfn.XLOOKUP(Chronic_Absenteeism[[#This Row],[School Name]],Maine_Schools[School Name],Maine_Schools[Comparison School Type],"error")</f>
        <v>Non Charter</v>
      </c>
    </row>
    <row r="120" spans="1:10" ht="16">
      <c r="A120" t="s">
        <v>573</v>
      </c>
      <c r="B120" t="s">
        <v>869</v>
      </c>
      <c r="C120" t="s">
        <v>46</v>
      </c>
      <c r="D120" t="s">
        <v>1280</v>
      </c>
      <c r="E120" t="s">
        <v>1280</v>
      </c>
      <c r="F120" t="s">
        <v>1360</v>
      </c>
      <c r="G120" t="s">
        <v>1362</v>
      </c>
      <c r="H120" s="144">
        <v>0.19350000000000001</v>
      </c>
      <c r="I120" s="135" t="str">
        <f>_xlfn.XLOOKUP(Chronic_Absenteeism[[#This Row],[School Name]],Maine_Schools[School Name],Maine_Schools[Grade Span],"error")</f>
        <v>PK-08</v>
      </c>
      <c r="J120" s="134" t="str">
        <f>_xlfn.XLOOKUP(Chronic_Absenteeism[[#This Row],[School Name]],Maine_Schools[School Name],Maine_Schools[Comparison School Type],"error")</f>
        <v>Non Charter</v>
      </c>
    </row>
    <row r="121" spans="1:10" ht="16">
      <c r="A121" t="s">
        <v>573</v>
      </c>
      <c r="B121" t="s">
        <v>871</v>
      </c>
      <c r="C121" t="s">
        <v>446</v>
      </c>
      <c r="D121" t="s">
        <v>1280</v>
      </c>
      <c r="E121" t="s">
        <v>1280</v>
      </c>
      <c r="F121" t="s">
        <v>1327</v>
      </c>
      <c r="G121" t="s">
        <v>1450</v>
      </c>
      <c r="H121" s="144">
        <v>9.4899999999999998E-2</v>
      </c>
      <c r="I121" s="135" t="str">
        <f>_xlfn.XLOOKUP(Chronic_Absenteeism[[#This Row],[School Name]],Maine_Schools[School Name],Maine_Schools[Grade Span],"error")</f>
        <v>KG-03</v>
      </c>
      <c r="J121" s="134" t="str">
        <f>_xlfn.XLOOKUP(Chronic_Absenteeism[[#This Row],[School Name]],Maine_Schools[School Name],Maine_Schools[Comparison School Type],"error")</f>
        <v>Non Charter</v>
      </c>
    </row>
    <row r="122" spans="1:10" ht="16">
      <c r="A122" t="s">
        <v>573</v>
      </c>
      <c r="B122" t="s">
        <v>871</v>
      </c>
      <c r="C122" t="s">
        <v>178</v>
      </c>
      <c r="D122" t="s">
        <v>1280</v>
      </c>
      <c r="E122" t="s">
        <v>1280</v>
      </c>
      <c r="F122" t="s">
        <v>1451</v>
      </c>
      <c r="G122" t="s">
        <v>1452</v>
      </c>
      <c r="H122" s="144">
        <v>0.26600000000000001</v>
      </c>
      <c r="I122" s="135" t="str">
        <f>_xlfn.XLOOKUP(Chronic_Absenteeism[[#This Row],[School Name]],Maine_Schools[School Name],Maine_Schools[Grade Span],"error")</f>
        <v>09-12</v>
      </c>
      <c r="J122" s="134" t="str">
        <f>_xlfn.XLOOKUP(Chronic_Absenteeism[[#This Row],[School Name]],Maine_Schools[School Name],Maine_Schools[Comparison School Type],"error")</f>
        <v>Non Charter</v>
      </c>
    </row>
    <row r="123" spans="1:10" ht="16">
      <c r="A123" t="s">
        <v>573</v>
      </c>
      <c r="B123" t="s">
        <v>871</v>
      </c>
      <c r="C123" t="s">
        <v>445</v>
      </c>
      <c r="D123" t="s">
        <v>1280</v>
      </c>
      <c r="E123" t="s">
        <v>1280</v>
      </c>
      <c r="F123" t="s">
        <v>1320</v>
      </c>
      <c r="G123" t="s">
        <v>1453</v>
      </c>
      <c r="H123" s="144">
        <v>0.17069999999999999</v>
      </c>
      <c r="I123" s="135" t="str">
        <f>_xlfn.XLOOKUP(Chronic_Absenteeism[[#This Row],[School Name]],Maine_Schools[School Name],Maine_Schools[Grade Span],"error")</f>
        <v>04-08</v>
      </c>
      <c r="J123" s="134" t="str">
        <f>_xlfn.XLOOKUP(Chronic_Absenteeism[[#This Row],[School Name]],Maine_Schools[School Name],Maine_Schools[Comparison School Type],"error")</f>
        <v>Non Charter</v>
      </c>
    </row>
    <row r="124" spans="1:10" ht="16">
      <c r="A124" t="s">
        <v>573</v>
      </c>
      <c r="B124" t="s">
        <v>876</v>
      </c>
      <c r="C124" t="s">
        <v>468</v>
      </c>
      <c r="D124" t="s">
        <v>1280</v>
      </c>
      <c r="E124" t="s">
        <v>1280</v>
      </c>
      <c r="F124" t="s">
        <v>1454</v>
      </c>
      <c r="G124" t="s">
        <v>1455</v>
      </c>
      <c r="H124" s="144">
        <v>0.1603</v>
      </c>
      <c r="I124" s="135" t="str">
        <f>_xlfn.XLOOKUP(Chronic_Absenteeism[[#This Row],[School Name]],Maine_Schools[School Name],Maine_Schools[Grade Span],"error")</f>
        <v>KG-08</v>
      </c>
      <c r="J124" s="134" t="str">
        <f>_xlfn.XLOOKUP(Chronic_Absenteeism[[#This Row],[School Name]],Maine_Schools[School Name],Maine_Schools[Comparison School Type],"error")</f>
        <v>Non Charter</v>
      </c>
    </row>
    <row r="125" spans="1:10" ht="16">
      <c r="A125" t="s">
        <v>573</v>
      </c>
      <c r="B125" t="s">
        <v>66</v>
      </c>
      <c r="C125" t="s">
        <v>66</v>
      </c>
      <c r="D125" t="s">
        <v>1280</v>
      </c>
      <c r="E125" t="s">
        <v>1280</v>
      </c>
      <c r="F125" t="s">
        <v>1456</v>
      </c>
      <c r="G125" t="s">
        <v>1295</v>
      </c>
      <c r="H125" s="144">
        <v>0.51400000000000001</v>
      </c>
      <c r="I125" s="135" t="str">
        <f>_xlfn.XLOOKUP(Chronic_Absenteeism[[#This Row],[School Name]],Maine_Schools[School Name],Maine_Schools[Grade Span],"error")</f>
        <v>09-12</v>
      </c>
      <c r="J125" s="134" t="str">
        <f>_xlfn.XLOOKUP(Chronic_Absenteeism[[#This Row],[School Name]],Maine_Schools[School Name],Maine_Schools[Comparison School Type],"error")</f>
        <v>Non Charter</v>
      </c>
    </row>
    <row r="126" spans="1:10" ht="16">
      <c r="A126" t="s">
        <v>573</v>
      </c>
      <c r="B126" t="s">
        <v>878</v>
      </c>
      <c r="C126" t="s">
        <v>264</v>
      </c>
      <c r="D126" t="s">
        <v>1280</v>
      </c>
      <c r="E126" t="s">
        <v>1280</v>
      </c>
      <c r="F126" t="s">
        <v>1457</v>
      </c>
      <c r="G126" t="s">
        <v>1458</v>
      </c>
      <c r="H126" s="144">
        <v>0.19220000000000001</v>
      </c>
      <c r="I126" s="135" t="str">
        <f>_xlfn.XLOOKUP(Chronic_Absenteeism[[#This Row],[School Name]],Maine_Schools[School Name],Maine_Schools[Grade Span],"error")</f>
        <v>PK-06</v>
      </c>
      <c r="J126" s="134" t="str">
        <f>_xlfn.XLOOKUP(Chronic_Absenteeism[[#This Row],[School Name]],Maine_Schools[School Name],Maine_Schools[Comparison School Type],"error")</f>
        <v>Non Charter</v>
      </c>
    </row>
    <row r="127" spans="1:10" ht="16">
      <c r="A127" t="s">
        <v>573</v>
      </c>
      <c r="B127" t="s">
        <v>878</v>
      </c>
      <c r="C127" t="s">
        <v>75</v>
      </c>
      <c r="D127" t="s">
        <v>1280</v>
      </c>
      <c r="E127" t="s">
        <v>1280</v>
      </c>
      <c r="F127" t="s">
        <v>1459</v>
      </c>
      <c r="G127" t="s">
        <v>1460</v>
      </c>
      <c r="H127" s="144">
        <v>0.4214</v>
      </c>
      <c r="I127" s="135" t="str">
        <f>_xlfn.XLOOKUP(Chronic_Absenteeism[[#This Row],[School Name]],Maine_Schools[School Name],Maine_Schools[Grade Span],"error")</f>
        <v>09-12</v>
      </c>
      <c r="J127" s="134" t="str">
        <f>_xlfn.XLOOKUP(Chronic_Absenteeism[[#This Row],[School Name]],Maine_Schools[School Name],Maine_Schools[Comparison School Type],"error")</f>
        <v>Non Charter</v>
      </c>
    </row>
    <row r="128" spans="1:10" ht="16">
      <c r="A128" t="s">
        <v>573</v>
      </c>
      <c r="B128" t="s">
        <v>878</v>
      </c>
      <c r="C128" t="s">
        <v>105</v>
      </c>
      <c r="D128" t="s">
        <v>1280</v>
      </c>
      <c r="E128" t="s">
        <v>1280</v>
      </c>
      <c r="F128" t="s">
        <v>1461</v>
      </c>
      <c r="G128" t="s">
        <v>1375</v>
      </c>
      <c r="H128" s="144">
        <v>0.29799999999999999</v>
      </c>
      <c r="I128" s="135" t="str">
        <f>_xlfn.XLOOKUP(Chronic_Absenteeism[[#This Row],[School Name]],Maine_Schools[School Name],Maine_Schools[Grade Span],"error")</f>
        <v>07-08</v>
      </c>
      <c r="J128" s="134" t="str">
        <f>_xlfn.XLOOKUP(Chronic_Absenteeism[[#This Row],[School Name]],Maine_Schools[School Name],Maine_Schools[Comparison School Type],"error")</f>
        <v>Non Charter</v>
      </c>
    </row>
    <row r="129" spans="1:10" ht="16">
      <c r="A129" t="s">
        <v>573</v>
      </c>
      <c r="B129" t="s">
        <v>878</v>
      </c>
      <c r="C129" t="s">
        <v>157</v>
      </c>
      <c r="D129" t="s">
        <v>1280</v>
      </c>
      <c r="E129" t="s">
        <v>1280</v>
      </c>
      <c r="F129" t="s">
        <v>1462</v>
      </c>
      <c r="G129" t="s">
        <v>1463</v>
      </c>
      <c r="H129" s="144">
        <v>0.29559999999999997</v>
      </c>
      <c r="I129" s="135" t="str">
        <f>_xlfn.XLOOKUP(Chronic_Absenteeism[[#This Row],[School Name]],Maine_Schools[School Name],Maine_Schools[Grade Span],"error")</f>
        <v>PK-06</v>
      </c>
      <c r="J129" s="134" t="str">
        <f>_xlfn.XLOOKUP(Chronic_Absenteeism[[#This Row],[School Name]],Maine_Schools[School Name],Maine_Schools[Comparison School Type],"error")</f>
        <v>Non Charter</v>
      </c>
    </row>
    <row r="130" spans="1:10" ht="16">
      <c r="A130" t="s">
        <v>573</v>
      </c>
      <c r="B130" t="s">
        <v>878</v>
      </c>
      <c r="C130" t="s">
        <v>165</v>
      </c>
      <c r="D130" t="s">
        <v>1280</v>
      </c>
      <c r="E130" t="s">
        <v>1280</v>
      </c>
      <c r="F130" t="s">
        <v>1390</v>
      </c>
      <c r="G130" t="s">
        <v>1384</v>
      </c>
      <c r="H130" s="144">
        <v>0.17610000000000001</v>
      </c>
      <c r="I130" s="135" t="str">
        <f>_xlfn.XLOOKUP(Chronic_Absenteeism[[#This Row],[School Name]],Maine_Schools[School Name],Maine_Schools[Grade Span],"error")</f>
        <v>PK-06</v>
      </c>
      <c r="J130" s="134" t="str">
        <f>_xlfn.XLOOKUP(Chronic_Absenteeism[[#This Row],[School Name]],Maine_Schools[School Name],Maine_Schools[Comparison School Type],"error")</f>
        <v>Non Charter</v>
      </c>
    </row>
    <row r="131" spans="1:10" ht="16">
      <c r="A131" t="s">
        <v>573</v>
      </c>
      <c r="B131" t="s">
        <v>878</v>
      </c>
      <c r="C131" t="s">
        <v>183</v>
      </c>
      <c r="D131" t="s">
        <v>1280</v>
      </c>
      <c r="E131" t="s">
        <v>1280</v>
      </c>
      <c r="F131" t="s">
        <v>1464</v>
      </c>
      <c r="G131" t="s">
        <v>1465</v>
      </c>
      <c r="H131" s="144">
        <v>0.3135</v>
      </c>
      <c r="I131" s="135" t="str">
        <f>_xlfn.XLOOKUP(Chronic_Absenteeism[[#This Row],[School Name]],Maine_Schools[School Name],Maine_Schools[Grade Span],"error")</f>
        <v>PK-06</v>
      </c>
      <c r="J131" s="134" t="str">
        <f>_xlfn.XLOOKUP(Chronic_Absenteeism[[#This Row],[School Name]],Maine_Schools[School Name],Maine_Schools[Comparison School Type],"error")</f>
        <v>Non Charter</v>
      </c>
    </row>
    <row r="132" spans="1:10" ht="16">
      <c r="A132" t="s">
        <v>573</v>
      </c>
      <c r="B132" t="s">
        <v>878</v>
      </c>
      <c r="C132" t="s">
        <v>197</v>
      </c>
      <c r="D132" t="s">
        <v>1280</v>
      </c>
      <c r="E132" t="s">
        <v>1280</v>
      </c>
      <c r="F132" t="s">
        <v>1466</v>
      </c>
      <c r="G132" t="s">
        <v>1467</v>
      </c>
      <c r="H132" s="144">
        <v>0.26129999999999998</v>
      </c>
      <c r="I132" s="135" t="str">
        <f>_xlfn.XLOOKUP(Chronic_Absenteeism[[#This Row],[School Name]],Maine_Schools[School Name],Maine_Schools[Grade Span],"error")</f>
        <v>PK-06</v>
      </c>
      <c r="J132" s="134" t="str">
        <f>_xlfn.XLOOKUP(Chronic_Absenteeism[[#This Row],[School Name]],Maine_Schools[School Name],Maine_Schools[Comparison School Type],"error")</f>
        <v>Non Charter</v>
      </c>
    </row>
    <row r="133" spans="1:10" ht="16">
      <c r="A133" t="s">
        <v>573</v>
      </c>
      <c r="B133" t="s">
        <v>879</v>
      </c>
      <c r="C133" t="s">
        <v>51</v>
      </c>
      <c r="D133" t="s">
        <v>1280</v>
      </c>
      <c r="E133" t="s">
        <v>1280</v>
      </c>
      <c r="F133" t="s">
        <v>1432</v>
      </c>
      <c r="G133" t="s">
        <v>1468</v>
      </c>
      <c r="H133" s="144">
        <v>0.36170000000000002</v>
      </c>
      <c r="I133" s="135" t="str">
        <f>_xlfn.XLOOKUP(Chronic_Absenteeism[[#This Row],[School Name]],Maine_Schools[School Name],Maine_Schools[Grade Span],"error")</f>
        <v>PK-08</v>
      </c>
      <c r="J133" s="134" t="str">
        <f>_xlfn.XLOOKUP(Chronic_Absenteeism[[#This Row],[School Name]],Maine_Schools[School Name],Maine_Schools[Comparison School Type],"error")</f>
        <v>Non Charter</v>
      </c>
    </row>
    <row r="134" spans="1:10" ht="16">
      <c r="A134" t="s">
        <v>573</v>
      </c>
      <c r="B134" t="s">
        <v>202</v>
      </c>
      <c r="C134" t="s">
        <v>202</v>
      </c>
      <c r="D134" t="s">
        <v>1280</v>
      </c>
      <c r="E134" t="s">
        <v>1280</v>
      </c>
      <c r="F134" t="s">
        <v>1469</v>
      </c>
      <c r="G134" t="s">
        <v>1470</v>
      </c>
      <c r="H134" s="144">
        <v>0.31359999999999999</v>
      </c>
      <c r="I134" s="135" t="str">
        <f>_xlfn.XLOOKUP(Chronic_Absenteeism[[#This Row],[School Name]],Maine_Schools[School Name],Maine_Schools[Grade Span],"error")</f>
        <v>09-12</v>
      </c>
      <c r="J134" s="134" t="str">
        <f>_xlfn.XLOOKUP(Chronic_Absenteeism[[#This Row],[School Name]],Maine_Schools[School Name],Maine_Schools[Comparison School Type],"error")</f>
        <v>Non Charter</v>
      </c>
    </row>
    <row r="135" spans="1:10" ht="16">
      <c r="A135" t="s">
        <v>573</v>
      </c>
      <c r="B135" t="s">
        <v>880</v>
      </c>
      <c r="C135" t="s">
        <v>477</v>
      </c>
      <c r="D135" t="s">
        <v>1280</v>
      </c>
      <c r="E135" t="s">
        <v>1280</v>
      </c>
      <c r="F135" t="s">
        <v>1414</v>
      </c>
      <c r="G135" t="s">
        <v>1311</v>
      </c>
      <c r="H135" s="144">
        <v>0.21829999999999999</v>
      </c>
      <c r="I135" s="135" t="str">
        <f>_xlfn.XLOOKUP(Chronic_Absenteeism[[#This Row],[School Name]],Maine_Schools[School Name],Maine_Schools[Grade Span],"error")</f>
        <v>PK-08</v>
      </c>
      <c r="J135" s="134" t="str">
        <f>_xlfn.XLOOKUP(Chronic_Absenteeism[[#This Row],[School Name]],Maine_Schools[School Name],Maine_Schools[Comparison School Type],"error")</f>
        <v>Non Charter</v>
      </c>
    </row>
    <row r="136" spans="1:10" ht="16">
      <c r="A136" t="s">
        <v>573</v>
      </c>
      <c r="B136" t="s">
        <v>882</v>
      </c>
      <c r="C136" t="s">
        <v>341</v>
      </c>
      <c r="D136" t="s">
        <v>1280</v>
      </c>
      <c r="E136" t="s">
        <v>1280</v>
      </c>
      <c r="F136" t="s">
        <v>1314</v>
      </c>
      <c r="G136" t="s">
        <v>1471</v>
      </c>
      <c r="H136" s="144">
        <v>0.21279999999999999</v>
      </c>
      <c r="I136" s="135" t="str">
        <f>_xlfn.XLOOKUP(Chronic_Absenteeism[[#This Row],[School Name]],Maine_Schools[School Name],Maine_Schools[Grade Span],"error")</f>
        <v>PK-05</v>
      </c>
      <c r="J136" s="134" t="str">
        <f>_xlfn.XLOOKUP(Chronic_Absenteeism[[#This Row],[School Name]],Maine_Schools[School Name],Maine_Schools[Comparison School Type],"error")</f>
        <v>Non Charter</v>
      </c>
    </row>
    <row r="137" spans="1:10" ht="16">
      <c r="A137" t="s">
        <v>573</v>
      </c>
      <c r="B137" t="s">
        <v>882</v>
      </c>
      <c r="C137" t="s">
        <v>115</v>
      </c>
      <c r="D137" t="s">
        <v>1280</v>
      </c>
      <c r="E137" t="s">
        <v>1280</v>
      </c>
      <c r="F137" t="s">
        <v>1291</v>
      </c>
      <c r="G137" t="s">
        <v>1472</v>
      </c>
      <c r="H137" s="144">
        <v>0.36159999999999998</v>
      </c>
      <c r="I137" s="135" t="str">
        <f>_xlfn.XLOOKUP(Chronic_Absenteeism[[#This Row],[School Name]],Maine_Schools[School Name],Maine_Schools[Grade Span],"error")</f>
        <v>09-12</v>
      </c>
      <c r="J137" s="134" t="str">
        <f>_xlfn.XLOOKUP(Chronic_Absenteeism[[#This Row],[School Name]],Maine_Schools[School Name],Maine_Schools[Comparison School Type],"error")</f>
        <v>Non Charter</v>
      </c>
    </row>
    <row r="138" spans="1:10" ht="16">
      <c r="A138" t="s">
        <v>573</v>
      </c>
      <c r="B138" t="s">
        <v>882</v>
      </c>
      <c r="C138" t="s">
        <v>209</v>
      </c>
      <c r="D138" t="s">
        <v>1280</v>
      </c>
      <c r="E138" t="s">
        <v>1280</v>
      </c>
      <c r="F138" t="s">
        <v>1473</v>
      </c>
      <c r="G138" t="s">
        <v>1474</v>
      </c>
      <c r="H138" s="144">
        <v>0.3</v>
      </c>
      <c r="I138" s="135" t="str">
        <f>_xlfn.XLOOKUP(Chronic_Absenteeism[[#This Row],[School Name]],Maine_Schools[School Name],Maine_Schools[Grade Span],"error")</f>
        <v>06-08</v>
      </c>
      <c r="J138" s="134" t="str">
        <f>_xlfn.XLOOKUP(Chronic_Absenteeism[[#This Row],[School Name]],Maine_Schools[School Name],Maine_Schools[Comparison School Type],"error")</f>
        <v>Non Charter</v>
      </c>
    </row>
    <row r="139" spans="1:10" ht="16">
      <c r="A139" t="s">
        <v>573</v>
      </c>
      <c r="B139" t="s">
        <v>885</v>
      </c>
      <c r="C139" t="s">
        <v>212</v>
      </c>
      <c r="D139" t="s">
        <v>1280</v>
      </c>
      <c r="E139" t="s">
        <v>1280</v>
      </c>
      <c r="F139" t="s">
        <v>1349</v>
      </c>
      <c r="G139" t="s">
        <v>1394</v>
      </c>
      <c r="H139" s="144">
        <v>0.41670000000000001</v>
      </c>
      <c r="I139" s="135" t="str">
        <f>_xlfn.XLOOKUP(Chronic_Absenteeism[[#This Row],[School Name]],Maine_Schools[School Name],Maine_Schools[Grade Span],"error")</f>
        <v>KG-05</v>
      </c>
      <c r="J139" s="134" t="str">
        <f>_xlfn.XLOOKUP(Chronic_Absenteeism[[#This Row],[School Name]],Maine_Schools[School Name],Maine_Schools[Comparison School Type],"error")</f>
        <v>Non Charter</v>
      </c>
    </row>
    <row r="140" spans="1:10" ht="16">
      <c r="A140" t="s">
        <v>573</v>
      </c>
      <c r="B140" t="s">
        <v>904</v>
      </c>
      <c r="C140" t="s">
        <v>269</v>
      </c>
      <c r="D140" t="s">
        <v>1280</v>
      </c>
      <c r="E140" t="s">
        <v>1280</v>
      </c>
      <c r="F140" t="s">
        <v>1456</v>
      </c>
      <c r="G140" t="s">
        <v>1475</v>
      </c>
      <c r="H140" s="144">
        <v>0.22</v>
      </c>
      <c r="I140" s="135" t="str">
        <f>_xlfn.XLOOKUP(Chronic_Absenteeism[[#This Row],[School Name]],Maine_Schools[School Name],Maine_Schools[Grade Span],"error")</f>
        <v>09-12</v>
      </c>
      <c r="J140" s="134" t="str">
        <f>_xlfn.XLOOKUP(Chronic_Absenteeism[[#This Row],[School Name]],Maine_Schools[School Name],Maine_Schools[Comparison School Type],"error")</f>
        <v>Non Charter</v>
      </c>
    </row>
    <row r="141" spans="1:10" ht="16">
      <c r="A141" t="s">
        <v>573</v>
      </c>
      <c r="B141" t="s">
        <v>904</v>
      </c>
      <c r="C141" t="s">
        <v>382</v>
      </c>
      <c r="D141" t="s">
        <v>1280</v>
      </c>
      <c r="E141" t="s">
        <v>1280</v>
      </c>
      <c r="F141" t="s">
        <v>1476</v>
      </c>
      <c r="G141" t="s">
        <v>1477</v>
      </c>
      <c r="H141" s="144">
        <v>0.152</v>
      </c>
      <c r="I141" s="135" t="str">
        <f>_xlfn.XLOOKUP(Chronic_Absenteeism[[#This Row],[School Name]],Maine_Schools[School Name],Maine_Schools[Grade Span],"error")</f>
        <v>PK-06</v>
      </c>
      <c r="J141" s="134" t="str">
        <f>_xlfn.XLOOKUP(Chronic_Absenteeism[[#This Row],[School Name]],Maine_Schools[School Name],Maine_Schools[Comparison School Type],"error")</f>
        <v>Non Charter</v>
      </c>
    </row>
    <row r="142" spans="1:10" ht="16">
      <c r="A142" t="s">
        <v>573</v>
      </c>
      <c r="B142" t="s">
        <v>904</v>
      </c>
      <c r="C142" t="s">
        <v>464</v>
      </c>
      <c r="D142" t="s">
        <v>1280</v>
      </c>
      <c r="E142" t="s">
        <v>1280</v>
      </c>
      <c r="F142" t="s">
        <v>1394</v>
      </c>
      <c r="G142" t="s">
        <v>1478</v>
      </c>
      <c r="H142" s="144">
        <v>0.12239999999999999</v>
      </c>
      <c r="I142" s="135" t="str">
        <f>_xlfn.XLOOKUP(Chronic_Absenteeism[[#This Row],[School Name]],Maine_Schools[School Name],Maine_Schools[Grade Span],"error")</f>
        <v>07-08</v>
      </c>
      <c r="J142" s="134" t="str">
        <f>_xlfn.XLOOKUP(Chronic_Absenteeism[[#This Row],[School Name]],Maine_Schools[School Name],Maine_Schools[Comparison School Type],"error")</f>
        <v>Non Charter</v>
      </c>
    </row>
    <row r="143" spans="1:10" ht="16">
      <c r="A143" t="s">
        <v>573</v>
      </c>
      <c r="B143" t="s">
        <v>906</v>
      </c>
      <c r="C143" t="s">
        <v>207</v>
      </c>
      <c r="D143" t="s">
        <v>1280</v>
      </c>
      <c r="E143" t="s">
        <v>1280</v>
      </c>
      <c r="F143" t="s">
        <v>1347</v>
      </c>
      <c r="G143" t="s">
        <v>1332</v>
      </c>
      <c r="H143" s="144">
        <v>0.27100000000000002</v>
      </c>
      <c r="I143" s="135" t="str">
        <f>_xlfn.XLOOKUP(Chronic_Absenteeism[[#This Row],[School Name]],Maine_Schools[School Name],Maine_Schools[Grade Span],"error")</f>
        <v>09-12</v>
      </c>
      <c r="J143" s="134" t="str">
        <f>_xlfn.XLOOKUP(Chronic_Absenteeism[[#This Row],[School Name]],Maine_Schools[School Name],Maine_Schools[Comparison School Type],"error")</f>
        <v>Non Charter</v>
      </c>
    </row>
    <row r="144" spans="1:10" ht="16">
      <c r="A144" t="s">
        <v>573</v>
      </c>
      <c r="B144" t="s">
        <v>906</v>
      </c>
      <c r="C144" t="s">
        <v>216</v>
      </c>
      <c r="D144" t="s">
        <v>1280</v>
      </c>
      <c r="E144" t="s">
        <v>1280</v>
      </c>
      <c r="F144" t="s">
        <v>1479</v>
      </c>
      <c r="G144" t="s">
        <v>1480</v>
      </c>
      <c r="H144" s="144">
        <v>0.30840000000000001</v>
      </c>
      <c r="I144" s="135" t="str">
        <f>_xlfn.XLOOKUP(Chronic_Absenteeism[[#This Row],[School Name]],Maine_Schools[School Name],Maine_Schools[Grade Span],"error")</f>
        <v>PK-08</v>
      </c>
      <c r="J144" s="134" t="str">
        <f>_xlfn.XLOOKUP(Chronic_Absenteeism[[#This Row],[School Name]],Maine_Schools[School Name],Maine_Schools[Comparison School Type],"error")</f>
        <v>Non Charter</v>
      </c>
    </row>
    <row r="145" spans="1:10" ht="16">
      <c r="A145" t="s">
        <v>573</v>
      </c>
      <c r="B145" t="s">
        <v>887</v>
      </c>
      <c r="C145" t="s">
        <v>167</v>
      </c>
      <c r="D145" t="s">
        <v>1280</v>
      </c>
      <c r="E145" t="s">
        <v>1280</v>
      </c>
      <c r="F145" t="s">
        <v>1481</v>
      </c>
      <c r="G145" t="s">
        <v>1326</v>
      </c>
      <c r="H145" s="144">
        <v>0.40460000000000002</v>
      </c>
      <c r="I145" s="135" t="str">
        <f>_xlfn.XLOOKUP(Chronic_Absenteeism[[#This Row],[School Name]],Maine_Schools[School Name],Maine_Schools[Grade Span],"error")</f>
        <v>09-12</v>
      </c>
      <c r="J145" s="134" t="str">
        <f>_xlfn.XLOOKUP(Chronic_Absenteeism[[#This Row],[School Name]],Maine_Schools[School Name],Maine_Schools[Comparison School Type],"error")</f>
        <v>Non Charter</v>
      </c>
    </row>
    <row r="146" spans="1:10" ht="16">
      <c r="A146" t="s">
        <v>573</v>
      </c>
      <c r="B146" t="s">
        <v>887</v>
      </c>
      <c r="C146" t="s">
        <v>523</v>
      </c>
      <c r="D146" t="s">
        <v>1280</v>
      </c>
      <c r="E146" t="s">
        <v>1280</v>
      </c>
      <c r="F146" t="s">
        <v>1368</v>
      </c>
      <c r="G146" t="s">
        <v>1482</v>
      </c>
      <c r="H146" s="144">
        <v>0.14199999999999999</v>
      </c>
      <c r="I146" s="135" t="str">
        <f>_xlfn.XLOOKUP(Chronic_Absenteeism[[#This Row],[School Name]],Maine_Schools[School Name],Maine_Schools[Grade Span],"error")</f>
        <v>PK-08</v>
      </c>
      <c r="J146" s="134" t="str">
        <f>_xlfn.XLOOKUP(Chronic_Absenteeism[[#This Row],[School Name]],Maine_Schools[School Name],Maine_Schools[Comparison School Type],"error")</f>
        <v>Non Charter</v>
      </c>
    </row>
    <row r="147" spans="1:10" ht="16">
      <c r="A147" t="s">
        <v>573</v>
      </c>
      <c r="B147" t="s">
        <v>889</v>
      </c>
      <c r="C147" t="s">
        <v>99</v>
      </c>
      <c r="D147" t="s">
        <v>1280</v>
      </c>
      <c r="E147" t="s">
        <v>1280</v>
      </c>
      <c r="F147" t="s">
        <v>1285</v>
      </c>
      <c r="G147" t="s">
        <v>1388</v>
      </c>
      <c r="H147" s="144">
        <v>0.12770000000000001</v>
      </c>
      <c r="I147" s="135" t="str">
        <f>_xlfn.XLOOKUP(Chronic_Absenteeism[[#This Row],[School Name]],Maine_Schools[School Name],Maine_Schools[Grade Span],"error")</f>
        <v>PK-08</v>
      </c>
      <c r="J147" s="134" t="str">
        <f>_xlfn.XLOOKUP(Chronic_Absenteeism[[#This Row],[School Name]],Maine_Schools[School Name],Maine_Schools[Comparison School Type],"error")</f>
        <v>Non Charter</v>
      </c>
    </row>
    <row r="148" spans="1:10" ht="16">
      <c r="A148" t="s">
        <v>573</v>
      </c>
      <c r="B148" t="s">
        <v>891</v>
      </c>
      <c r="C148" t="s">
        <v>59</v>
      </c>
      <c r="D148" t="s">
        <v>1280</v>
      </c>
      <c r="E148" t="s">
        <v>1280</v>
      </c>
      <c r="F148" t="s">
        <v>1290</v>
      </c>
      <c r="G148" t="s">
        <v>1483</v>
      </c>
      <c r="H148" s="144">
        <v>0.2117</v>
      </c>
      <c r="I148" s="135" t="str">
        <f>_xlfn.XLOOKUP(Chronic_Absenteeism[[#This Row],[School Name]],Maine_Schools[School Name],Maine_Schools[Grade Span],"error")</f>
        <v>PK-05</v>
      </c>
      <c r="J148" s="134" t="str">
        <f>_xlfn.XLOOKUP(Chronic_Absenteeism[[#This Row],[School Name]],Maine_Schools[School Name],Maine_Schools[Comparison School Type],"error")</f>
        <v>Non Charter</v>
      </c>
    </row>
    <row r="149" spans="1:10" ht="16">
      <c r="A149" t="s">
        <v>573</v>
      </c>
      <c r="B149" t="s">
        <v>891</v>
      </c>
      <c r="C149" t="s">
        <v>220</v>
      </c>
      <c r="D149" t="s">
        <v>1280</v>
      </c>
      <c r="E149" t="s">
        <v>1280</v>
      </c>
      <c r="F149" t="s">
        <v>1383</v>
      </c>
      <c r="G149" t="s">
        <v>1464</v>
      </c>
      <c r="H149" s="144">
        <v>0.25240000000000001</v>
      </c>
      <c r="I149" s="135" t="str">
        <f>_xlfn.XLOOKUP(Chronic_Absenteeism[[#This Row],[School Name]],Maine_Schools[School Name],Maine_Schools[Grade Span],"error")</f>
        <v>06-12</v>
      </c>
      <c r="J149" s="134" t="str">
        <f>_xlfn.XLOOKUP(Chronic_Absenteeism[[#This Row],[School Name]],Maine_Schools[School Name],Maine_Schools[Comparison School Type],"error")</f>
        <v>Non Charter</v>
      </c>
    </row>
    <row r="150" spans="1:10" ht="16">
      <c r="A150" t="s">
        <v>573</v>
      </c>
      <c r="B150" t="s">
        <v>575</v>
      </c>
      <c r="C150" t="s">
        <v>575</v>
      </c>
      <c r="D150" t="s">
        <v>1280</v>
      </c>
      <c r="E150" t="s">
        <v>1280</v>
      </c>
      <c r="F150" t="s">
        <v>1484</v>
      </c>
      <c r="G150" t="s">
        <v>1485</v>
      </c>
      <c r="H150" s="144">
        <v>0.37640000000000001</v>
      </c>
      <c r="I150" s="135" t="str">
        <f>_xlfn.XLOOKUP(Chronic_Absenteeism[[#This Row],[School Name]],Maine_Schools[School Name],Maine_Schools[Grade Span],"error")</f>
        <v>09-12</v>
      </c>
      <c r="J150" s="134" t="str">
        <f>_xlfn.XLOOKUP(Chronic_Absenteeism[[#This Row],[School Name]],Maine_Schools[School Name],Maine_Schools[Comparison School Type],"error")</f>
        <v>Charter</v>
      </c>
    </row>
    <row r="151" spans="1:10" ht="16">
      <c r="A151" t="s">
        <v>573</v>
      </c>
      <c r="B151" t="s">
        <v>602</v>
      </c>
      <c r="C151" t="s">
        <v>579</v>
      </c>
      <c r="D151" t="s">
        <v>1280</v>
      </c>
      <c r="E151" t="s">
        <v>1280</v>
      </c>
      <c r="F151" t="s">
        <v>1310</v>
      </c>
      <c r="G151" t="s">
        <v>1486</v>
      </c>
      <c r="H151" s="144">
        <v>0.16819999999999999</v>
      </c>
      <c r="I151" s="135" t="str">
        <f>_xlfn.XLOOKUP(Chronic_Absenteeism[[#This Row],[School Name]],Maine_Schools[School Name],Maine_Schools[Grade Span],"error")</f>
        <v>09-12</v>
      </c>
      <c r="J151" s="134" t="str">
        <f>_xlfn.XLOOKUP(Chronic_Absenteeism[[#This Row],[School Name]],Maine_Schools[School Name],Maine_Schools[Comparison School Type],"error")</f>
        <v>Charter</v>
      </c>
    </row>
    <row r="152" spans="1:10" ht="16">
      <c r="A152" t="s">
        <v>573</v>
      </c>
      <c r="B152" t="s">
        <v>79</v>
      </c>
      <c r="C152" t="s">
        <v>79</v>
      </c>
      <c r="D152" t="s">
        <v>1280</v>
      </c>
      <c r="E152" t="s">
        <v>1280</v>
      </c>
      <c r="F152" t="s">
        <v>1322</v>
      </c>
      <c r="G152" t="s">
        <v>1487</v>
      </c>
      <c r="H152" s="144">
        <v>0.29060000000000002</v>
      </c>
      <c r="I152" s="135" t="str">
        <f>_xlfn.XLOOKUP(Chronic_Absenteeism[[#This Row],[School Name]],Maine_Schools[School Name],Maine_Schools[Grade Span],"error")</f>
        <v>09-12</v>
      </c>
      <c r="J152" s="134" t="str">
        <f>_xlfn.XLOOKUP(Chronic_Absenteeism[[#This Row],[School Name]],Maine_Schools[School Name],Maine_Schools[Comparison School Type],"error")</f>
        <v>Non Charter</v>
      </c>
    </row>
    <row r="153" spans="1:10" ht="16">
      <c r="A153" t="s">
        <v>573</v>
      </c>
      <c r="B153" t="s">
        <v>581</v>
      </c>
      <c r="C153" t="s">
        <v>581</v>
      </c>
      <c r="D153" t="s">
        <v>1280</v>
      </c>
      <c r="E153" t="s">
        <v>1280</v>
      </c>
      <c r="F153" t="s">
        <v>1448</v>
      </c>
      <c r="G153" t="s">
        <v>1488</v>
      </c>
      <c r="H153" s="144">
        <v>7.0199999999999999E-2</v>
      </c>
      <c r="I153" s="135" t="str">
        <f>_xlfn.XLOOKUP(Chronic_Absenteeism[[#This Row],[School Name]],Maine_Schools[School Name],Maine_Schools[Grade Span],"error")</f>
        <v>07-12</v>
      </c>
      <c r="J153" s="134" t="str">
        <f>_xlfn.XLOOKUP(Chronic_Absenteeism[[#This Row],[School Name]],Maine_Schools[School Name],Maine_Schools[Comparison School Type],"error")</f>
        <v>Charter</v>
      </c>
    </row>
    <row r="154" spans="1:10" ht="16">
      <c r="A154" t="s">
        <v>573</v>
      </c>
      <c r="B154" t="s">
        <v>582</v>
      </c>
      <c r="C154" t="s">
        <v>582</v>
      </c>
      <c r="D154" t="s">
        <v>1280</v>
      </c>
      <c r="E154" t="s">
        <v>1280</v>
      </c>
      <c r="F154" t="s">
        <v>1394</v>
      </c>
      <c r="G154" t="s">
        <v>1489</v>
      </c>
      <c r="H154" s="144">
        <v>2.93E-2</v>
      </c>
      <c r="I154" s="135" t="str">
        <f>_xlfn.XLOOKUP(Chronic_Absenteeism[[#This Row],[School Name]],Maine_Schools[School Name],Maine_Schools[Grade Span],"error")</f>
        <v>07-12</v>
      </c>
      <c r="J154" s="134" t="str">
        <f>_xlfn.XLOOKUP(Chronic_Absenteeism[[#This Row],[School Name]],Maine_Schools[School Name],Maine_Schools[Comparison School Type],"error")</f>
        <v>Charter</v>
      </c>
    </row>
    <row r="155" spans="1:10" ht="16">
      <c r="A155" t="s">
        <v>573</v>
      </c>
      <c r="B155" t="s">
        <v>893</v>
      </c>
      <c r="C155" t="s">
        <v>176</v>
      </c>
      <c r="D155" t="s">
        <v>1280</v>
      </c>
      <c r="E155" t="s">
        <v>1280</v>
      </c>
      <c r="F155" t="s">
        <v>1361</v>
      </c>
      <c r="G155" t="s">
        <v>1490</v>
      </c>
      <c r="H155" s="144">
        <v>0.33329999999999999</v>
      </c>
      <c r="I155" s="135" t="str">
        <f>_xlfn.XLOOKUP(Chronic_Absenteeism[[#This Row],[School Name]],Maine_Schools[School Name],Maine_Schools[Grade Span],"error")</f>
        <v>05-08</v>
      </c>
      <c r="J155" s="134" t="str">
        <f>_xlfn.XLOOKUP(Chronic_Absenteeism[[#This Row],[School Name]],Maine_Schools[School Name],Maine_Schools[Comparison School Type],"error")</f>
        <v>Non Charter</v>
      </c>
    </row>
    <row r="156" spans="1:10" ht="16">
      <c r="A156" t="s">
        <v>573</v>
      </c>
      <c r="B156" t="s">
        <v>895</v>
      </c>
      <c r="C156" t="s">
        <v>243</v>
      </c>
      <c r="D156" t="s">
        <v>1280</v>
      </c>
      <c r="E156" t="s">
        <v>1280</v>
      </c>
      <c r="F156" t="s">
        <v>1318</v>
      </c>
      <c r="G156" t="s">
        <v>1491</v>
      </c>
      <c r="H156" s="144">
        <v>0.16470000000000001</v>
      </c>
      <c r="I156" s="135" t="str">
        <f>_xlfn.XLOOKUP(Chronic_Absenteeism[[#This Row],[School Name]],Maine_Schools[School Name],Maine_Schools[Grade Span],"error")</f>
        <v>PK-08</v>
      </c>
      <c r="J156" s="134" t="str">
        <f>_xlfn.XLOOKUP(Chronic_Absenteeism[[#This Row],[School Name]],Maine_Schools[School Name],Maine_Schools[Comparison School Type],"error")</f>
        <v>Non Charter</v>
      </c>
    </row>
    <row r="157" spans="1:10" ht="16">
      <c r="A157" t="s">
        <v>573</v>
      </c>
      <c r="B157" t="s">
        <v>897</v>
      </c>
      <c r="C157" t="s">
        <v>42</v>
      </c>
      <c r="D157" t="s">
        <v>1280</v>
      </c>
      <c r="E157" t="s">
        <v>1280</v>
      </c>
      <c r="F157" t="s">
        <v>1371</v>
      </c>
      <c r="G157" t="s">
        <v>1492</v>
      </c>
      <c r="H157" s="144">
        <v>0.26519999999999999</v>
      </c>
      <c r="I157" s="135" t="str">
        <f>_xlfn.XLOOKUP(Chronic_Absenteeism[[#This Row],[School Name]],Maine_Schools[School Name],Maine_Schools[Grade Span],"error")</f>
        <v>PK-05</v>
      </c>
      <c r="J157" s="134" t="str">
        <f>_xlfn.XLOOKUP(Chronic_Absenteeism[[#This Row],[School Name]],Maine_Schools[School Name],Maine_Schools[Comparison School Type],"error")</f>
        <v>Non Charter</v>
      </c>
    </row>
    <row r="158" spans="1:10" ht="16">
      <c r="A158" t="s">
        <v>573</v>
      </c>
      <c r="B158" t="s">
        <v>897</v>
      </c>
      <c r="C158" t="s">
        <v>122</v>
      </c>
      <c r="D158" t="s">
        <v>1280</v>
      </c>
      <c r="E158" t="s">
        <v>1280</v>
      </c>
      <c r="F158" t="s">
        <v>1283</v>
      </c>
      <c r="G158" t="s">
        <v>1493</v>
      </c>
      <c r="H158" s="144">
        <v>0.1239</v>
      </c>
      <c r="I158" s="135" t="str">
        <f>_xlfn.XLOOKUP(Chronic_Absenteeism[[#This Row],[School Name]],Maine_Schools[School Name],Maine_Schools[Grade Span],"error")</f>
        <v>06-12</v>
      </c>
      <c r="J158" s="134" t="str">
        <f>_xlfn.XLOOKUP(Chronic_Absenteeism[[#This Row],[School Name]],Maine_Schools[School Name],Maine_Schools[Comparison School Type],"error")</f>
        <v>Non Charter</v>
      </c>
    </row>
    <row r="159" spans="1:10" ht="16">
      <c r="A159" t="s">
        <v>573</v>
      </c>
      <c r="B159" t="s">
        <v>901</v>
      </c>
      <c r="C159" t="s">
        <v>227</v>
      </c>
      <c r="D159" t="s">
        <v>1280</v>
      </c>
      <c r="E159" t="s">
        <v>1280</v>
      </c>
      <c r="F159" t="s">
        <v>1448</v>
      </c>
      <c r="G159" t="s">
        <v>1333</v>
      </c>
      <c r="H159" s="144">
        <v>0.55930000000000002</v>
      </c>
      <c r="I159" s="135" t="str">
        <f>_xlfn.XLOOKUP(Chronic_Absenteeism[[#This Row],[School Name]],Maine_Schools[School Name],Maine_Schools[Grade Span],"error")</f>
        <v>09-12</v>
      </c>
      <c r="J159" s="134" t="str">
        <f>_xlfn.XLOOKUP(Chronic_Absenteeism[[#This Row],[School Name]],Maine_Schools[School Name],Maine_Schools[Comparison School Type],"error")</f>
        <v>Non Charter</v>
      </c>
    </row>
    <row r="160" spans="1:10" ht="16">
      <c r="A160" t="s">
        <v>573</v>
      </c>
      <c r="B160" t="s">
        <v>902</v>
      </c>
      <c r="C160" t="s">
        <v>230</v>
      </c>
      <c r="D160" t="s">
        <v>1280</v>
      </c>
      <c r="E160" t="s">
        <v>1280</v>
      </c>
      <c r="F160" t="s">
        <v>1368</v>
      </c>
      <c r="G160" t="s">
        <v>1483</v>
      </c>
      <c r="H160" s="144">
        <v>0.32850000000000001</v>
      </c>
      <c r="I160" s="135" t="str">
        <f>_xlfn.XLOOKUP(Chronic_Absenteeism[[#This Row],[School Name]],Maine_Schools[School Name],Maine_Schools[Grade Span],"error")</f>
        <v>PK-08</v>
      </c>
      <c r="J160" s="134" t="str">
        <f>_xlfn.XLOOKUP(Chronic_Absenteeism[[#This Row],[School Name]],Maine_Schools[School Name],Maine_Schools[Comparison School Type],"error")</f>
        <v>Non Charter</v>
      </c>
    </row>
    <row r="161" spans="1:10" ht="16">
      <c r="A161" t="s">
        <v>573</v>
      </c>
      <c r="B161" t="s">
        <v>910</v>
      </c>
      <c r="C161" t="s">
        <v>232</v>
      </c>
      <c r="D161" t="s">
        <v>1280</v>
      </c>
      <c r="E161" t="s">
        <v>1280</v>
      </c>
      <c r="F161" t="s">
        <v>1336</v>
      </c>
      <c r="G161" t="s">
        <v>1494</v>
      </c>
      <c r="H161" s="144">
        <v>0.28870000000000001</v>
      </c>
      <c r="I161" s="135" t="str">
        <f>_xlfn.XLOOKUP(Chronic_Absenteeism[[#This Row],[School Name]],Maine_Schools[School Name],Maine_Schools[Grade Span],"error")</f>
        <v>09-12</v>
      </c>
      <c r="J161" s="134" t="str">
        <f>_xlfn.XLOOKUP(Chronic_Absenteeism[[#This Row],[School Name]],Maine_Schools[School Name],Maine_Schools[Comparison School Type],"error")</f>
        <v>Non Charter</v>
      </c>
    </row>
    <row r="162" spans="1:10" ht="16">
      <c r="A162" t="s">
        <v>573</v>
      </c>
      <c r="B162" t="s">
        <v>911</v>
      </c>
      <c r="C162" t="s">
        <v>504</v>
      </c>
      <c r="D162" t="s">
        <v>1280</v>
      </c>
      <c r="E162" t="s">
        <v>1280</v>
      </c>
      <c r="F162" t="s">
        <v>1288</v>
      </c>
      <c r="G162" t="s">
        <v>1309</v>
      </c>
      <c r="H162" s="144">
        <v>0.2432</v>
      </c>
      <c r="I162" s="135" t="str">
        <f>_xlfn.XLOOKUP(Chronic_Absenteeism[[#This Row],[School Name]],Maine_Schools[School Name],Maine_Schools[Grade Span],"error")</f>
        <v>KG-08</v>
      </c>
      <c r="J162" s="134" t="str">
        <f>_xlfn.XLOOKUP(Chronic_Absenteeism[[#This Row],[School Name]],Maine_Schools[School Name],Maine_Schools[Comparison School Type],"error")</f>
        <v>Non Charter</v>
      </c>
    </row>
    <row r="163" spans="1:10" ht="16">
      <c r="A163" t="s">
        <v>573</v>
      </c>
      <c r="B163" t="s">
        <v>913</v>
      </c>
      <c r="C163" t="s">
        <v>346</v>
      </c>
      <c r="D163" t="s">
        <v>1280</v>
      </c>
      <c r="E163" t="s">
        <v>1280</v>
      </c>
      <c r="F163" t="s">
        <v>1294</v>
      </c>
      <c r="G163" t="s">
        <v>1377</v>
      </c>
      <c r="H163" s="144">
        <v>0.14610000000000001</v>
      </c>
      <c r="I163" s="135" t="str">
        <f>_xlfn.XLOOKUP(Chronic_Absenteeism[[#This Row],[School Name]],Maine_Schools[School Name],Maine_Schools[Grade Span],"error")</f>
        <v>KG-08</v>
      </c>
      <c r="J163" s="134" t="str">
        <f>_xlfn.XLOOKUP(Chronic_Absenteeism[[#This Row],[School Name]],Maine_Schools[School Name],Maine_Schools[Comparison School Type],"error")</f>
        <v>Non Charter</v>
      </c>
    </row>
    <row r="164" spans="1:10" ht="16">
      <c r="A164" t="s">
        <v>573</v>
      </c>
      <c r="B164" t="s">
        <v>915</v>
      </c>
      <c r="C164" t="s">
        <v>267</v>
      </c>
      <c r="D164" t="s">
        <v>1280</v>
      </c>
      <c r="E164" t="s">
        <v>1280</v>
      </c>
      <c r="F164" t="s">
        <v>1495</v>
      </c>
      <c r="G164" t="s">
        <v>1496</v>
      </c>
      <c r="H164" s="144">
        <v>0.17230000000000001</v>
      </c>
      <c r="I164" s="135" t="str">
        <f>_xlfn.XLOOKUP(Chronic_Absenteeism[[#This Row],[School Name]],Maine_Schools[School Name],Maine_Schools[Grade Span],"error")</f>
        <v>PK-08</v>
      </c>
      <c r="J164" s="134" t="str">
        <f>_xlfn.XLOOKUP(Chronic_Absenteeism[[#This Row],[School Name]],Maine_Schools[School Name],Maine_Schools[Comparison School Type],"error")</f>
        <v>Non Charter</v>
      </c>
    </row>
    <row r="165" spans="1:10" ht="16">
      <c r="A165" t="s">
        <v>573</v>
      </c>
      <c r="B165" t="s">
        <v>917</v>
      </c>
      <c r="C165" t="s">
        <v>33</v>
      </c>
      <c r="D165" t="s">
        <v>1280</v>
      </c>
      <c r="E165" t="s">
        <v>1280</v>
      </c>
      <c r="F165" t="s">
        <v>1372</v>
      </c>
      <c r="G165" t="s">
        <v>1304</v>
      </c>
      <c r="H165" s="144">
        <v>0.1053</v>
      </c>
      <c r="I165" s="135" t="str">
        <f>_xlfn.XLOOKUP(Chronic_Absenteeism[[#This Row],[School Name]],Maine_Schools[School Name],Maine_Schools[Grade Span],"error")</f>
        <v>PK-08</v>
      </c>
      <c r="J165" s="134" t="str">
        <f>_xlfn.XLOOKUP(Chronic_Absenteeism[[#This Row],[School Name]],Maine_Schools[School Name],Maine_Schools[Comparison School Type],"error")</f>
        <v>Non Charter</v>
      </c>
    </row>
    <row r="166" spans="1:10" ht="16">
      <c r="A166" t="s">
        <v>573</v>
      </c>
      <c r="B166" t="s">
        <v>919</v>
      </c>
      <c r="C166" t="s">
        <v>234</v>
      </c>
      <c r="D166" t="s">
        <v>1280</v>
      </c>
      <c r="E166" t="s">
        <v>1280</v>
      </c>
      <c r="F166" t="s">
        <v>1497</v>
      </c>
      <c r="G166" t="s">
        <v>1385</v>
      </c>
      <c r="H166" s="144">
        <v>0.3448</v>
      </c>
      <c r="I166" s="135" t="str">
        <f>_xlfn.XLOOKUP(Chronic_Absenteeism[[#This Row],[School Name]],Maine_Schools[School Name],Maine_Schools[Grade Span],"error")</f>
        <v>PK-08</v>
      </c>
      <c r="J166" s="134" t="str">
        <f>_xlfn.XLOOKUP(Chronic_Absenteeism[[#This Row],[School Name]],Maine_Schools[School Name],Maine_Schools[Comparison School Type],"error")</f>
        <v>Non Charter</v>
      </c>
    </row>
    <row r="167" spans="1:10" ht="16">
      <c r="A167" t="s">
        <v>573</v>
      </c>
      <c r="B167" t="s">
        <v>921</v>
      </c>
      <c r="C167" t="s">
        <v>511</v>
      </c>
      <c r="D167" t="s">
        <v>1280</v>
      </c>
      <c r="E167" t="s">
        <v>1280</v>
      </c>
      <c r="F167" t="s">
        <v>1438</v>
      </c>
      <c r="G167" t="s">
        <v>1476</v>
      </c>
      <c r="H167" s="144">
        <v>0.1774</v>
      </c>
      <c r="I167" s="135" t="str">
        <f>_xlfn.XLOOKUP(Chronic_Absenteeism[[#This Row],[School Name]],Maine_Schools[School Name],Maine_Schools[Grade Span],"error")</f>
        <v>PK-08</v>
      </c>
      <c r="J167" s="134" t="str">
        <f>_xlfn.XLOOKUP(Chronic_Absenteeism[[#This Row],[School Name]],Maine_Schools[School Name],Maine_Schools[Comparison School Type],"error")</f>
        <v>Non Charter</v>
      </c>
    </row>
    <row r="168" spans="1:10" ht="16">
      <c r="A168" t="s">
        <v>573</v>
      </c>
      <c r="B168" t="s">
        <v>922</v>
      </c>
      <c r="C168" t="s">
        <v>512</v>
      </c>
      <c r="D168" t="s">
        <v>1280</v>
      </c>
      <c r="E168" t="s">
        <v>1280</v>
      </c>
      <c r="F168" t="s">
        <v>1335</v>
      </c>
      <c r="G168" t="s">
        <v>1320</v>
      </c>
      <c r="H168" s="144">
        <v>0.2344</v>
      </c>
      <c r="I168" s="135" t="str">
        <f>_xlfn.XLOOKUP(Chronic_Absenteeism[[#This Row],[School Name]],Maine_Schools[School Name],Maine_Schools[Grade Span],"error")</f>
        <v>PK-08</v>
      </c>
      <c r="J168" s="134" t="str">
        <f>_xlfn.XLOOKUP(Chronic_Absenteeism[[#This Row],[School Name]],Maine_Schools[School Name],Maine_Schools[Comparison School Type],"error")</f>
        <v>Non Charter</v>
      </c>
    </row>
    <row r="169" spans="1:10" ht="16">
      <c r="A169" t="s">
        <v>573</v>
      </c>
      <c r="B169" t="s">
        <v>715</v>
      </c>
      <c r="C169" t="s">
        <v>213</v>
      </c>
      <c r="D169" t="s">
        <v>1280</v>
      </c>
      <c r="E169" t="s">
        <v>1280</v>
      </c>
      <c r="F169" t="s">
        <v>1432</v>
      </c>
      <c r="G169" t="s">
        <v>1338</v>
      </c>
      <c r="H169" s="144">
        <v>0.40799999999999997</v>
      </c>
      <c r="I169" s="135" t="str">
        <f>_xlfn.XLOOKUP(Chronic_Absenteeism[[#This Row],[School Name]],Maine_Schools[School Name],Maine_Schools[Grade Span],"error")</f>
        <v>PK-08</v>
      </c>
      <c r="J169" s="134" t="str">
        <f>_xlfn.XLOOKUP(Chronic_Absenteeism[[#This Row],[School Name]],Maine_Schools[School Name],Maine_Schools[Comparison School Type],"error")</f>
        <v>Non Charter</v>
      </c>
    </row>
    <row r="170" spans="1:10" ht="16">
      <c r="A170" t="s">
        <v>573</v>
      </c>
      <c r="B170" t="s">
        <v>923</v>
      </c>
      <c r="C170" t="s">
        <v>31</v>
      </c>
      <c r="D170" t="s">
        <v>1280</v>
      </c>
      <c r="E170" t="s">
        <v>1280</v>
      </c>
      <c r="F170" t="s">
        <v>1333</v>
      </c>
      <c r="G170" t="s">
        <v>1498</v>
      </c>
      <c r="H170" s="144">
        <v>0.13439999999999999</v>
      </c>
      <c r="I170" s="135" t="str">
        <f>_xlfn.XLOOKUP(Chronic_Absenteeism[[#This Row],[School Name]],Maine_Schools[School Name],Maine_Schools[Grade Span],"error")</f>
        <v>PK-05</v>
      </c>
      <c r="J170" s="134" t="str">
        <f>_xlfn.XLOOKUP(Chronic_Absenteeism[[#This Row],[School Name]],Maine_Schools[School Name],Maine_Schools[Comparison School Type],"error")</f>
        <v>Non Charter</v>
      </c>
    </row>
    <row r="171" spans="1:10" ht="16">
      <c r="A171" t="s">
        <v>573</v>
      </c>
      <c r="B171" t="s">
        <v>923</v>
      </c>
      <c r="C171" t="s">
        <v>166</v>
      </c>
      <c r="D171" t="s">
        <v>1280</v>
      </c>
      <c r="E171" t="s">
        <v>1280</v>
      </c>
      <c r="F171" t="s">
        <v>1466</v>
      </c>
      <c r="G171" t="s">
        <v>1499</v>
      </c>
      <c r="H171" s="144">
        <v>0.29020000000000001</v>
      </c>
      <c r="I171" s="135" t="str">
        <f>_xlfn.XLOOKUP(Chronic_Absenteeism[[#This Row],[School Name]],Maine_Schools[School Name],Maine_Schools[Grade Span],"error")</f>
        <v>09-12</v>
      </c>
      <c r="J171" s="134" t="str">
        <f>_xlfn.XLOOKUP(Chronic_Absenteeism[[#This Row],[School Name]],Maine_Schools[School Name],Maine_Schools[Comparison School Type],"error")</f>
        <v>Non Charter</v>
      </c>
    </row>
    <row r="172" spans="1:10" ht="16">
      <c r="A172" t="s">
        <v>573</v>
      </c>
      <c r="B172" t="s">
        <v>923</v>
      </c>
      <c r="C172" t="s">
        <v>44</v>
      </c>
      <c r="D172" t="s">
        <v>1280</v>
      </c>
      <c r="E172" t="s">
        <v>1280</v>
      </c>
      <c r="F172" t="s">
        <v>1500</v>
      </c>
      <c r="G172" t="s">
        <v>1501</v>
      </c>
      <c r="H172" s="144">
        <v>0.47310000000000002</v>
      </c>
      <c r="I172" s="135" t="str">
        <f>_xlfn.XLOOKUP(Chronic_Absenteeism[[#This Row],[School Name]],Maine_Schools[School Name],Maine_Schools[Grade Span],"error")</f>
        <v>09-12</v>
      </c>
      <c r="J172" s="134" t="str">
        <f>_xlfn.XLOOKUP(Chronic_Absenteeism[[#This Row],[School Name]],Maine_Schools[School Name],Maine_Schools[Comparison School Type],"error")</f>
        <v>Non Charter</v>
      </c>
    </row>
    <row r="173" spans="1:10" ht="16">
      <c r="A173" t="s">
        <v>573</v>
      </c>
      <c r="B173" t="s">
        <v>923</v>
      </c>
      <c r="C173" t="s">
        <v>245</v>
      </c>
      <c r="D173" t="s">
        <v>1280</v>
      </c>
      <c r="E173" t="s">
        <v>1280</v>
      </c>
      <c r="F173" t="s">
        <v>1358</v>
      </c>
      <c r="G173" t="s">
        <v>1502</v>
      </c>
      <c r="H173" s="144">
        <v>0.1583</v>
      </c>
      <c r="I173" s="135" t="str">
        <f>_xlfn.XLOOKUP(Chronic_Absenteeism[[#This Row],[School Name]],Maine_Schools[School Name],Maine_Schools[Grade Span],"error")</f>
        <v>PK-05</v>
      </c>
      <c r="J173" s="134" t="str">
        <f>_xlfn.XLOOKUP(Chronic_Absenteeism[[#This Row],[School Name]],Maine_Schools[School Name],Maine_Schools[Comparison School Type],"error")</f>
        <v>Non Charter</v>
      </c>
    </row>
    <row r="174" spans="1:10" ht="16">
      <c r="A174" t="s">
        <v>573</v>
      </c>
      <c r="B174" t="s">
        <v>923</v>
      </c>
      <c r="C174" t="s">
        <v>274</v>
      </c>
      <c r="D174" t="s">
        <v>1280</v>
      </c>
      <c r="E174" t="s">
        <v>1280</v>
      </c>
      <c r="F174" t="s">
        <v>1416</v>
      </c>
      <c r="G174" t="s">
        <v>1503</v>
      </c>
      <c r="H174" s="144">
        <v>0.1704</v>
      </c>
      <c r="I174" s="135" t="str">
        <f>_xlfn.XLOOKUP(Chronic_Absenteeism[[#This Row],[School Name]],Maine_Schools[School Name],Maine_Schools[Grade Span],"error")</f>
        <v>PK-05</v>
      </c>
      <c r="J174" s="134" t="str">
        <f>_xlfn.XLOOKUP(Chronic_Absenteeism[[#This Row],[School Name]],Maine_Schools[School Name],Maine_Schools[Comparison School Type],"error")</f>
        <v>Non Charter</v>
      </c>
    </row>
    <row r="175" spans="1:10" ht="16">
      <c r="A175" t="s">
        <v>573</v>
      </c>
      <c r="B175" t="s">
        <v>923</v>
      </c>
      <c r="C175" t="s">
        <v>298</v>
      </c>
      <c r="D175" t="s">
        <v>1280</v>
      </c>
      <c r="E175" t="s">
        <v>1280</v>
      </c>
      <c r="F175" t="s">
        <v>1283</v>
      </c>
      <c r="G175" t="s">
        <v>1504</v>
      </c>
      <c r="H175" s="144">
        <v>6.2399999999999997E-2</v>
      </c>
      <c r="I175" s="135" t="str">
        <f>_xlfn.XLOOKUP(Chronic_Absenteeism[[#This Row],[School Name]],Maine_Schools[School Name],Maine_Schools[Grade Span],"error")</f>
        <v>PK-05</v>
      </c>
      <c r="J175" s="134" t="str">
        <f>_xlfn.XLOOKUP(Chronic_Absenteeism[[#This Row],[School Name]],Maine_Schools[School Name],Maine_Schools[Comparison School Type],"error")</f>
        <v>Non Charter</v>
      </c>
    </row>
    <row r="176" spans="1:10" ht="16">
      <c r="A176" t="s">
        <v>573</v>
      </c>
      <c r="B176" t="s">
        <v>923</v>
      </c>
      <c r="C176" t="s">
        <v>107</v>
      </c>
      <c r="D176" t="s">
        <v>1280</v>
      </c>
      <c r="E176" t="s">
        <v>1280</v>
      </c>
      <c r="F176" t="s">
        <v>1451</v>
      </c>
      <c r="G176" t="s">
        <v>1505</v>
      </c>
      <c r="H176" s="144">
        <v>0.18890000000000001</v>
      </c>
      <c r="I176" s="135" t="str">
        <f>_xlfn.XLOOKUP(Chronic_Absenteeism[[#This Row],[School Name]],Maine_Schools[School Name],Maine_Schools[Grade Span],"error")</f>
        <v>PK-05</v>
      </c>
      <c r="J176" s="134" t="str">
        <f>_xlfn.XLOOKUP(Chronic_Absenteeism[[#This Row],[School Name]],Maine_Schools[School Name],Maine_Schools[Comparison School Type],"error")</f>
        <v>Non Charter</v>
      </c>
    </row>
    <row r="177" spans="1:10" ht="16">
      <c r="A177" t="s">
        <v>573</v>
      </c>
      <c r="B177" t="s">
        <v>923</v>
      </c>
      <c r="C177" t="s">
        <v>132</v>
      </c>
      <c r="D177" t="s">
        <v>1280</v>
      </c>
      <c r="E177" t="s">
        <v>1280</v>
      </c>
      <c r="F177" t="s">
        <v>1403</v>
      </c>
      <c r="G177" t="s">
        <v>1506</v>
      </c>
      <c r="H177" s="144">
        <v>0.2379</v>
      </c>
      <c r="I177" s="135" t="str">
        <f>_xlfn.XLOOKUP(Chronic_Absenteeism[[#This Row],[School Name]],Maine_Schools[School Name],Maine_Schools[Grade Span],"error")</f>
        <v>06-08</v>
      </c>
      <c r="J177" s="134" t="str">
        <f>_xlfn.XLOOKUP(Chronic_Absenteeism[[#This Row],[School Name]],Maine_Schools[School Name],Maine_Schools[Comparison School Type],"error")</f>
        <v>Non Charter</v>
      </c>
    </row>
    <row r="178" spans="1:10" ht="16">
      <c r="A178" t="s">
        <v>573</v>
      </c>
      <c r="B178" t="s">
        <v>923</v>
      </c>
      <c r="C178" t="s">
        <v>110</v>
      </c>
      <c r="D178" t="s">
        <v>1280</v>
      </c>
      <c r="E178" t="s">
        <v>1280</v>
      </c>
      <c r="F178" t="s">
        <v>1484</v>
      </c>
      <c r="G178" t="s">
        <v>1507</v>
      </c>
      <c r="H178" s="144">
        <v>0.15840000000000001</v>
      </c>
      <c r="I178" s="135" t="str">
        <f>_xlfn.XLOOKUP(Chronic_Absenteeism[[#This Row],[School Name]],Maine_Schools[School Name],Maine_Schools[Grade Span],"error")</f>
        <v>06-08</v>
      </c>
      <c r="J178" s="134" t="str">
        <f>_xlfn.XLOOKUP(Chronic_Absenteeism[[#This Row],[School Name]],Maine_Schools[School Name],Maine_Schools[Comparison School Type],"error")</f>
        <v>Non Charter</v>
      </c>
    </row>
    <row r="179" spans="1:10" ht="16">
      <c r="A179" t="s">
        <v>573</v>
      </c>
      <c r="B179" t="s">
        <v>923</v>
      </c>
      <c r="C179" t="s">
        <v>479</v>
      </c>
      <c r="D179" t="s">
        <v>1280</v>
      </c>
      <c r="E179" t="s">
        <v>1280</v>
      </c>
      <c r="F179" t="s">
        <v>1436</v>
      </c>
      <c r="G179" t="s">
        <v>1508</v>
      </c>
      <c r="H179" s="144">
        <v>0.1235</v>
      </c>
      <c r="I179" s="135" t="str">
        <f>_xlfn.XLOOKUP(Chronic_Absenteeism[[#This Row],[School Name]],Maine_Schools[School Name],Maine_Schools[Grade Span],"error")</f>
        <v>PK-05</v>
      </c>
      <c r="J179" s="134" t="str">
        <f>_xlfn.XLOOKUP(Chronic_Absenteeism[[#This Row],[School Name]],Maine_Schools[School Name],Maine_Schools[Comparison School Type],"error")</f>
        <v>Non Charter</v>
      </c>
    </row>
    <row r="180" spans="1:10" ht="16">
      <c r="A180" t="s">
        <v>573</v>
      </c>
      <c r="B180" t="s">
        <v>923</v>
      </c>
      <c r="C180" t="s">
        <v>349</v>
      </c>
      <c r="D180" t="s">
        <v>1280</v>
      </c>
      <c r="E180" t="s">
        <v>1280</v>
      </c>
      <c r="F180" t="s">
        <v>1509</v>
      </c>
      <c r="G180" t="s">
        <v>1510</v>
      </c>
      <c r="H180" s="144">
        <v>0.18509999999999999</v>
      </c>
      <c r="I180" s="135" t="str">
        <f>_xlfn.XLOOKUP(Chronic_Absenteeism[[#This Row],[School Name]],Maine_Schools[School Name],Maine_Schools[Grade Span],"error")</f>
        <v>06-08</v>
      </c>
      <c r="J180" s="134" t="str">
        <f>_xlfn.XLOOKUP(Chronic_Absenteeism[[#This Row],[School Name]],Maine_Schools[School Name],Maine_Schools[Comparison School Type],"error")</f>
        <v>Non Charter</v>
      </c>
    </row>
    <row r="181" spans="1:10" ht="16">
      <c r="A181" t="s">
        <v>573</v>
      </c>
      <c r="B181" t="s">
        <v>923</v>
      </c>
      <c r="C181" t="s">
        <v>403</v>
      </c>
      <c r="D181" t="s">
        <v>1280</v>
      </c>
      <c r="E181" t="s">
        <v>1280</v>
      </c>
      <c r="F181" t="s">
        <v>1448</v>
      </c>
      <c r="G181" t="s">
        <v>1511</v>
      </c>
      <c r="H181" s="144">
        <v>9.4799999999999995E-2</v>
      </c>
      <c r="I181" s="135" t="str">
        <f>_xlfn.XLOOKUP(Chronic_Absenteeism[[#This Row],[School Name]],Maine_Schools[School Name],Maine_Schools[Grade Span],"error")</f>
        <v>KG-05</v>
      </c>
      <c r="J181" s="134" t="str">
        <f>_xlfn.XLOOKUP(Chronic_Absenteeism[[#This Row],[School Name]],Maine_Schools[School Name],Maine_Schools[Comparison School Type],"error")</f>
        <v>Non Charter</v>
      </c>
    </row>
    <row r="182" spans="1:10" ht="16">
      <c r="A182" t="s">
        <v>573</v>
      </c>
      <c r="B182" t="s">
        <v>923</v>
      </c>
      <c r="C182" t="s">
        <v>510</v>
      </c>
      <c r="D182" t="s">
        <v>1280</v>
      </c>
      <c r="E182" t="s">
        <v>1280</v>
      </c>
      <c r="F182" t="s">
        <v>1349</v>
      </c>
      <c r="G182" t="s">
        <v>1288</v>
      </c>
      <c r="H182" s="144">
        <v>0.1389</v>
      </c>
      <c r="I182" s="135" t="str">
        <f>_xlfn.XLOOKUP(Chronic_Absenteeism[[#This Row],[School Name]],Maine_Schools[School Name],Maine_Schools[Grade Span],"error")</f>
        <v>PK-05</v>
      </c>
      <c r="J182" s="134" t="str">
        <f>_xlfn.XLOOKUP(Chronic_Absenteeism[[#This Row],[School Name]],Maine_Schools[School Name],Maine_Schools[Comparison School Type],"error")</f>
        <v>Non Charter</v>
      </c>
    </row>
    <row r="183" spans="1:10" ht="16">
      <c r="A183" t="s">
        <v>573</v>
      </c>
      <c r="B183" t="s">
        <v>923</v>
      </c>
      <c r="C183" t="s">
        <v>104</v>
      </c>
      <c r="D183" t="s">
        <v>1280</v>
      </c>
      <c r="E183" t="s">
        <v>1280</v>
      </c>
      <c r="F183" t="s">
        <v>1512</v>
      </c>
      <c r="G183" t="s">
        <v>1513</v>
      </c>
      <c r="H183" s="144">
        <v>0.35160000000000002</v>
      </c>
      <c r="I183" s="135" t="str">
        <f>_xlfn.XLOOKUP(Chronic_Absenteeism[[#This Row],[School Name]],Maine_Schools[School Name],Maine_Schools[Grade Span],"error")</f>
        <v>09-12</v>
      </c>
      <c r="J183" s="134" t="str">
        <f>_xlfn.XLOOKUP(Chronic_Absenteeism[[#This Row],[School Name]],Maine_Schools[School Name],Maine_Schools[Comparison School Type],"error")</f>
        <v>Non Charter</v>
      </c>
    </row>
    <row r="184" spans="1:10" ht="16">
      <c r="A184" t="s">
        <v>573</v>
      </c>
      <c r="B184" t="s">
        <v>923</v>
      </c>
      <c r="C184" t="s">
        <v>519</v>
      </c>
      <c r="D184" t="s">
        <v>1280</v>
      </c>
      <c r="E184" t="s">
        <v>1280</v>
      </c>
      <c r="F184" t="s">
        <v>1361</v>
      </c>
      <c r="G184" t="s">
        <v>1514</v>
      </c>
      <c r="H184" s="144">
        <v>0.1757</v>
      </c>
      <c r="I184" s="135" t="str">
        <f>_xlfn.XLOOKUP(Chronic_Absenteeism[[#This Row],[School Name]],Maine_Schools[School Name],Maine_Schools[Grade Span],"error")</f>
        <v>PK-05</v>
      </c>
      <c r="J184" s="134" t="str">
        <f>_xlfn.XLOOKUP(Chronic_Absenteeism[[#This Row],[School Name]],Maine_Schools[School Name],Maine_Schools[Comparison School Type],"error")</f>
        <v>Non Charter</v>
      </c>
    </row>
    <row r="185" spans="1:10" ht="16">
      <c r="A185" t="s">
        <v>573</v>
      </c>
      <c r="B185" t="s">
        <v>926</v>
      </c>
      <c r="C185" t="s">
        <v>237</v>
      </c>
      <c r="D185" t="s">
        <v>1280</v>
      </c>
      <c r="E185" t="s">
        <v>1280</v>
      </c>
      <c r="F185" t="s">
        <v>1436</v>
      </c>
      <c r="G185" t="s">
        <v>1515</v>
      </c>
      <c r="H185" s="144">
        <v>0.29809999999999998</v>
      </c>
      <c r="I185" s="135" t="str">
        <f>_xlfn.XLOOKUP(Chronic_Absenteeism[[#This Row],[School Name]],Maine_Schools[School Name],Maine_Schools[Grade Span],"error")</f>
        <v>PK-08</v>
      </c>
      <c r="J185" s="134" t="str">
        <f>_xlfn.XLOOKUP(Chronic_Absenteeism[[#This Row],[School Name]],Maine_Schools[School Name],Maine_Schools[Comparison School Type],"error")</f>
        <v>Non Charter</v>
      </c>
    </row>
    <row r="186" spans="1:10" ht="16">
      <c r="A186" t="s">
        <v>573</v>
      </c>
      <c r="B186" t="s">
        <v>930</v>
      </c>
      <c r="C186" t="s">
        <v>8</v>
      </c>
      <c r="D186" t="s">
        <v>1280</v>
      </c>
      <c r="E186" t="s">
        <v>1280</v>
      </c>
      <c r="F186" t="s">
        <v>1390</v>
      </c>
      <c r="G186" t="s">
        <v>1516</v>
      </c>
      <c r="H186" s="144">
        <v>0.27110000000000001</v>
      </c>
      <c r="I186" s="135" t="str">
        <f>_xlfn.XLOOKUP(Chronic_Absenteeism[[#This Row],[School Name]],Maine_Schools[School Name],Maine_Schools[Grade Span],"error")</f>
        <v>06-08</v>
      </c>
      <c r="J186" s="134" t="str">
        <f>_xlfn.XLOOKUP(Chronic_Absenteeism[[#This Row],[School Name]],Maine_Schools[School Name],Maine_Schools[Comparison School Type],"error")</f>
        <v>Non Charter</v>
      </c>
    </row>
    <row r="187" spans="1:10" ht="16">
      <c r="A187" t="s">
        <v>573</v>
      </c>
      <c r="B187" t="s">
        <v>930</v>
      </c>
      <c r="C187" t="s">
        <v>316</v>
      </c>
      <c r="D187" t="s">
        <v>1280</v>
      </c>
      <c r="E187" t="s">
        <v>1280</v>
      </c>
      <c r="F187" t="s">
        <v>1318</v>
      </c>
      <c r="G187" t="s">
        <v>1517</v>
      </c>
      <c r="H187" s="144">
        <v>0.20100000000000001</v>
      </c>
      <c r="I187" s="135" t="str">
        <f>_xlfn.XLOOKUP(Chronic_Absenteeism[[#This Row],[School Name]],Maine_Schools[School Name],Maine_Schools[Grade Span],"error")</f>
        <v>PK-02</v>
      </c>
      <c r="J187" s="134" t="str">
        <f>_xlfn.XLOOKUP(Chronic_Absenteeism[[#This Row],[School Name]],Maine_Schools[School Name],Maine_Schools[Comparison School Type],"error")</f>
        <v>Non Charter</v>
      </c>
    </row>
    <row r="188" spans="1:10" ht="16">
      <c r="A188" t="s">
        <v>573</v>
      </c>
      <c r="B188" t="s">
        <v>930</v>
      </c>
      <c r="C188" t="s">
        <v>235</v>
      </c>
      <c r="D188" t="s">
        <v>1280</v>
      </c>
      <c r="E188" t="s">
        <v>1280</v>
      </c>
      <c r="F188" t="s">
        <v>1371</v>
      </c>
      <c r="G188" t="s">
        <v>1374</v>
      </c>
      <c r="H188" s="144">
        <v>0.254</v>
      </c>
      <c r="I188" s="135" t="str">
        <f>_xlfn.XLOOKUP(Chronic_Absenteeism[[#This Row],[School Name]],Maine_Schools[School Name],Maine_Schools[Grade Span],"error")</f>
        <v>03-05</v>
      </c>
      <c r="J188" s="134" t="str">
        <f>_xlfn.XLOOKUP(Chronic_Absenteeism[[#This Row],[School Name]],Maine_Schools[School Name],Maine_Schools[Comparison School Type],"error")</f>
        <v>Non Charter</v>
      </c>
    </row>
    <row r="189" spans="1:10" ht="16">
      <c r="A189" t="s">
        <v>573</v>
      </c>
      <c r="B189" t="s">
        <v>930</v>
      </c>
      <c r="C189" t="s">
        <v>124</v>
      </c>
      <c r="D189" t="s">
        <v>1280</v>
      </c>
      <c r="E189" t="s">
        <v>1280</v>
      </c>
      <c r="F189" t="s">
        <v>1518</v>
      </c>
      <c r="G189" t="s">
        <v>1519</v>
      </c>
      <c r="H189" s="144">
        <v>0.2848</v>
      </c>
      <c r="I189" s="135" t="str">
        <f>_xlfn.XLOOKUP(Chronic_Absenteeism[[#This Row],[School Name]],Maine_Schools[School Name],Maine_Schools[Grade Span],"error")</f>
        <v>09-12</v>
      </c>
      <c r="J189" s="134" t="str">
        <f>_xlfn.XLOOKUP(Chronic_Absenteeism[[#This Row],[School Name]],Maine_Schools[School Name],Maine_Schools[Comparison School Type],"error")</f>
        <v>Non Charter</v>
      </c>
    </row>
    <row r="190" spans="1:10" ht="16">
      <c r="A190" t="s">
        <v>573</v>
      </c>
      <c r="B190" t="s">
        <v>930</v>
      </c>
      <c r="C190" t="s">
        <v>424</v>
      </c>
      <c r="D190" t="s">
        <v>1280</v>
      </c>
      <c r="E190" t="s">
        <v>1280</v>
      </c>
      <c r="F190" t="s">
        <v>1370</v>
      </c>
      <c r="G190" t="s">
        <v>1362</v>
      </c>
      <c r="H190" s="144">
        <v>0.18279999999999999</v>
      </c>
      <c r="I190" s="135" t="str">
        <f>_xlfn.XLOOKUP(Chronic_Absenteeism[[#This Row],[School Name]],Maine_Schools[School Name],Maine_Schools[Grade Span],"error")</f>
        <v>PK-05</v>
      </c>
      <c r="J190" s="134" t="str">
        <f>_xlfn.XLOOKUP(Chronic_Absenteeism[[#This Row],[School Name]],Maine_Schools[School Name],Maine_Schools[Comparison School Type],"error")</f>
        <v>Non Charter</v>
      </c>
    </row>
    <row r="191" spans="1:10" ht="16">
      <c r="A191" t="s">
        <v>573</v>
      </c>
      <c r="B191" t="s">
        <v>930</v>
      </c>
      <c r="C191" t="s">
        <v>480</v>
      </c>
      <c r="D191" t="s">
        <v>1280</v>
      </c>
      <c r="E191" t="s">
        <v>1280</v>
      </c>
      <c r="F191" t="s">
        <v>1322</v>
      </c>
      <c r="G191" t="s">
        <v>1520</v>
      </c>
      <c r="H191" s="144">
        <v>0.2321</v>
      </c>
      <c r="I191" s="135" t="str">
        <f>_xlfn.XLOOKUP(Chronic_Absenteeism[[#This Row],[School Name]],Maine_Schools[School Name],Maine_Schools[Grade Span],"error")</f>
        <v>PK-08</v>
      </c>
      <c r="J191" s="134" t="str">
        <f>_xlfn.XLOOKUP(Chronic_Absenteeism[[#This Row],[School Name]],Maine_Schools[School Name],Maine_Schools[Comparison School Type],"error")</f>
        <v>Non Charter</v>
      </c>
    </row>
    <row r="192" spans="1:10" ht="16">
      <c r="A192" t="s">
        <v>573</v>
      </c>
      <c r="B192" t="s">
        <v>934</v>
      </c>
      <c r="C192" t="s">
        <v>244</v>
      </c>
      <c r="D192" t="s">
        <v>1280</v>
      </c>
      <c r="E192" t="s">
        <v>1280</v>
      </c>
      <c r="F192" t="s">
        <v>1497</v>
      </c>
      <c r="G192" t="s">
        <v>1416</v>
      </c>
      <c r="H192" s="144">
        <v>0.32790000000000002</v>
      </c>
      <c r="I192" s="135" t="str">
        <f>_xlfn.XLOOKUP(Chronic_Absenteeism[[#This Row],[School Name]],Maine_Schools[School Name],Maine_Schools[Grade Span],"error")</f>
        <v>PK-05</v>
      </c>
      <c r="J192" s="134" t="str">
        <f>_xlfn.XLOOKUP(Chronic_Absenteeism[[#This Row],[School Name]],Maine_Schools[School Name],Maine_Schools[Comparison School Type],"error")</f>
        <v>Non Charter</v>
      </c>
    </row>
    <row r="193" spans="1:10" ht="16">
      <c r="A193" t="s">
        <v>573</v>
      </c>
      <c r="B193" t="s">
        <v>934</v>
      </c>
      <c r="C193" t="s">
        <v>242</v>
      </c>
      <c r="D193" t="s">
        <v>1280</v>
      </c>
      <c r="E193" t="s">
        <v>1280</v>
      </c>
      <c r="F193" t="s">
        <v>1295</v>
      </c>
      <c r="G193" t="s">
        <v>1521</v>
      </c>
      <c r="H193" s="144">
        <v>0.39479999999999998</v>
      </c>
      <c r="I193" s="135" t="str">
        <f>_xlfn.XLOOKUP(Chronic_Absenteeism[[#This Row],[School Name]],Maine_Schools[School Name],Maine_Schools[Grade Span],"error")</f>
        <v>PK-05</v>
      </c>
      <c r="J193" s="134" t="str">
        <f>_xlfn.XLOOKUP(Chronic_Absenteeism[[#This Row],[School Name]],Maine_Schools[School Name],Maine_Schools[Comparison School Type],"error")</f>
        <v>Non Charter</v>
      </c>
    </row>
    <row r="194" spans="1:10" ht="16">
      <c r="A194" t="s">
        <v>573</v>
      </c>
      <c r="B194" t="s">
        <v>934</v>
      </c>
      <c r="C194" t="s">
        <v>55</v>
      </c>
      <c r="D194" t="s">
        <v>1280</v>
      </c>
      <c r="E194" t="s">
        <v>1280</v>
      </c>
      <c r="F194" t="s">
        <v>1522</v>
      </c>
      <c r="G194" t="s">
        <v>1523</v>
      </c>
      <c r="H194" s="144">
        <v>0.29420000000000002</v>
      </c>
      <c r="I194" s="135" t="str">
        <f>_xlfn.XLOOKUP(Chronic_Absenteeism[[#This Row],[School Name]],Maine_Schools[School Name],Maine_Schools[Grade Span],"error")</f>
        <v>06-12</v>
      </c>
      <c r="J194" s="134" t="str">
        <f>_xlfn.XLOOKUP(Chronic_Absenteeism[[#This Row],[School Name]],Maine_Schools[School Name],Maine_Schools[Comparison School Type],"error")</f>
        <v>Non Charter</v>
      </c>
    </row>
    <row r="195" spans="1:10" ht="16">
      <c r="A195" t="s">
        <v>573</v>
      </c>
      <c r="B195" t="s">
        <v>934</v>
      </c>
      <c r="C195" t="s">
        <v>156</v>
      </c>
      <c r="D195" t="s">
        <v>1280</v>
      </c>
      <c r="E195" t="s">
        <v>1280</v>
      </c>
      <c r="F195" t="s">
        <v>1373</v>
      </c>
      <c r="G195" t="s">
        <v>1524</v>
      </c>
      <c r="H195" s="144">
        <v>0.2054</v>
      </c>
      <c r="I195" s="135" t="str">
        <f>_xlfn.XLOOKUP(Chronic_Absenteeism[[#This Row],[School Name]],Maine_Schools[School Name],Maine_Schools[Grade Span],"error")</f>
        <v>09-12</v>
      </c>
      <c r="J195" s="134" t="str">
        <f>_xlfn.XLOOKUP(Chronic_Absenteeism[[#This Row],[School Name]],Maine_Schools[School Name],Maine_Schools[Comparison School Type],"error")</f>
        <v>Non Charter</v>
      </c>
    </row>
    <row r="196" spans="1:10" ht="16">
      <c r="A196" t="s">
        <v>573</v>
      </c>
      <c r="B196" t="s">
        <v>934</v>
      </c>
      <c r="C196" t="s">
        <v>497</v>
      </c>
      <c r="D196" t="s">
        <v>1280</v>
      </c>
      <c r="E196" t="s">
        <v>1280</v>
      </c>
      <c r="F196" t="s">
        <v>1447</v>
      </c>
      <c r="G196" t="s">
        <v>1348</v>
      </c>
      <c r="H196" s="144">
        <v>8.8200000000000001E-2</v>
      </c>
      <c r="I196" s="135" t="str">
        <f>_xlfn.XLOOKUP(Chronic_Absenteeism[[#This Row],[School Name]],Maine_Schools[School Name],Maine_Schools[Grade Span],"error")</f>
        <v>PK-08</v>
      </c>
      <c r="J196" s="134" t="str">
        <f>_xlfn.XLOOKUP(Chronic_Absenteeism[[#This Row],[School Name]],Maine_Schools[School Name],Maine_Schools[Comparison School Type],"error")</f>
        <v>Non Charter</v>
      </c>
    </row>
    <row r="197" spans="1:10" ht="16">
      <c r="A197" t="s">
        <v>573</v>
      </c>
      <c r="B197" t="s">
        <v>939</v>
      </c>
      <c r="C197" t="s">
        <v>498</v>
      </c>
      <c r="D197" t="s">
        <v>1280</v>
      </c>
      <c r="E197" t="s">
        <v>1280</v>
      </c>
      <c r="F197" t="s">
        <v>1285</v>
      </c>
      <c r="G197" t="s">
        <v>1306</v>
      </c>
      <c r="H197" s="144">
        <v>0.1132</v>
      </c>
      <c r="I197" s="135" t="str">
        <f>_xlfn.XLOOKUP(Chronic_Absenteeism[[#This Row],[School Name]],Maine_Schools[School Name],Maine_Schools[Grade Span],"error")</f>
        <v>PK-05</v>
      </c>
      <c r="J197" s="134" t="str">
        <f>_xlfn.XLOOKUP(Chronic_Absenteeism[[#This Row],[School Name]],Maine_Schools[School Name],Maine_Schools[Comparison School Type],"error")</f>
        <v>Non Charter</v>
      </c>
    </row>
    <row r="198" spans="1:10" ht="16">
      <c r="A198" t="s">
        <v>573</v>
      </c>
      <c r="B198" t="s">
        <v>939</v>
      </c>
      <c r="C198" t="s">
        <v>160</v>
      </c>
      <c r="D198" t="s">
        <v>1280</v>
      </c>
      <c r="E198" t="s">
        <v>1280</v>
      </c>
      <c r="F198" t="s">
        <v>1286</v>
      </c>
      <c r="G198" t="s">
        <v>1398</v>
      </c>
      <c r="H198" s="144">
        <v>0.28410000000000002</v>
      </c>
      <c r="I198" s="135" t="str">
        <f>_xlfn.XLOOKUP(Chronic_Absenteeism[[#This Row],[School Name]],Maine_Schools[School Name],Maine_Schools[Grade Span],"error")</f>
        <v>PK-05</v>
      </c>
      <c r="J198" s="134" t="str">
        <f>_xlfn.XLOOKUP(Chronic_Absenteeism[[#This Row],[School Name]],Maine_Schools[School Name],Maine_Schools[Comparison School Type],"error")</f>
        <v>Non Charter</v>
      </c>
    </row>
    <row r="199" spans="1:10" ht="16">
      <c r="A199" t="s">
        <v>573</v>
      </c>
      <c r="B199" t="s">
        <v>939</v>
      </c>
      <c r="C199" t="s">
        <v>163</v>
      </c>
      <c r="D199" t="s">
        <v>1280</v>
      </c>
      <c r="E199" t="s">
        <v>1280</v>
      </c>
      <c r="F199" t="s">
        <v>1325</v>
      </c>
      <c r="G199" t="s">
        <v>1525</v>
      </c>
      <c r="H199" s="144">
        <v>0.30230000000000001</v>
      </c>
      <c r="I199" s="135" t="str">
        <f>_xlfn.XLOOKUP(Chronic_Absenteeism[[#This Row],[School Name]],Maine_Schools[School Name],Maine_Schools[Grade Span],"error")</f>
        <v>KG-05</v>
      </c>
      <c r="J199" s="134" t="str">
        <f>_xlfn.XLOOKUP(Chronic_Absenteeism[[#This Row],[School Name]],Maine_Schools[School Name],Maine_Schools[Comparison School Type],"error")</f>
        <v>Non Charter</v>
      </c>
    </row>
    <row r="200" spans="1:10" ht="16">
      <c r="A200" t="s">
        <v>573</v>
      </c>
      <c r="B200" t="s">
        <v>939</v>
      </c>
      <c r="C200" t="s">
        <v>90</v>
      </c>
      <c r="D200" t="s">
        <v>1280</v>
      </c>
      <c r="E200" t="s">
        <v>1280</v>
      </c>
      <c r="F200" t="s">
        <v>1446</v>
      </c>
      <c r="G200" t="s">
        <v>1526</v>
      </c>
      <c r="H200" s="144">
        <v>0.37769999999999998</v>
      </c>
      <c r="I200" s="135" t="str">
        <f>_xlfn.XLOOKUP(Chronic_Absenteeism[[#This Row],[School Name]],Maine_Schools[School Name],Maine_Schools[Grade Span],"error")</f>
        <v>09-12</v>
      </c>
      <c r="J200" s="134" t="str">
        <f>_xlfn.XLOOKUP(Chronic_Absenteeism[[#This Row],[School Name]],Maine_Schools[School Name],Maine_Schools[Comparison School Type],"error")</f>
        <v>Non Charter</v>
      </c>
    </row>
    <row r="201" spans="1:10" ht="16">
      <c r="A201" t="s">
        <v>573</v>
      </c>
      <c r="B201" t="s">
        <v>939</v>
      </c>
      <c r="C201" t="s">
        <v>195</v>
      </c>
      <c r="D201" t="s">
        <v>1280</v>
      </c>
      <c r="E201" t="s">
        <v>1280</v>
      </c>
      <c r="F201" t="s">
        <v>1527</v>
      </c>
      <c r="G201" t="s">
        <v>1284</v>
      </c>
      <c r="H201" s="144">
        <v>0.36959999999999998</v>
      </c>
      <c r="I201" s="135" t="str">
        <f>_xlfn.XLOOKUP(Chronic_Absenteeism[[#This Row],[School Name]],Maine_Schools[School Name],Maine_Schools[Grade Span],"error")</f>
        <v>06-08</v>
      </c>
      <c r="J201" s="134" t="str">
        <f>_xlfn.XLOOKUP(Chronic_Absenteeism[[#This Row],[School Name]],Maine_Schools[School Name],Maine_Schools[Comparison School Type],"error")</f>
        <v>Non Charter</v>
      </c>
    </row>
    <row r="202" spans="1:10" ht="16">
      <c r="A202" t="s">
        <v>573</v>
      </c>
      <c r="B202" t="s">
        <v>939</v>
      </c>
      <c r="C202" t="s">
        <v>462</v>
      </c>
      <c r="D202" t="s">
        <v>1280</v>
      </c>
      <c r="E202" t="s">
        <v>1280</v>
      </c>
      <c r="F202" t="s">
        <v>1289</v>
      </c>
      <c r="G202" t="s">
        <v>1432</v>
      </c>
      <c r="H202" s="144">
        <v>0.17649999999999999</v>
      </c>
      <c r="I202" s="135" t="str">
        <f>_xlfn.XLOOKUP(Chronic_Absenteeism[[#This Row],[School Name]],Maine_Schools[School Name],Maine_Schools[Grade Span],"error")</f>
        <v>KG-05</v>
      </c>
      <c r="J202" s="134" t="str">
        <f>_xlfn.XLOOKUP(Chronic_Absenteeism[[#This Row],[School Name]],Maine_Schools[School Name],Maine_Schools[Comparison School Type],"error")</f>
        <v>Non Charter</v>
      </c>
    </row>
    <row r="203" spans="1:10" ht="16">
      <c r="A203" t="s">
        <v>573</v>
      </c>
      <c r="B203" t="s">
        <v>939</v>
      </c>
      <c r="C203" t="s">
        <v>225</v>
      </c>
      <c r="D203" t="s">
        <v>1280</v>
      </c>
      <c r="E203" t="s">
        <v>1280</v>
      </c>
      <c r="F203" t="s">
        <v>1394</v>
      </c>
      <c r="G203" t="s">
        <v>1414</v>
      </c>
      <c r="H203" s="144">
        <v>0.27910000000000001</v>
      </c>
      <c r="I203" s="135" t="str">
        <f>_xlfn.XLOOKUP(Chronic_Absenteeism[[#This Row],[School Name]],Maine_Schools[School Name],Maine_Schools[Grade Span],"error")</f>
        <v>PK-05</v>
      </c>
      <c r="J203" s="134" t="str">
        <f>_xlfn.XLOOKUP(Chronic_Absenteeism[[#This Row],[School Name]],Maine_Schools[School Name],Maine_Schools[Comparison School Type],"error")</f>
        <v>Non Charter</v>
      </c>
    </row>
    <row r="204" spans="1:10" ht="16">
      <c r="A204" t="s">
        <v>573</v>
      </c>
      <c r="B204" t="s">
        <v>946</v>
      </c>
      <c r="C204" t="s">
        <v>260</v>
      </c>
      <c r="D204" t="s">
        <v>1280</v>
      </c>
      <c r="E204" t="s">
        <v>1280</v>
      </c>
      <c r="F204" t="s">
        <v>1281</v>
      </c>
      <c r="G204" t="s">
        <v>1364</v>
      </c>
      <c r="H204" s="144">
        <v>0.22009999999999999</v>
      </c>
      <c r="I204" s="135" t="str">
        <f>_xlfn.XLOOKUP(Chronic_Absenteeism[[#This Row],[School Name]],Maine_Schools[School Name],Maine_Schools[Grade Span],"error")</f>
        <v>03-04</v>
      </c>
      <c r="J204" s="134" t="str">
        <f>_xlfn.XLOOKUP(Chronic_Absenteeism[[#This Row],[School Name]],Maine_Schools[School Name],Maine_Schools[Comparison School Type],"error")</f>
        <v>Non Charter</v>
      </c>
    </row>
    <row r="205" spans="1:10" ht="16">
      <c r="A205" t="s">
        <v>573</v>
      </c>
      <c r="B205" t="s">
        <v>946</v>
      </c>
      <c r="C205" t="s">
        <v>257</v>
      </c>
      <c r="D205" t="s">
        <v>1280</v>
      </c>
      <c r="E205" t="s">
        <v>1280</v>
      </c>
      <c r="F205" t="s">
        <v>1298</v>
      </c>
      <c r="G205" t="s">
        <v>1528</v>
      </c>
      <c r="H205" s="144">
        <v>0.27850000000000003</v>
      </c>
      <c r="I205" s="135" t="str">
        <f>_xlfn.XLOOKUP(Chronic_Absenteeism[[#This Row],[School Name]],Maine_Schools[School Name],Maine_Schools[Grade Span],"error")</f>
        <v>PK-KG</v>
      </c>
      <c r="J205" s="134" t="str">
        <f>_xlfn.XLOOKUP(Chronic_Absenteeism[[#This Row],[School Name]],Maine_Schools[School Name],Maine_Schools[Comparison School Type],"error")</f>
        <v>Non Charter</v>
      </c>
    </row>
    <row r="206" spans="1:10" ht="16">
      <c r="A206" t="s">
        <v>573</v>
      </c>
      <c r="B206" t="s">
        <v>946</v>
      </c>
      <c r="C206" t="s">
        <v>168</v>
      </c>
      <c r="D206" t="s">
        <v>1280</v>
      </c>
      <c r="E206" t="s">
        <v>1280</v>
      </c>
      <c r="F206" t="s">
        <v>1483</v>
      </c>
      <c r="G206" t="s">
        <v>1529</v>
      </c>
      <c r="H206" s="144">
        <v>0.35859999999999997</v>
      </c>
      <c r="I206" s="135" t="str">
        <f>_xlfn.XLOOKUP(Chronic_Absenteeism[[#This Row],[School Name]],Maine_Schools[School Name],Maine_Schools[Grade Span],"error")</f>
        <v>09-12</v>
      </c>
      <c r="J206" s="134" t="str">
        <f>_xlfn.XLOOKUP(Chronic_Absenteeism[[#This Row],[School Name]],Maine_Schools[School Name],Maine_Schools[Comparison School Type],"error")</f>
        <v>Non Charter</v>
      </c>
    </row>
    <row r="207" spans="1:10" ht="16">
      <c r="A207" t="s">
        <v>573</v>
      </c>
      <c r="B207" t="s">
        <v>946</v>
      </c>
      <c r="C207" t="s">
        <v>259</v>
      </c>
      <c r="D207" t="s">
        <v>1280</v>
      </c>
      <c r="E207" t="s">
        <v>1280</v>
      </c>
      <c r="F207" t="s">
        <v>1530</v>
      </c>
      <c r="G207" t="s">
        <v>1531</v>
      </c>
      <c r="H207" s="144">
        <v>0.30349999999999999</v>
      </c>
      <c r="I207" s="135" t="str">
        <f>_xlfn.XLOOKUP(Chronic_Absenteeism[[#This Row],[School Name]],Maine_Schools[School Name],Maine_Schools[Grade Span],"error")</f>
        <v>05-08</v>
      </c>
      <c r="J207" s="134" t="str">
        <f>_xlfn.XLOOKUP(Chronic_Absenteeism[[#This Row],[School Name]],Maine_Schools[School Name],Maine_Schools[Comparison School Type],"error")</f>
        <v>Non Charter</v>
      </c>
    </row>
    <row r="208" spans="1:10" ht="16">
      <c r="A208" t="s">
        <v>573</v>
      </c>
      <c r="B208" t="s">
        <v>946</v>
      </c>
      <c r="C208" t="s">
        <v>261</v>
      </c>
      <c r="D208" t="s">
        <v>1280</v>
      </c>
      <c r="E208" t="s">
        <v>1280</v>
      </c>
      <c r="F208" t="s">
        <v>1456</v>
      </c>
      <c r="G208" t="s">
        <v>1532</v>
      </c>
      <c r="H208" s="144">
        <v>0.3216</v>
      </c>
      <c r="I208" s="135" t="str">
        <f>_xlfn.XLOOKUP(Chronic_Absenteeism[[#This Row],[School Name]],Maine_Schools[School Name],Maine_Schools[Grade Span],"error")</f>
        <v>01-02</v>
      </c>
      <c r="J208" s="134" t="str">
        <f>_xlfn.XLOOKUP(Chronic_Absenteeism[[#This Row],[School Name]],Maine_Schools[School Name],Maine_Schools[Comparison School Type],"error")</f>
        <v>Non Charter</v>
      </c>
    </row>
    <row r="209" spans="1:10" ht="16">
      <c r="A209" t="s">
        <v>573</v>
      </c>
      <c r="B209" t="s">
        <v>950</v>
      </c>
      <c r="C209" t="s">
        <v>327</v>
      </c>
      <c r="D209" t="s">
        <v>1280</v>
      </c>
      <c r="E209" t="s">
        <v>1280</v>
      </c>
      <c r="F209" t="s">
        <v>1368</v>
      </c>
      <c r="G209" t="s">
        <v>1533</v>
      </c>
      <c r="H209" s="144">
        <v>0.10299999999999999</v>
      </c>
      <c r="I209" s="135" t="str">
        <f>_xlfn.XLOOKUP(Chronic_Absenteeism[[#This Row],[School Name]],Maine_Schools[School Name],Maine_Schools[Grade Span],"error")</f>
        <v>PK-08</v>
      </c>
      <c r="J209" s="134" t="str">
        <f>_xlfn.XLOOKUP(Chronic_Absenteeism[[#This Row],[School Name]],Maine_Schools[School Name],Maine_Schools[Comparison School Type],"error")</f>
        <v>Non Charter</v>
      </c>
    </row>
    <row r="210" spans="1:10" ht="16">
      <c r="A210" t="s">
        <v>573</v>
      </c>
      <c r="B210" t="s">
        <v>950</v>
      </c>
      <c r="C210" t="s">
        <v>391</v>
      </c>
      <c r="D210" t="s">
        <v>1280</v>
      </c>
      <c r="E210" t="s">
        <v>1280</v>
      </c>
      <c r="F210" t="s">
        <v>1534</v>
      </c>
      <c r="G210" t="s">
        <v>1535</v>
      </c>
      <c r="H210" s="144">
        <v>0.15310000000000001</v>
      </c>
      <c r="I210" s="135" t="str">
        <f>_xlfn.XLOOKUP(Chronic_Absenteeism[[#This Row],[School Name]],Maine_Schools[School Name],Maine_Schools[Grade Span],"error")</f>
        <v>09-12</v>
      </c>
      <c r="J210" s="134" t="str">
        <f>_xlfn.XLOOKUP(Chronic_Absenteeism[[#This Row],[School Name]],Maine_Schools[School Name],Maine_Schools[Comparison School Type],"error")</f>
        <v>Non Charter</v>
      </c>
    </row>
    <row r="211" spans="1:10" ht="16">
      <c r="A211" t="s">
        <v>573</v>
      </c>
      <c r="B211" t="s">
        <v>950</v>
      </c>
      <c r="C211" t="s">
        <v>392</v>
      </c>
      <c r="D211" t="s">
        <v>1280</v>
      </c>
      <c r="E211" t="s">
        <v>1280</v>
      </c>
      <c r="F211" t="s">
        <v>1318</v>
      </c>
      <c r="G211" t="s">
        <v>1536</v>
      </c>
      <c r="H211" s="144">
        <v>0.1507</v>
      </c>
      <c r="I211" s="135" t="str">
        <f>_xlfn.XLOOKUP(Chronic_Absenteeism[[#This Row],[School Name]],Maine_Schools[School Name],Maine_Schools[Grade Span],"error")</f>
        <v>06-08</v>
      </c>
      <c r="J211" s="134" t="str">
        <f>_xlfn.XLOOKUP(Chronic_Absenteeism[[#This Row],[School Name]],Maine_Schools[School Name],Maine_Schools[Comparison School Type],"error")</f>
        <v>Non Charter</v>
      </c>
    </row>
    <row r="212" spans="1:10" ht="16">
      <c r="A212" t="s">
        <v>573</v>
      </c>
      <c r="B212" t="s">
        <v>950</v>
      </c>
      <c r="C212" t="s">
        <v>488</v>
      </c>
      <c r="D212" t="s">
        <v>1280</v>
      </c>
      <c r="E212" t="s">
        <v>1280</v>
      </c>
      <c r="F212" t="s">
        <v>1341</v>
      </c>
      <c r="G212" t="s">
        <v>1537</v>
      </c>
      <c r="H212" s="144">
        <v>0.1132</v>
      </c>
      <c r="I212" s="135" t="str">
        <f>_xlfn.XLOOKUP(Chronic_Absenteeism[[#This Row],[School Name]],Maine_Schools[School Name],Maine_Schools[Grade Span],"error")</f>
        <v>03-05</v>
      </c>
      <c r="J212" s="134" t="str">
        <f>_xlfn.XLOOKUP(Chronic_Absenteeism[[#This Row],[School Name]],Maine_Schools[School Name],Maine_Schools[Comparison School Type],"error")</f>
        <v>Non Charter</v>
      </c>
    </row>
    <row r="213" spans="1:10" ht="16">
      <c r="A213" t="s">
        <v>573</v>
      </c>
      <c r="B213" t="s">
        <v>950</v>
      </c>
      <c r="C213" t="s">
        <v>499</v>
      </c>
      <c r="D213" t="s">
        <v>1280</v>
      </c>
      <c r="E213" t="s">
        <v>1280</v>
      </c>
      <c r="F213" t="s">
        <v>1341</v>
      </c>
      <c r="G213" t="s">
        <v>1475</v>
      </c>
      <c r="H213" s="144">
        <v>0.12</v>
      </c>
      <c r="I213" s="135" t="str">
        <f>_xlfn.XLOOKUP(Chronic_Absenteeism[[#This Row],[School Name]],Maine_Schools[School Name],Maine_Schools[Grade Span],"error")</f>
        <v>PK-02</v>
      </c>
      <c r="J213" s="134" t="str">
        <f>_xlfn.XLOOKUP(Chronic_Absenteeism[[#This Row],[School Name]],Maine_Schools[School Name],Maine_Schools[Comparison School Type],"error")</f>
        <v>Non Charter</v>
      </c>
    </row>
    <row r="214" spans="1:10" ht="16">
      <c r="A214" t="s">
        <v>573</v>
      </c>
      <c r="B214" t="s">
        <v>954</v>
      </c>
      <c r="C214" t="s">
        <v>98</v>
      </c>
      <c r="D214" t="s">
        <v>1280</v>
      </c>
      <c r="E214" t="s">
        <v>1280</v>
      </c>
      <c r="F214" t="s">
        <v>1538</v>
      </c>
      <c r="G214" t="s">
        <v>1539</v>
      </c>
      <c r="H214" s="144">
        <v>0.38579999999999998</v>
      </c>
      <c r="I214" s="135" t="str">
        <f>_xlfn.XLOOKUP(Chronic_Absenteeism[[#This Row],[School Name]],Maine_Schools[School Name],Maine_Schools[Grade Span],"error")</f>
        <v>09-12</v>
      </c>
      <c r="J214" s="134" t="str">
        <f>_xlfn.XLOOKUP(Chronic_Absenteeism[[#This Row],[School Name]],Maine_Schools[School Name],Maine_Schools[Comparison School Type],"error")</f>
        <v>Non Charter</v>
      </c>
    </row>
    <row r="215" spans="1:10" ht="16">
      <c r="A215" t="s">
        <v>573</v>
      </c>
      <c r="B215" t="s">
        <v>954</v>
      </c>
      <c r="C215" t="s">
        <v>15</v>
      </c>
      <c r="D215" t="s">
        <v>1280</v>
      </c>
      <c r="E215" t="s">
        <v>1280</v>
      </c>
      <c r="F215" t="s">
        <v>1540</v>
      </c>
      <c r="G215" t="s">
        <v>1541</v>
      </c>
      <c r="H215" s="144">
        <v>0.27089999999999997</v>
      </c>
      <c r="I215" s="135" t="str">
        <f>_xlfn.XLOOKUP(Chronic_Absenteeism[[#This Row],[School Name]],Maine_Schools[School Name],Maine_Schools[Grade Span],"error")</f>
        <v>06-08</v>
      </c>
      <c r="J215" s="134" t="str">
        <f>_xlfn.XLOOKUP(Chronic_Absenteeism[[#This Row],[School Name]],Maine_Schools[School Name],Maine_Schools[Comparison School Type],"error")</f>
        <v>Non Charter</v>
      </c>
    </row>
    <row r="216" spans="1:10" ht="16">
      <c r="A216" t="s">
        <v>573</v>
      </c>
      <c r="B216" t="s">
        <v>954</v>
      </c>
      <c r="C216" t="s">
        <v>164</v>
      </c>
      <c r="D216" t="s">
        <v>1280</v>
      </c>
      <c r="E216" t="s">
        <v>1280</v>
      </c>
      <c r="F216" t="s">
        <v>1542</v>
      </c>
      <c r="G216" t="s">
        <v>1543</v>
      </c>
      <c r="H216" s="144">
        <v>0.20760000000000001</v>
      </c>
      <c r="I216" s="135" t="str">
        <f>_xlfn.XLOOKUP(Chronic_Absenteeism[[#This Row],[School Name]],Maine_Schools[School Name],Maine_Schools[Grade Span],"error")</f>
        <v>PK-05</v>
      </c>
      <c r="J216" s="134" t="str">
        <f>_xlfn.XLOOKUP(Chronic_Absenteeism[[#This Row],[School Name]],Maine_Schools[School Name],Maine_Schools[Comparison School Type],"error")</f>
        <v>Non Charter</v>
      </c>
    </row>
    <row r="217" spans="1:10" ht="16">
      <c r="A217" t="s">
        <v>573</v>
      </c>
      <c r="B217" t="s">
        <v>954</v>
      </c>
      <c r="C217" t="s">
        <v>89</v>
      </c>
      <c r="D217" t="s">
        <v>1280</v>
      </c>
      <c r="E217" t="s">
        <v>1280</v>
      </c>
      <c r="F217" t="s">
        <v>1310</v>
      </c>
      <c r="G217" t="s">
        <v>1544</v>
      </c>
      <c r="H217" s="144">
        <v>0.13700000000000001</v>
      </c>
      <c r="I217" s="135" t="str">
        <f>_xlfn.XLOOKUP(Chronic_Absenteeism[[#This Row],[School Name]],Maine_Schools[School Name],Maine_Schools[Grade Span],"error")</f>
        <v>PK-03</v>
      </c>
      <c r="J217" s="134" t="str">
        <f>_xlfn.XLOOKUP(Chronic_Absenteeism[[#This Row],[School Name]],Maine_Schools[School Name],Maine_Schools[Comparison School Type],"error")</f>
        <v>Non Charter</v>
      </c>
    </row>
    <row r="218" spans="1:10" ht="16">
      <c r="A218" t="s">
        <v>573</v>
      </c>
      <c r="B218" t="s">
        <v>954</v>
      </c>
      <c r="C218" t="s">
        <v>405</v>
      </c>
      <c r="D218" t="s">
        <v>1280</v>
      </c>
      <c r="E218" t="s">
        <v>1280</v>
      </c>
      <c r="F218" t="s">
        <v>1294</v>
      </c>
      <c r="G218" t="s">
        <v>1545</v>
      </c>
      <c r="H218" s="144">
        <v>9.2899999999999996E-2</v>
      </c>
      <c r="I218" s="135" t="str">
        <f>_xlfn.XLOOKUP(Chronic_Absenteeism[[#This Row],[School Name]],Maine_Schools[School Name],Maine_Schools[Grade Span],"error")</f>
        <v>04-05</v>
      </c>
      <c r="J218" s="134" t="str">
        <f>_xlfn.XLOOKUP(Chronic_Absenteeism[[#This Row],[School Name]],Maine_Schools[School Name],Maine_Schools[Comparison School Type],"error")</f>
        <v>Non Charter</v>
      </c>
    </row>
    <row r="219" spans="1:10" ht="16">
      <c r="A219" t="s">
        <v>573</v>
      </c>
      <c r="B219" t="s">
        <v>954</v>
      </c>
      <c r="C219" t="s">
        <v>286</v>
      </c>
      <c r="D219" t="s">
        <v>1280</v>
      </c>
      <c r="E219" t="s">
        <v>1280</v>
      </c>
      <c r="F219" t="s">
        <v>1436</v>
      </c>
      <c r="G219" t="s">
        <v>1540</v>
      </c>
      <c r="H219" s="144">
        <v>0.1623</v>
      </c>
      <c r="I219" s="135" t="str">
        <f>_xlfn.XLOOKUP(Chronic_Absenteeism[[#This Row],[School Name]],Maine_Schools[School Name],Maine_Schools[Grade Span],"error")</f>
        <v>PK-05</v>
      </c>
      <c r="J219" s="134" t="str">
        <f>_xlfn.XLOOKUP(Chronic_Absenteeism[[#This Row],[School Name]],Maine_Schools[School Name],Maine_Schools[Comparison School Type],"error")</f>
        <v>Non Charter</v>
      </c>
    </row>
    <row r="220" spans="1:10" ht="16">
      <c r="A220" t="s">
        <v>573</v>
      </c>
      <c r="B220" t="s">
        <v>954</v>
      </c>
      <c r="C220" t="s">
        <v>306</v>
      </c>
      <c r="D220" t="s">
        <v>1280</v>
      </c>
      <c r="E220" t="s">
        <v>1280</v>
      </c>
      <c r="F220" t="s">
        <v>1345</v>
      </c>
      <c r="G220" t="s">
        <v>1546</v>
      </c>
      <c r="H220" s="144">
        <v>0.20449999999999999</v>
      </c>
      <c r="I220" s="135" t="str">
        <f>_xlfn.XLOOKUP(Chronic_Absenteeism[[#This Row],[School Name]],Maine_Schools[School Name],Maine_Schools[Grade Span],"error")</f>
        <v>PK-05</v>
      </c>
      <c r="J220" s="134" t="str">
        <f>_xlfn.XLOOKUP(Chronic_Absenteeism[[#This Row],[School Name]],Maine_Schools[School Name],Maine_Schools[Comparison School Type],"error")</f>
        <v>Non Charter</v>
      </c>
    </row>
    <row r="221" spans="1:10" ht="16">
      <c r="A221" t="s">
        <v>573</v>
      </c>
      <c r="B221" t="s">
        <v>954</v>
      </c>
      <c r="C221" t="s">
        <v>536</v>
      </c>
      <c r="D221" t="s">
        <v>1280</v>
      </c>
      <c r="E221" t="s">
        <v>1280</v>
      </c>
      <c r="F221" t="s">
        <v>1294</v>
      </c>
      <c r="G221" t="s">
        <v>1419</v>
      </c>
      <c r="H221" s="144">
        <v>0.1605</v>
      </c>
      <c r="I221" s="135" t="str">
        <f>_xlfn.XLOOKUP(Chronic_Absenteeism[[#This Row],[School Name]],Maine_Schools[School Name],Maine_Schools[Grade Span],"error")</f>
        <v>KG-04</v>
      </c>
      <c r="J221" s="134" t="str">
        <f>_xlfn.XLOOKUP(Chronic_Absenteeism[[#This Row],[School Name]],Maine_Schools[School Name],Maine_Schools[Comparison School Type],"error")</f>
        <v>Non Charter</v>
      </c>
    </row>
    <row r="222" spans="1:10" ht="16">
      <c r="A222" t="s">
        <v>573</v>
      </c>
      <c r="B222" t="s">
        <v>961</v>
      </c>
      <c r="C222" t="s">
        <v>507</v>
      </c>
      <c r="D222" t="s">
        <v>1280</v>
      </c>
      <c r="E222" t="s">
        <v>1280</v>
      </c>
      <c r="F222" t="s">
        <v>1438</v>
      </c>
      <c r="G222" t="s">
        <v>1547</v>
      </c>
      <c r="H222" s="144">
        <v>0.18329999999999999</v>
      </c>
      <c r="I222" s="135" t="str">
        <f>_xlfn.XLOOKUP(Chronic_Absenteeism[[#This Row],[School Name]],Maine_Schools[School Name],Maine_Schools[Grade Span],"error")</f>
        <v>KG-12</v>
      </c>
      <c r="J222" s="134" t="str">
        <f>_xlfn.XLOOKUP(Chronic_Absenteeism[[#This Row],[School Name]],Maine_Schools[School Name],Maine_Schools[Comparison School Type],"error")</f>
        <v>Non Charter</v>
      </c>
    </row>
    <row r="223" spans="1:10" ht="16">
      <c r="A223" t="s">
        <v>573</v>
      </c>
      <c r="B223" t="s">
        <v>963</v>
      </c>
      <c r="C223" t="s">
        <v>266</v>
      </c>
      <c r="D223" t="s">
        <v>1280</v>
      </c>
      <c r="E223" t="s">
        <v>1280</v>
      </c>
      <c r="F223" t="s">
        <v>1361</v>
      </c>
      <c r="G223" t="s">
        <v>1548</v>
      </c>
      <c r="H223" s="144">
        <v>0.29320000000000002</v>
      </c>
      <c r="I223" s="135" t="str">
        <f>_xlfn.XLOOKUP(Chronic_Absenteeism[[#This Row],[School Name]],Maine_Schools[School Name],Maine_Schools[Grade Span],"error")</f>
        <v>PK-12</v>
      </c>
      <c r="J223" s="134" t="str">
        <f>_xlfn.XLOOKUP(Chronic_Absenteeism[[#This Row],[School Name]],Maine_Schools[School Name],Maine_Schools[Comparison School Type],"error")</f>
        <v>Non Charter</v>
      </c>
    </row>
    <row r="224" spans="1:10" ht="16">
      <c r="A224" t="s">
        <v>573</v>
      </c>
      <c r="B224" t="s">
        <v>965</v>
      </c>
      <c r="C224" t="s">
        <v>18</v>
      </c>
      <c r="D224" t="s">
        <v>1280</v>
      </c>
      <c r="E224" t="s">
        <v>1280</v>
      </c>
      <c r="F224" t="s">
        <v>1286</v>
      </c>
      <c r="G224" t="s">
        <v>1326</v>
      </c>
      <c r="H224" s="144">
        <v>0.14449999999999999</v>
      </c>
      <c r="I224" s="135" t="str">
        <f>_xlfn.XLOOKUP(Chronic_Absenteeism[[#This Row],[School Name]],Maine_Schools[School Name],Maine_Schools[Grade Span],"error")</f>
        <v>02-05</v>
      </c>
      <c r="J224" s="134" t="str">
        <f>_xlfn.XLOOKUP(Chronic_Absenteeism[[#This Row],[School Name]],Maine_Schools[School Name],Maine_Schools[Comparison School Type],"error")</f>
        <v>Non Charter</v>
      </c>
    </row>
    <row r="225" spans="1:10" ht="16">
      <c r="A225" t="s">
        <v>573</v>
      </c>
      <c r="B225" t="s">
        <v>965</v>
      </c>
      <c r="C225" t="s">
        <v>184</v>
      </c>
      <c r="D225" t="s">
        <v>1280</v>
      </c>
      <c r="E225" t="s">
        <v>1280</v>
      </c>
      <c r="F225" t="s">
        <v>1298</v>
      </c>
      <c r="G225" t="s">
        <v>1364</v>
      </c>
      <c r="H225" s="144">
        <v>0.1384</v>
      </c>
      <c r="I225" s="135" t="str">
        <f>_xlfn.XLOOKUP(Chronic_Absenteeism[[#This Row],[School Name]],Maine_Schools[School Name],Maine_Schools[Grade Span],"error")</f>
        <v>PK-05</v>
      </c>
      <c r="J225" s="134" t="str">
        <f>_xlfn.XLOOKUP(Chronic_Absenteeism[[#This Row],[School Name]],Maine_Schools[School Name],Maine_Schools[Comparison School Type],"error")</f>
        <v>Non Charter</v>
      </c>
    </row>
    <row r="226" spans="1:10" ht="16">
      <c r="A226" t="s">
        <v>573</v>
      </c>
      <c r="B226" t="s">
        <v>965</v>
      </c>
      <c r="C226" t="s">
        <v>206</v>
      </c>
      <c r="D226" t="s">
        <v>1280</v>
      </c>
      <c r="E226" t="s">
        <v>1280</v>
      </c>
      <c r="F226" t="s">
        <v>1432</v>
      </c>
      <c r="G226" t="s">
        <v>1537</v>
      </c>
      <c r="H226" s="144">
        <v>0.1925</v>
      </c>
      <c r="I226" s="135" t="str">
        <f>_xlfn.XLOOKUP(Chronic_Absenteeism[[#This Row],[School Name]],Maine_Schools[School Name],Maine_Schools[Grade Span],"error")</f>
        <v>03-05</v>
      </c>
      <c r="J226" s="134" t="str">
        <f>_xlfn.XLOOKUP(Chronic_Absenteeism[[#This Row],[School Name]],Maine_Schools[School Name],Maine_Schools[Comparison School Type],"error")</f>
        <v>Non Charter</v>
      </c>
    </row>
    <row r="227" spans="1:10" ht="16">
      <c r="A227" t="s">
        <v>573</v>
      </c>
      <c r="B227" t="s">
        <v>965</v>
      </c>
      <c r="C227" t="s">
        <v>407</v>
      </c>
      <c r="D227" t="s">
        <v>1280</v>
      </c>
      <c r="E227" t="s">
        <v>1280</v>
      </c>
      <c r="F227" t="s">
        <v>1438</v>
      </c>
      <c r="G227" t="s">
        <v>1528</v>
      </c>
      <c r="H227" s="144">
        <v>0.13919999999999999</v>
      </c>
      <c r="I227" s="135" t="str">
        <f>_xlfn.XLOOKUP(Chronic_Absenteeism[[#This Row],[School Name]],Maine_Schools[School Name],Maine_Schools[Grade Span],"error")</f>
        <v>PK-01</v>
      </c>
      <c r="J227" s="134" t="str">
        <f>_xlfn.XLOOKUP(Chronic_Absenteeism[[#This Row],[School Name]],Maine_Schools[School Name],Maine_Schools[Comparison School Type],"error")</f>
        <v>Non Charter</v>
      </c>
    </row>
    <row r="228" spans="1:10" ht="16">
      <c r="A228" t="s">
        <v>573</v>
      </c>
      <c r="B228" t="s">
        <v>965</v>
      </c>
      <c r="C228" t="s">
        <v>136</v>
      </c>
      <c r="D228" t="s">
        <v>1280</v>
      </c>
      <c r="E228" t="s">
        <v>1280</v>
      </c>
      <c r="F228" t="s">
        <v>1549</v>
      </c>
      <c r="G228" t="s">
        <v>1367</v>
      </c>
      <c r="H228" s="144">
        <v>0.28320000000000001</v>
      </c>
      <c r="I228" s="135" t="str">
        <f>_xlfn.XLOOKUP(Chronic_Absenteeism[[#This Row],[School Name]],Maine_Schools[School Name],Maine_Schools[Grade Span],"error")</f>
        <v>09-12</v>
      </c>
      <c r="J228" s="134" t="str">
        <f>_xlfn.XLOOKUP(Chronic_Absenteeism[[#This Row],[School Name]],Maine_Schools[School Name],Maine_Schools[Comparison School Type],"error")</f>
        <v>Non Charter</v>
      </c>
    </row>
    <row r="229" spans="1:10" ht="16">
      <c r="A229" t="s">
        <v>573</v>
      </c>
      <c r="B229" t="s">
        <v>965</v>
      </c>
      <c r="C229" t="s">
        <v>139</v>
      </c>
      <c r="D229" t="s">
        <v>1280</v>
      </c>
      <c r="E229" t="s">
        <v>1280</v>
      </c>
      <c r="F229" t="s">
        <v>1291</v>
      </c>
      <c r="G229" t="s">
        <v>1550</v>
      </c>
      <c r="H229" s="144">
        <v>0.2545</v>
      </c>
      <c r="I229" s="135" t="str">
        <f>_xlfn.XLOOKUP(Chronic_Absenteeism[[#This Row],[School Name]],Maine_Schools[School Name],Maine_Schools[Grade Span],"error")</f>
        <v>06-08</v>
      </c>
      <c r="J229" s="134" t="str">
        <f>_xlfn.XLOOKUP(Chronic_Absenteeism[[#This Row],[School Name]],Maine_Schools[School Name],Maine_Schools[Comparison School Type],"error")</f>
        <v>Non Charter</v>
      </c>
    </row>
    <row r="230" spans="1:10" ht="16">
      <c r="A230" t="s">
        <v>573</v>
      </c>
      <c r="B230" t="s">
        <v>965</v>
      </c>
      <c r="C230" t="s">
        <v>550</v>
      </c>
      <c r="D230" t="s">
        <v>1280</v>
      </c>
      <c r="E230" t="s">
        <v>1280</v>
      </c>
      <c r="F230" t="s">
        <v>1345</v>
      </c>
      <c r="G230" t="s">
        <v>1544</v>
      </c>
      <c r="H230" s="144">
        <v>0.2</v>
      </c>
      <c r="I230" s="135" t="str">
        <f>_xlfn.XLOOKUP(Chronic_Absenteeism[[#This Row],[School Name]],Maine_Schools[School Name],Maine_Schools[Grade Span],"error")</f>
        <v>PK-02</v>
      </c>
      <c r="J230" s="134" t="str">
        <f>_xlfn.XLOOKUP(Chronic_Absenteeism[[#This Row],[School Name]],Maine_Schools[School Name],Maine_Schools[Comparison School Type],"error")</f>
        <v>Non Charter</v>
      </c>
    </row>
    <row r="231" spans="1:10" ht="16">
      <c r="A231" t="s">
        <v>573</v>
      </c>
      <c r="B231" t="s">
        <v>971</v>
      </c>
      <c r="C231" t="s">
        <v>185</v>
      </c>
      <c r="D231" t="s">
        <v>1280</v>
      </c>
      <c r="E231" t="s">
        <v>1280</v>
      </c>
      <c r="F231" t="s">
        <v>1385</v>
      </c>
      <c r="G231" t="s">
        <v>1551</v>
      </c>
      <c r="H231" s="144">
        <v>0.25440000000000002</v>
      </c>
      <c r="I231" s="135" t="str">
        <f>_xlfn.XLOOKUP(Chronic_Absenteeism[[#This Row],[School Name]],Maine_Schools[School Name],Maine_Schools[Grade Span],"error")</f>
        <v>07-12</v>
      </c>
      <c r="J231" s="134" t="str">
        <f>_xlfn.XLOOKUP(Chronic_Absenteeism[[#This Row],[School Name]],Maine_Schools[School Name],Maine_Schools[Comparison School Type],"error")</f>
        <v>Non Charter</v>
      </c>
    </row>
    <row r="232" spans="1:10" ht="16">
      <c r="A232" t="s">
        <v>573</v>
      </c>
      <c r="B232" t="s">
        <v>971</v>
      </c>
      <c r="C232" t="s">
        <v>436</v>
      </c>
      <c r="D232" t="s">
        <v>1280</v>
      </c>
      <c r="E232" t="s">
        <v>1280</v>
      </c>
      <c r="F232" t="s">
        <v>1552</v>
      </c>
      <c r="G232" t="s">
        <v>1553</v>
      </c>
      <c r="H232" s="144">
        <v>0.17050000000000001</v>
      </c>
      <c r="I232" s="135" t="str">
        <f>_xlfn.XLOOKUP(Chronic_Absenteeism[[#This Row],[School Name]],Maine_Schools[School Name],Maine_Schools[Grade Span],"error")</f>
        <v>PK-06</v>
      </c>
      <c r="J232" s="134" t="str">
        <f>_xlfn.XLOOKUP(Chronic_Absenteeism[[#This Row],[School Name]],Maine_Schools[School Name],Maine_Schools[Comparison School Type],"error")</f>
        <v>Non Charter</v>
      </c>
    </row>
    <row r="233" spans="1:10" ht="16">
      <c r="A233" t="s">
        <v>573</v>
      </c>
      <c r="B233" t="s">
        <v>971</v>
      </c>
      <c r="C233" t="s">
        <v>63</v>
      </c>
      <c r="D233" t="s">
        <v>1280</v>
      </c>
      <c r="E233" t="s">
        <v>1280</v>
      </c>
      <c r="F233" t="s">
        <v>1320</v>
      </c>
      <c r="G233" t="s">
        <v>1366</v>
      </c>
      <c r="H233" s="144">
        <v>0.30049999999999999</v>
      </c>
      <c r="I233" s="135" t="str">
        <f>_xlfn.XLOOKUP(Chronic_Absenteeism[[#This Row],[School Name]],Maine_Schools[School Name],Maine_Schools[Grade Span],"error")</f>
        <v>PK-04</v>
      </c>
      <c r="J233" s="134" t="str">
        <f>_xlfn.XLOOKUP(Chronic_Absenteeism[[#This Row],[School Name]],Maine_Schools[School Name],Maine_Schools[Comparison School Type],"error")</f>
        <v>Non Charter</v>
      </c>
    </row>
    <row r="234" spans="1:10" ht="16">
      <c r="A234" t="s">
        <v>573</v>
      </c>
      <c r="B234" t="s">
        <v>971</v>
      </c>
      <c r="C234" t="s">
        <v>64</v>
      </c>
      <c r="D234" t="s">
        <v>1280</v>
      </c>
      <c r="E234" t="s">
        <v>1280</v>
      </c>
      <c r="F234" t="s">
        <v>1420</v>
      </c>
      <c r="G234" t="s">
        <v>1554</v>
      </c>
      <c r="H234" s="144">
        <v>0.3634</v>
      </c>
      <c r="I234" s="135" t="str">
        <f>_xlfn.XLOOKUP(Chronic_Absenteeism[[#This Row],[School Name]],Maine_Schools[School Name],Maine_Schools[Grade Span],"error")</f>
        <v>09-12</v>
      </c>
      <c r="J234" s="134" t="str">
        <f>_xlfn.XLOOKUP(Chronic_Absenteeism[[#This Row],[School Name]],Maine_Schools[School Name],Maine_Schools[Comparison School Type],"error")</f>
        <v>Non Charter</v>
      </c>
    </row>
    <row r="235" spans="1:10" ht="16">
      <c r="A235" t="s">
        <v>573</v>
      </c>
      <c r="B235" t="s">
        <v>971</v>
      </c>
      <c r="C235" t="s">
        <v>187</v>
      </c>
      <c r="D235" t="s">
        <v>1280</v>
      </c>
      <c r="E235" t="s">
        <v>1280</v>
      </c>
      <c r="F235" t="s">
        <v>1548</v>
      </c>
      <c r="G235" t="s">
        <v>1300</v>
      </c>
      <c r="H235" s="144">
        <v>0.37780000000000002</v>
      </c>
      <c r="I235" s="135" t="str">
        <f>_xlfn.XLOOKUP(Chronic_Absenteeism[[#This Row],[School Name]],Maine_Schools[School Name],Maine_Schools[Grade Span],"error")</f>
        <v>05-08</v>
      </c>
      <c r="J235" s="134" t="str">
        <f>_xlfn.XLOOKUP(Chronic_Absenteeism[[#This Row],[School Name]],Maine_Schools[School Name],Maine_Schools[Comparison School Type],"error")</f>
        <v>Non Charter</v>
      </c>
    </row>
    <row r="236" spans="1:10" ht="16">
      <c r="A236" t="s">
        <v>573</v>
      </c>
      <c r="B236" t="s">
        <v>971</v>
      </c>
      <c r="C236" t="s">
        <v>188</v>
      </c>
      <c r="D236" t="s">
        <v>1280</v>
      </c>
      <c r="E236" t="s">
        <v>1280</v>
      </c>
      <c r="F236" t="s">
        <v>1385</v>
      </c>
      <c r="G236" t="s">
        <v>1555</v>
      </c>
      <c r="H236" s="144">
        <v>0.28289999999999998</v>
      </c>
      <c r="I236" s="135" t="str">
        <f>_xlfn.XLOOKUP(Chronic_Absenteeism[[#This Row],[School Name]],Maine_Schools[School Name],Maine_Schools[Grade Span],"error")</f>
        <v>PK-04</v>
      </c>
      <c r="J236" s="134" t="str">
        <f>_xlfn.XLOOKUP(Chronic_Absenteeism[[#This Row],[School Name]],Maine_Schools[School Name],Maine_Schools[Comparison School Type],"error")</f>
        <v>Non Charter</v>
      </c>
    </row>
    <row r="237" spans="1:10" ht="16">
      <c r="A237" t="s">
        <v>573</v>
      </c>
      <c r="B237" t="s">
        <v>976</v>
      </c>
      <c r="C237" t="s">
        <v>400</v>
      </c>
      <c r="D237" t="s">
        <v>1280</v>
      </c>
      <c r="E237" t="s">
        <v>1280</v>
      </c>
      <c r="F237" t="s">
        <v>1427</v>
      </c>
      <c r="G237" t="s">
        <v>1556</v>
      </c>
      <c r="H237" s="144">
        <v>0.20669999999999999</v>
      </c>
      <c r="I237" s="135" t="str">
        <f>_xlfn.XLOOKUP(Chronic_Absenteeism[[#This Row],[School Name]],Maine_Schools[School Name],Maine_Schools[Grade Span],"error")</f>
        <v>09-12</v>
      </c>
      <c r="J237" s="134" t="str">
        <f>_xlfn.XLOOKUP(Chronic_Absenteeism[[#This Row],[School Name]],Maine_Schools[School Name],Maine_Schools[Comparison School Type],"error")</f>
        <v>Non Charter</v>
      </c>
    </row>
    <row r="238" spans="1:10" ht="16">
      <c r="A238" t="s">
        <v>573</v>
      </c>
      <c r="B238" t="s">
        <v>976</v>
      </c>
      <c r="C238" t="s">
        <v>401</v>
      </c>
      <c r="D238" t="s">
        <v>1280</v>
      </c>
      <c r="E238" t="s">
        <v>1280</v>
      </c>
      <c r="F238" t="s">
        <v>1398</v>
      </c>
      <c r="G238" t="s">
        <v>1498</v>
      </c>
      <c r="H238" s="144">
        <v>0.20050000000000001</v>
      </c>
      <c r="I238" s="135" t="str">
        <f>_xlfn.XLOOKUP(Chronic_Absenteeism[[#This Row],[School Name]],Maine_Schools[School Name],Maine_Schools[Grade Span],"error")</f>
        <v>06-08</v>
      </c>
      <c r="J238" s="134" t="str">
        <f>_xlfn.XLOOKUP(Chronic_Absenteeism[[#This Row],[School Name]],Maine_Schools[School Name],Maine_Schools[Comparison School Type],"error")</f>
        <v>Non Charter</v>
      </c>
    </row>
    <row r="239" spans="1:10" ht="16">
      <c r="A239" t="s">
        <v>573</v>
      </c>
      <c r="B239" t="s">
        <v>976</v>
      </c>
      <c r="C239" t="s">
        <v>41</v>
      </c>
      <c r="D239" t="s">
        <v>1280</v>
      </c>
      <c r="E239" t="s">
        <v>1280</v>
      </c>
      <c r="F239" t="s">
        <v>1283</v>
      </c>
      <c r="G239" t="s">
        <v>1493</v>
      </c>
      <c r="H239" s="144">
        <v>0.1239</v>
      </c>
      <c r="I239" s="135" t="str">
        <f>_xlfn.XLOOKUP(Chronic_Absenteeism[[#This Row],[School Name]],Maine_Schools[School Name],Maine_Schools[Grade Span],"error")</f>
        <v>PK-05</v>
      </c>
      <c r="J239" s="134" t="str">
        <f>_xlfn.XLOOKUP(Chronic_Absenteeism[[#This Row],[School Name]],Maine_Schools[School Name],Maine_Schools[Comparison School Type],"error")</f>
        <v>Non Charter</v>
      </c>
    </row>
    <row r="240" spans="1:10" ht="16">
      <c r="A240" t="s">
        <v>573</v>
      </c>
      <c r="B240" t="s">
        <v>976</v>
      </c>
      <c r="C240" t="s">
        <v>469</v>
      </c>
      <c r="D240" t="s">
        <v>1280</v>
      </c>
      <c r="E240" t="s">
        <v>1280</v>
      </c>
      <c r="F240" t="s">
        <v>1557</v>
      </c>
      <c r="G240" t="s">
        <v>1326</v>
      </c>
      <c r="H240" s="144">
        <v>0.10979999999999999</v>
      </c>
      <c r="I240" s="135" t="str">
        <f>_xlfn.XLOOKUP(Chronic_Absenteeism[[#This Row],[School Name]],Maine_Schools[School Name],Maine_Schools[Grade Span],"error")</f>
        <v>PK-02</v>
      </c>
      <c r="J240" s="134" t="str">
        <f>_xlfn.XLOOKUP(Chronic_Absenteeism[[#This Row],[School Name]],Maine_Schools[School Name],Maine_Schools[Comparison School Type],"error")</f>
        <v>Non Charter</v>
      </c>
    </row>
    <row r="241" spans="1:10" ht="16">
      <c r="A241" t="s">
        <v>573</v>
      </c>
      <c r="B241" t="s">
        <v>976</v>
      </c>
      <c r="C241" t="s">
        <v>514</v>
      </c>
      <c r="D241" t="s">
        <v>1280</v>
      </c>
      <c r="E241" t="s">
        <v>1280</v>
      </c>
      <c r="F241" t="s">
        <v>1558</v>
      </c>
      <c r="G241" t="s">
        <v>1555</v>
      </c>
      <c r="H241" s="144">
        <v>0.16589999999999999</v>
      </c>
      <c r="I241" s="135" t="str">
        <f>_xlfn.XLOOKUP(Chronic_Absenteeism[[#This Row],[School Name]],Maine_Schools[School Name],Maine_Schools[Grade Span],"error")</f>
        <v>KG-05</v>
      </c>
      <c r="J241" s="134" t="str">
        <f>_xlfn.XLOOKUP(Chronic_Absenteeism[[#This Row],[School Name]],Maine_Schools[School Name],Maine_Schools[Comparison School Type],"error")</f>
        <v>Non Charter</v>
      </c>
    </row>
    <row r="242" spans="1:10" ht="16">
      <c r="A242" t="s">
        <v>573</v>
      </c>
      <c r="B242" t="s">
        <v>976</v>
      </c>
      <c r="C242" t="s">
        <v>435</v>
      </c>
      <c r="D242" t="s">
        <v>1280</v>
      </c>
      <c r="E242" t="s">
        <v>1280</v>
      </c>
      <c r="F242" t="s">
        <v>1497</v>
      </c>
      <c r="G242" t="s">
        <v>1492</v>
      </c>
      <c r="H242" s="144">
        <v>0.1105</v>
      </c>
      <c r="I242" s="135" t="str">
        <f>_xlfn.XLOOKUP(Chronic_Absenteeism[[#This Row],[School Name]],Maine_Schools[School Name],Maine_Schools[Grade Span],"error")</f>
        <v>03-05</v>
      </c>
      <c r="J242" s="134" t="str">
        <f>_xlfn.XLOOKUP(Chronic_Absenteeism[[#This Row],[School Name]],Maine_Schools[School Name],Maine_Schools[Comparison School Type],"error")</f>
        <v>Non Charter</v>
      </c>
    </row>
    <row r="243" spans="1:10" ht="16">
      <c r="A243" t="s">
        <v>573</v>
      </c>
      <c r="B243" t="s">
        <v>981</v>
      </c>
      <c r="C243" t="s">
        <v>221</v>
      </c>
      <c r="D243" t="s">
        <v>1280</v>
      </c>
      <c r="E243" t="s">
        <v>1280</v>
      </c>
      <c r="F243" t="s">
        <v>1318</v>
      </c>
      <c r="G243" t="s">
        <v>1559</v>
      </c>
      <c r="H243" s="144">
        <v>0.1701</v>
      </c>
      <c r="I243" s="135" t="str">
        <f>_xlfn.XLOOKUP(Chronic_Absenteeism[[#This Row],[School Name]],Maine_Schools[School Name],Maine_Schools[Grade Span],"error")</f>
        <v>PK-08</v>
      </c>
      <c r="J243" s="134" t="str">
        <f>_xlfn.XLOOKUP(Chronic_Absenteeism[[#This Row],[School Name]],Maine_Schools[School Name],Maine_Schools[Comparison School Type],"error")</f>
        <v>Non Charter</v>
      </c>
    </row>
    <row r="244" spans="1:10" ht="16">
      <c r="A244" t="s">
        <v>573</v>
      </c>
      <c r="B244" t="s">
        <v>981</v>
      </c>
      <c r="C244" t="s">
        <v>416</v>
      </c>
      <c r="D244" t="s">
        <v>1280</v>
      </c>
      <c r="E244" t="s">
        <v>1280</v>
      </c>
      <c r="F244" t="s">
        <v>1557</v>
      </c>
      <c r="G244" t="s">
        <v>1542</v>
      </c>
      <c r="H244" s="144">
        <v>0.17430000000000001</v>
      </c>
      <c r="I244" s="135" t="str">
        <f>_xlfn.XLOOKUP(Chronic_Absenteeism[[#This Row],[School Name]],Maine_Schools[School Name],Maine_Schools[Grade Span],"error")</f>
        <v>KG-08</v>
      </c>
      <c r="J244" s="134" t="str">
        <f>_xlfn.XLOOKUP(Chronic_Absenteeism[[#This Row],[School Name]],Maine_Schools[School Name],Maine_Schools[Comparison School Type],"error")</f>
        <v>Non Charter</v>
      </c>
    </row>
    <row r="245" spans="1:10" ht="16">
      <c r="A245" t="s">
        <v>573</v>
      </c>
      <c r="B245" t="s">
        <v>981</v>
      </c>
      <c r="C245" t="s">
        <v>472</v>
      </c>
      <c r="D245" t="s">
        <v>1280</v>
      </c>
      <c r="E245" t="s">
        <v>1280</v>
      </c>
      <c r="F245" t="s">
        <v>1341</v>
      </c>
      <c r="G245" t="s">
        <v>1417</v>
      </c>
      <c r="H245" s="144">
        <v>0.184</v>
      </c>
      <c r="I245" s="135" t="str">
        <f>_xlfn.XLOOKUP(Chronic_Absenteeism[[#This Row],[School Name]],Maine_Schools[School Name],Maine_Schools[Grade Span],"error")</f>
        <v>PK-08</v>
      </c>
      <c r="J245" s="134" t="str">
        <f>_xlfn.XLOOKUP(Chronic_Absenteeism[[#This Row],[School Name]],Maine_Schools[School Name],Maine_Schools[Comparison School Type],"error")</f>
        <v>Non Charter</v>
      </c>
    </row>
    <row r="246" spans="1:10" ht="16">
      <c r="A246" t="s">
        <v>573</v>
      </c>
      <c r="B246" t="s">
        <v>981</v>
      </c>
      <c r="C246" t="s">
        <v>474</v>
      </c>
      <c r="D246" t="s">
        <v>1280</v>
      </c>
      <c r="E246" t="s">
        <v>1280</v>
      </c>
      <c r="F246" t="s">
        <v>1371</v>
      </c>
      <c r="G246" t="s">
        <v>1560</v>
      </c>
      <c r="H246" s="144">
        <v>0.1714</v>
      </c>
      <c r="I246" s="135" t="str">
        <f>_xlfn.XLOOKUP(Chronic_Absenteeism[[#This Row],[School Name]],Maine_Schools[School Name],Maine_Schools[Grade Span],"error")</f>
        <v>KG-08</v>
      </c>
      <c r="J246" s="134" t="str">
        <f>_xlfn.XLOOKUP(Chronic_Absenteeism[[#This Row],[School Name]],Maine_Schools[School Name],Maine_Schools[Comparison School Type],"error")</f>
        <v>Non Charter</v>
      </c>
    </row>
    <row r="247" spans="1:10" ht="16">
      <c r="A247" t="s">
        <v>573</v>
      </c>
      <c r="B247" t="s">
        <v>987</v>
      </c>
      <c r="C247" t="s">
        <v>57</v>
      </c>
      <c r="D247" t="s">
        <v>1280</v>
      </c>
      <c r="E247" t="s">
        <v>1280</v>
      </c>
      <c r="F247" t="s">
        <v>1436</v>
      </c>
      <c r="G247" t="s">
        <v>1561</v>
      </c>
      <c r="H247" s="144">
        <v>0.20669999999999999</v>
      </c>
      <c r="I247" s="135" t="str">
        <f>_xlfn.XLOOKUP(Chronic_Absenteeism[[#This Row],[School Name]],Maine_Schools[School Name],Maine_Schools[Grade Span],"error")</f>
        <v>PK-05</v>
      </c>
      <c r="J247" s="134" t="str">
        <f>_xlfn.XLOOKUP(Chronic_Absenteeism[[#This Row],[School Name]],Maine_Schools[School Name],Maine_Schools[Comparison School Type],"error")</f>
        <v>Non Charter</v>
      </c>
    </row>
    <row r="248" spans="1:10" ht="16">
      <c r="A248" t="s">
        <v>573</v>
      </c>
      <c r="B248" t="s">
        <v>987</v>
      </c>
      <c r="C248" t="s">
        <v>251</v>
      </c>
      <c r="D248" t="s">
        <v>1280</v>
      </c>
      <c r="E248" t="s">
        <v>1280</v>
      </c>
      <c r="F248" t="s">
        <v>1557</v>
      </c>
      <c r="G248" t="s">
        <v>1304</v>
      </c>
      <c r="H248" s="144">
        <v>0.25</v>
      </c>
      <c r="I248" s="135" t="str">
        <f>_xlfn.XLOOKUP(Chronic_Absenteeism[[#This Row],[School Name]],Maine_Schools[School Name],Maine_Schools[Grade Span],"error")</f>
        <v>KG-05</v>
      </c>
      <c r="J248" s="134" t="str">
        <f>_xlfn.XLOOKUP(Chronic_Absenteeism[[#This Row],[School Name]],Maine_Schools[School Name],Maine_Schools[Comparison School Type],"error")</f>
        <v>Non Charter</v>
      </c>
    </row>
    <row r="249" spans="1:10" ht="16">
      <c r="A249" t="s">
        <v>573</v>
      </c>
      <c r="B249" t="s">
        <v>987</v>
      </c>
      <c r="C249" t="s">
        <v>94</v>
      </c>
      <c r="D249" t="s">
        <v>1280</v>
      </c>
      <c r="E249" t="s">
        <v>1280</v>
      </c>
      <c r="F249" t="s">
        <v>1562</v>
      </c>
      <c r="G249" t="s">
        <v>1563</v>
      </c>
      <c r="H249" s="144">
        <v>0.438</v>
      </c>
      <c r="I249" s="135" t="str">
        <f>_xlfn.XLOOKUP(Chronic_Absenteeism[[#This Row],[School Name]],Maine_Schools[School Name],Maine_Schools[Grade Span],"error")</f>
        <v>09-12</v>
      </c>
      <c r="J249" s="134" t="str">
        <f>_xlfn.XLOOKUP(Chronic_Absenteeism[[#This Row],[School Name]],Maine_Schools[School Name],Maine_Schools[Comparison School Type],"error")</f>
        <v>Non Charter</v>
      </c>
    </row>
    <row r="250" spans="1:10" ht="16">
      <c r="A250" t="s">
        <v>573</v>
      </c>
      <c r="B250" t="s">
        <v>987</v>
      </c>
      <c r="C250" t="s">
        <v>153</v>
      </c>
      <c r="D250" t="s">
        <v>1280</v>
      </c>
      <c r="E250" t="s">
        <v>1280</v>
      </c>
      <c r="F250" t="s">
        <v>1356</v>
      </c>
      <c r="G250" t="s">
        <v>1564</v>
      </c>
      <c r="H250" s="144">
        <v>0.33560000000000001</v>
      </c>
      <c r="I250" s="135" t="str">
        <f>_xlfn.XLOOKUP(Chronic_Absenteeism[[#This Row],[School Name]],Maine_Schools[School Name],Maine_Schools[Grade Span],"error")</f>
        <v>06-08</v>
      </c>
      <c r="J250" s="134" t="str">
        <f>_xlfn.XLOOKUP(Chronic_Absenteeism[[#This Row],[School Name]],Maine_Schools[School Name],Maine_Schools[Comparison School Type],"error")</f>
        <v>Non Charter</v>
      </c>
    </row>
    <row r="251" spans="1:10" ht="16">
      <c r="A251" t="s">
        <v>573</v>
      </c>
      <c r="B251" t="s">
        <v>987</v>
      </c>
      <c r="C251" t="s">
        <v>450</v>
      </c>
      <c r="D251" t="s">
        <v>1280</v>
      </c>
      <c r="E251" t="s">
        <v>1280</v>
      </c>
      <c r="F251" t="s">
        <v>1547</v>
      </c>
      <c r="G251" t="s">
        <v>1565</v>
      </c>
      <c r="H251" s="144">
        <v>0.23169999999999999</v>
      </c>
      <c r="I251" s="135" t="str">
        <f>_xlfn.XLOOKUP(Chronic_Absenteeism[[#This Row],[School Name]],Maine_Schools[School Name],Maine_Schools[Grade Span],"error")</f>
        <v>PK-05</v>
      </c>
      <c r="J251" s="134" t="str">
        <f>_xlfn.XLOOKUP(Chronic_Absenteeism[[#This Row],[School Name]],Maine_Schools[School Name],Maine_Schools[Comparison School Type],"error")</f>
        <v>Non Charter</v>
      </c>
    </row>
    <row r="252" spans="1:10" ht="16">
      <c r="A252" t="s">
        <v>573</v>
      </c>
      <c r="B252" t="s">
        <v>987</v>
      </c>
      <c r="C252" t="s">
        <v>457</v>
      </c>
      <c r="D252" t="s">
        <v>1280</v>
      </c>
      <c r="E252" t="s">
        <v>1280</v>
      </c>
      <c r="F252" t="s">
        <v>1290</v>
      </c>
      <c r="G252" t="s">
        <v>1566</v>
      </c>
      <c r="H252" s="144">
        <v>0.1835</v>
      </c>
      <c r="I252" s="135" t="str">
        <f>_xlfn.XLOOKUP(Chronic_Absenteeism[[#This Row],[School Name]],Maine_Schools[School Name],Maine_Schools[Grade Span],"error")</f>
        <v>KG-05</v>
      </c>
      <c r="J252" s="134" t="str">
        <f>_xlfn.XLOOKUP(Chronic_Absenteeism[[#This Row],[School Name]],Maine_Schools[School Name],Maine_Schools[Comparison School Type],"error")</f>
        <v>Non Charter</v>
      </c>
    </row>
    <row r="253" spans="1:10" ht="16">
      <c r="A253" t="s">
        <v>573</v>
      </c>
      <c r="B253" t="s">
        <v>992</v>
      </c>
      <c r="C253" t="s">
        <v>315</v>
      </c>
      <c r="D253" t="s">
        <v>1280</v>
      </c>
      <c r="E253" t="s">
        <v>1280</v>
      </c>
      <c r="F253" t="s">
        <v>1290</v>
      </c>
      <c r="G253" t="s">
        <v>1567</v>
      </c>
      <c r="H253" s="144">
        <v>0.15759999999999999</v>
      </c>
      <c r="I253" s="135" t="str">
        <f>_xlfn.XLOOKUP(Chronic_Absenteeism[[#This Row],[School Name]],Maine_Schools[School Name],Maine_Schools[Grade Span],"error")</f>
        <v>05-08</v>
      </c>
      <c r="J253" s="134" t="str">
        <f>_xlfn.XLOOKUP(Chronic_Absenteeism[[#This Row],[School Name]],Maine_Schools[School Name],Maine_Schools[Comparison School Type],"error")</f>
        <v>Non Charter</v>
      </c>
    </row>
    <row r="254" spans="1:10" ht="16">
      <c r="A254" t="s">
        <v>573</v>
      </c>
      <c r="B254" t="s">
        <v>992</v>
      </c>
      <c r="C254" t="s">
        <v>483</v>
      </c>
      <c r="D254" t="s">
        <v>1280</v>
      </c>
      <c r="E254" t="s">
        <v>1280</v>
      </c>
      <c r="F254" t="s">
        <v>1358</v>
      </c>
      <c r="G254" t="s">
        <v>1568</v>
      </c>
      <c r="H254" s="144">
        <v>0.1421</v>
      </c>
      <c r="I254" s="135" t="str">
        <f>_xlfn.XLOOKUP(Chronic_Absenteeism[[#This Row],[School Name]],Maine_Schools[School Name],Maine_Schools[Grade Span],"error")</f>
        <v>04-05</v>
      </c>
      <c r="J254" s="134" t="str">
        <f>_xlfn.XLOOKUP(Chronic_Absenteeism[[#This Row],[School Name]],Maine_Schools[School Name],Maine_Schools[Comparison School Type],"error")</f>
        <v>Non Charter</v>
      </c>
    </row>
    <row r="255" spans="1:10" ht="16">
      <c r="A255" t="s">
        <v>573</v>
      </c>
      <c r="B255" t="s">
        <v>992</v>
      </c>
      <c r="C255" t="s">
        <v>431</v>
      </c>
      <c r="D255" t="s">
        <v>1280</v>
      </c>
      <c r="E255" t="s">
        <v>1280</v>
      </c>
      <c r="F255" t="s">
        <v>1298</v>
      </c>
      <c r="G255" t="s">
        <v>1569</v>
      </c>
      <c r="H255" s="144">
        <v>9.69E-2</v>
      </c>
      <c r="I255" s="135" t="str">
        <f>_xlfn.XLOOKUP(Chronic_Absenteeism[[#This Row],[School Name]],Maine_Schools[School Name],Maine_Schools[Grade Span],"error")</f>
        <v>PK-04</v>
      </c>
      <c r="J255" s="134" t="str">
        <f>_xlfn.XLOOKUP(Chronic_Absenteeism[[#This Row],[School Name]],Maine_Schools[School Name],Maine_Schools[Comparison School Type],"error")</f>
        <v>Non Charter</v>
      </c>
    </row>
    <row r="256" spans="1:10" ht="16">
      <c r="A256" t="s">
        <v>573</v>
      </c>
      <c r="B256" t="s">
        <v>992</v>
      </c>
      <c r="C256" t="s">
        <v>250</v>
      </c>
      <c r="D256" t="s">
        <v>1280</v>
      </c>
      <c r="E256" t="s">
        <v>1280</v>
      </c>
      <c r="F256" t="s">
        <v>1570</v>
      </c>
      <c r="G256" t="s">
        <v>1571</v>
      </c>
      <c r="H256" s="144">
        <v>0.25269999999999998</v>
      </c>
      <c r="I256" s="135" t="str">
        <f>_xlfn.XLOOKUP(Chronic_Absenteeism[[#This Row],[School Name]],Maine_Schools[School Name],Maine_Schools[Grade Span],"error")</f>
        <v>09-12</v>
      </c>
      <c r="J256" s="134" t="str">
        <f>_xlfn.XLOOKUP(Chronic_Absenteeism[[#This Row],[School Name]],Maine_Schools[School Name],Maine_Schools[Comparison School Type],"error")</f>
        <v>Non Charter</v>
      </c>
    </row>
    <row r="257" spans="1:10" ht="16">
      <c r="A257" t="s">
        <v>573</v>
      </c>
      <c r="B257" t="s">
        <v>992</v>
      </c>
      <c r="C257" t="s">
        <v>473</v>
      </c>
      <c r="D257" t="s">
        <v>1280</v>
      </c>
      <c r="E257" t="s">
        <v>1280</v>
      </c>
      <c r="F257" t="s">
        <v>1455</v>
      </c>
      <c r="G257" t="s">
        <v>1572</v>
      </c>
      <c r="H257" s="144">
        <v>0.23730000000000001</v>
      </c>
      <c r="I257" s="135" t="str">
        <f>_xlfn.XLOOKUP(Chronic_Absenteeism[[#This Row],[School Name]],Maine_Schools[School Name],Maine_Schools[Grade Span],"error")</f>
        <v>06-08</v>
      </c>
      <c r="J257" s="134" t="str">
        <f>_xlfn.XLOOKUP(Chronic_Absenteeism[[#This Row],[School Name]],Maine_Schools[School Name],Maine_Schools[Comparison School Type],"error")</f>
        <v>Non Charter</v>
      </c>
    </row>
    <row r="258" spans="1:10" ht="16">
      <c r="A258" t="s">
        <v>573</v>
      </c>
      <c r="B258" t="s">
        <v>992</v>
      </c>
      <c r="C258" t="s">
        <v>565</v>
      </c>
      <c r="D258" t="s">
        <v>1280</v>
      </c>
      <c r="E258" t="s">
        <v>1280</v>
      </c>
      <c r="F258" t="s">
        <v>1419</v>
      </c>
      <c r="G258" t="s">
        <v>1573</v>
      </c>
      <c r="H258" s="144">
        <v>0.1125</v>
      </c>
      <c r="I258" s="135" t="str">
        <f>_xlfn.XLOOKUP(Chronic_Absenteeism[[#This Row],[School Name]],Maine_Schools[School Name],Maine_Schools[Grade Span],"error")</f>
        <v>KG-03</v>
      </c>
      <c r="J258" s="134" t="str">
        <f>_xlfn.XLOOKUP(Chronic_Absenteeism[[#This Row],[School Name]],Maine_Schools[School Name],Maine_Schools[Comparison School Type],"error")</f>
        <v>Non Charter</v>
      </c>
    </row>
    <row r="259" spans="1:10" ht="16">
      <c r="A259" t="s">
        <v>573</v>
      </c>
      <c r="B259" t="s">
        <v>995</v>
      </c>
      <c r="C259" t="s">
        <v>9</v>
      </c>
      <c r="D259" t="s">
        <v>1280</v>
      </c>
      <c r="E259" t="s">
        <v>1280</v>
      </c>
      <c r="F259" t="s">
        <v>1373</v>
      </c>
      <c r="G259" t="s">
        <v>1546</v>
      </c>
      <c r="H259" s="144">
        <v>0.1439</v>
      </c>
      <c r="I259" s="135" t="str">
        <f>_xlfn.XLOOKUP(Chronic_Absenteeism[[#This Row],[School Name]],Maine_Schools[School Name],Maine_Schools[Grade Span],"error")</f>
        <v>PK-04</v>
      </c>
      <c r="J259" s="134" t="str">
        <f>_xlfn.XLOOKUP(Chronic_Absenteeism[[#This Row],[School Name]],Maine_Schools[School Name],Maine_Schools[Comparison School Type],"error")</f>
        <v>Non Charter</v>
      </c>
    </row>
    <row r="260" spans="1:10" ht="16">
      <c r="A260" t="s">
        <v>573</v>
      </c>
      <c r="B260" t="s">
        <v>995</v>
      </c>
      <c r="C260" t="s">
        <v>69</v>
      </c>
      <c r="D260" t="s">
        <v>1280</v>
      </c>
      <c r="E260" t="s">
        <v>1280</v>
      </c>
      <c r="F260" t="s">
        <v>1483</v>
      </c>
      <c r="G260" t="s">
        <v>1574</v>
      </c>
      <c r="H260" s="144">
        <v>0.23830000000000001</v>
      </c>
      <c r="I260" s="135" t="str">
        <f>_xlfn.XLOOKUP(Chronic_Absenteeism[[#This Row],[School Name]],Maine_Schools[School Name],Maine_Schools[Grade Span],"error")</f>
        <v>09-12</v>
      </c>
      <c r="J260" s="134" t="str">
        <f>_xlfn.XLOOKUP(Chronic_Absenteeism[[#This Row],[School Name]],Maine_Schools[School Name],Maine_Schools[Comparison School Type],"error")</f>
        <v>Non Charter</v>
      </c>
    </row>
    <row r="261" spans="1:10" ht="16">
      <c r="A261" t="s">
        <v>573</v>
      </c>
      <c r="B261" t="s">
        <v>995</v>
      </c>
      <c r="C261" t="s">
        <v>420</v>
      </c>
      <c r="D261" t="s">
        <v>1280</v>
      </c>
      <c r="E261" t="s">
        <v>1280</v>
      </c>
      <c r="F261" t="s">
        <v>1575</v>
      </c>
      <c r="G261" t="s">
        <v>1430</v>
      </c>
      <c r="H261" s="144">
        <v>0.16159999999999999</v>
      </c>
      <c r="I261" s="135" t="str">
        <f>_xlfn.XLOOKUP(Chronic_Absenteeism[[#This Row],[School Name]],Maine_Schools[School Name],Maine_Schools[Grade Span],"error")</f>
        <v>05-08</v>
      </c>
      <c r="J261" s="134" t="str">
        <f>_xlfn.XLOOKUP(Chronic_Absenteeism[[#This Row],[School Name]],Maine_Schools[School Name],Maine_Schools[Comparison School Type],"error")</f>
        <v>Non Charter</v>
      </c>
    </row>
    <row r="262" spans="1:10" ht="16">
      <c r="A262" t="s">
        <v>573</v>
      </c>
      <c r="B262" t="s">
        <v>995</v>
      </c>
      <c r="C262" t="s">
        <v>490</v>
      </c>
      <c r="D262" t="s">
        <v>1280</v>
      </c>
      <c r="E262" t="s">
        <v>1280</v>
      </c>
      <c r="F262" t="s">
        <v>1327</v>
      </c>
      <c r="G262" t="s">
        <v>1399</v>
      </c>
      <c r="H262" s="144">
        <v>0.1283</v>
      </c>
      <c r="I262" s="135" t="str">
        <f>_xlfn.XLOOKUP(Chronic_Absenteeism[[#This Row],[School Name]],Maine_Schools[School Name],Maine_Schools[Grade Span],"error")</f>
        <v>KG-02</v>
      </c>
      <c r="J262" s="134" t="str">
        <f>_xlfn.XLOOKUP(Chronic_Absenteeism[[#This Row],[School Name]],Maine_Schools[School Name],Maine_Schools[Comparison School Type],"error")</f>
        <v>Non Charter</v>
      </c>
    </row>
    <row r="263" spans="1:10" ht="16">
      <c r="A263" t="s">
        <v>573</v>
      </c>
      <c r="B263" t="s">
        <v>995</v>
      </c>
      <c r="C263" t="s">
        <v>524</v>
      </c>
      <c r="D263" t="s">
        <v>1280</v>
      </c>
      <c r="E263" t="s">
        <v>1280</v>
      </c>
      <c r="F263" t="s">
        <v>1290</v>
      </c>
      <c r="G263" t="s">
        <v>1517</v>
      </c>
      <c r="H263" s="144">
        <v>0.14219999999999999</v>
      </c>
      <c r="I263" s="135" t="str">
        <f>_xlfn.XLOOKUP(Chronic_Absenteeism[[#This Row],[School Name]],Maine_Schools[School Name],Maine_Schools[Grade Span],"error")</f>
        <v>KG-02</v>
      </c>
      <c r="J263" s="134" t="str">
        <f>_xlfn.XLOOKUP(Chronic_Absenteeism[[#This Row],[School Name]],Maine_Schools[School Name],Maine_Schools[Comparison School Type],"error")</f>
        <v>Non Charter</v>
      </c>
    </row>
    <row r="264" spans="1:10" ht="16">
      <c r="A264" t="s">
        <v>573</v>
      </c>
      <c r="B264" t="s">
        <v>998</v>
      </c>
      <c r="C264" t="s">
        <v>222</v>
      </c>
      <c r="D264" t="s">
        <v>1280</v>
      </c>
      <c r="E264" t="s">
        <v>1280</v>
      </c>
      <c r="F264" t="s">
        <v>1456</v>
      </c>
      <c r="G264" t="s">
        <v>1576</v>
      </c>
      <c r="H264" s="144">
        <v>0.1971</v>
      </c>
      <c r="I264" s="135" t="str">
        <f>_xlfn.XLOOKUP(Chronic_Absenteeism[[#This Row],[School Name]],Maine_Schools[School Name],Maine_Schools[Grade Span],"error")</f>
        <v>07-08</v>
      </c>
      <c r="J264" s="134" t="str">
        <f>_xlfn.XLOOKUP(Chronic_Absenteeism[[#This Row],[School Name]],Maine_Schools[School Name],Maine_Schools[Comparison School Type],"error")</f>
        <v>Non Charter</v>
      </c>
    </row>
    <row r="265" spans="1:10" ht="16">
      <c r="A265" t="s">
        <v>573</v>
      </c>
      <c r="B265" t="s">
        <v>998</v>
      </c>
      <c r="C265" t="s">
        <v>106</v>
      </c>
      <c r="D265" t="s">
        <v>1280</v>
      </c>
      <c r="E265" t="s">
        <v>1280</v>
      </c>
      <c r="F265" t="s">
        <v>1281</v>
      </c>
      <c r="G265" t="s">
        <v>1577</v>
      </c>
      <c r="H265" s="144">
        <v>0.16200000000000001</v>
      </c>
      <c r="I265" s="135" t="str">
        <f>_xlfn.XLOOKUP(Chronic_Absenteeism[[#This Row],[School Name]],Maine_Schools[School Name],Maine_Schools[Grade Span],"error")</f>
        <v>PK-06</v>
      </c>
      <c r="J265" s="134" t="str">
        <f>_xlfn.XLOOKUP(Chronic_Absenteeism[[#This Row],[School Name]],Maine_Schools[School Name],Maine_Schools[Comparison School Type],"error")</f>
        <v>Non Charter</v>
      </c>
    </row>
    <row r="266" spans="1:10" ht="16">
      <c r="A266" t="s">
        <v>573</v>
      </c>
      <c r="B266" t="s">
        <v>998</v>
      </c>
      <c r="C266" t="s">
        <v>495</v>
      </c>
      <c r="D266" t="s">
        <v>1280</v>
      </c>
      <c r="E266" t="s">
        <v>1280</v>
      </c>
      <c r="F266" t="s">
        <v>1578</v>
      </c>
      <c r="G266" t="s">
        <v>1579</v>
      </c>
      <c r="H266" s="144">
        <v>0.13850000000000001</v>
      </c>
      <c r="I266" s="135" t="str">
        <f>_xlfn.XLOOKUP(Chronic_Absenteeism[[#This Row],[School Name]],Maine_Schools[School Name],Maine_Schools[Grade Span],"error")</f>
        <v>PK-06</v>
      </c>
      <c r="J266" s="134" t="str">
        <f>_xlfn.XLOOKUP(Chronic_Absenteeism[[#This Row],[School Name]],Maine_Schools[School Name],Maine_Schools[Comparison School Type],"error")</f>
        <v>Non Charter</v>
      </c>
    </row>
    <row r="267" spans="1:10" ht="16">
      <c r="A267" t="s">
        <v>573</v>
      </c>
      <c r="B267" t="s">
        <v>998</v>
      </c>
      <c r="C267" t="s">
        <v>429</v>
      </c>
      <c r="D267" t="s">
        <v>1280</v>
      </c>
      <c r="E267" t="s">
        <v>1280</v>
      </c>
      <c r="F267" t="s">
        <v>1476</v>
      </c>
      <c r="G267" t="s">
        <v>1580</v>
      </c>
      <c r="H267" s="144">
        <v>0.1598</v>
      </c>
      <c r="I267" s="135" t="str">
        <f>_xlfn.XLOOKUP(Chronic_Absenteeism[[#This Row],[School Name]],Maine_Schools[School Name],Maine_Schools[Grade Span],"error")</f>
        <v>PK-06</v>
      </c>
      <c r="J267" s="134" t="str">
        <f>_xlfn.XLOOKUP(Chronic_Absenteeism[[#This Row],[School Name]],Maine_Schools[School Name],Maine_Schools[Comparison School Type],"error")</f>
        <v>Non Charter</v>
      </c>
    </row>
    <row r="268" spans="1:10" ht="16">
      <c r="A268" t="s">
        <v>573</v>
      </c>
      <c r="B268" t="s">
        <v>998</v>
      </c>
      <c r="C268" t="s">
        <v>282</v>
      </c>
      <c r="D268" t="s">
        <v>1280</v>
      </c>
      <c r="E268" t="s">
        <v>1280</v>
      </c>
      <c r="F268" t="s">
        <v>1444</v>
      </c>
      <c r="G268" t="s">
        <v>1581</v>
      </c>
      <c r="H268" s="144">
        <v>0.27079999999999999</v>
      </c>
      <c r="I268" s="135" t="str">
        <f>_xlfn.XLOOKUP(Chronic_Absenteeism[[#This Row],[School Name]],Maine_Schools[School Name],Maine_Schools[Grade Span],"error")</f>
        <v>09-12</v>
      </c>
      <c r="J268" s="134" t="str">
        <f>_xlfn.XLOOKUP(Chronic_Absenteeism[[#This Row],[School Name]],Maine_Schools[School Name],Maine_Schools[Comparison School Type],"error")</f>
        <v>Non Charter</v>
      </c>
    </row>
    <row r="269" spans="1:10" ht="16">
      <c r="A269" t="s">
        <v>573</v>
      </c>
      <c r="B269" t="s">
        <v>1002</v>
      </c>
      <c r="C269" t="s">
        <v>4</v>
      </c>
      <c r="D269" t="s">
        <v>1280</v>
      </c>
      <c r="E269" t="s">
        <v>1280</v>
      </c>
      <c r="F269" t="s">
        <v>1286</v>
      </c>
      <c r="G269" t="s">
        <v>1403</v>
      </c>
      <c r="H269" s="144">
        <v>0.2427</v>
      </c>
      <c r="I269" s="135" t="str">
        <f>_xlfn.XLOOKUP(Chronic_Absenteeism[[#This Row],[School Name]],Maine_Schools[School Name],Maine_Schools[Grade Span],"error")</f>
        <v>PK-06</v>
      </c>
      <c r="J269" s="134" t="str">
        <f>_xlfn.XLOOKUP(Chronic_Absenteeism[[#This Row],[School Name]],Maine_Schools[School Name],Maine_Schools[Comparison School Type],"error")</f>
        <v>Non Charter</v>
      </c>
    </row>
    <row r="270" spans="1:10" ht="16">
      <c r="A270" t="s">
        <v>573</v>
      </c>
      <c r="B270" t="s">
        <v>1002</v>
      </c>
      <c r="C270" t="s">
        <v>241</v>
      </c>
      <c r="D270" t="s">
        <v>1280</v>
      </c>
      <c r="E270" t="s">
        <v>1280</v>
      </c>
      <c r="F270" t="s">
        <v>1534</v>
      </c>
      <c r="G270" t="s">
        <v>1582</v>
      </c>
      <c r="H270" s="144">
        <v>0.254</v>
      </c>
      <c r="I270" s="135" t="str">
        <f>_xlfn.XLOOKUP(Chronic_Absenteeism[[#This Row],[School Name]],Maine_Schools[School Name],Maine_Schools[Grade Span],"error")</f>
        <v>PK-06</v>
      </c>
      <c r="J270" s="134" t="str">
        <f>_xlfn.XLOOKUP(Chronic_Absenteeism[[#This Row],[School Name]],Maine_Schools[School Name],Maine_Schools[Comparison School Type],"error")</f>
        <v>Non Charter</v>
      </c>
    </row>
    <row r="271" spans="1:10" ht="16">
      <c r="A271" t="s">
        <v>573</v>
      </c>
      <c r="B271" t="s">
        <v>1002</v>
      </c>
      <c r="C271" t="s">
        <v>247</v>
      </c>
      <c r="D271" t="s">
        <v>1280</v>
      </c>
      <c r="E271" t="s">
        <v>1280</v>
      </c>
      <c r="F271" t="s">
        <v>1290</v>
      </c>
      <c r="G271" t="s">
        <v>1403</v>
      </c>
      <c r="H271" s="144">
        <v>0.28160000000000002</v>
      </c>
      <c r="I271" s="135" t="str">
        <f>_xlfn.XLOOKUP(Chronic_Absenteeism[[#This Row],[School Name]],Maine_Schools[School Name],Maine_Schools[Grade Span],"error")</f>
        <v>03-06</v>
      </c>
      <c r="J271" s="134" t="str">
        <f>_xlfn.XLOOKUP(Chronic_Absenteeism[[#This Row],[School Name]],Maine_Schools[School Name],Maine_Schools[Comparison School Type],"error")</f>
        <v>Non Charter</v>
      </c>
    </row>
    <row r="272" spans="1:10" ht="16">
      <c r="A272" t="s">
        <v>573</v>
      </c>
      <c r="B272" t="s">
        <v>1002</v>
      </c>
      <c r="C272" t="s">
        <v>438</v>
      </c>
      <c r="D272" t="s">
        <v>1280</v>
      </c>
      <c r="E272" t="s">
        <v>1280</v>
      </c>
      <c r="F272" t="s">
        <v>1293</v>
      </c>
      <c r="G272" t="s">
        <v>1473</v>
      </c>
      <c r="H272" s="144">
        <v>0.16089999999999999</v>
      </c>
      <c r="I272" s="135" t="str">
        <f>_xlfn.XLOOKUP(Chronic_Absenteeism[[#This Row],[School Name]],Maine_Schools[School Name],Maine_Schools[Grade Span],"error")</f>
        <v>PK-06</v>
      </c>
      <c r="J272" s="134" t="str">
        <f>_xlfn.XLOOKUP(Chronic_Absenteeism[[#This Row],[School Name]],Maine_Schools[School Name],Maine_Schools[Comparison School Type],"error")</f>
        <v>Non Charter</v>
      </c>
    </row>
    <row r="273" spans="1:10" ht="16">
      <c r="A273" t="s">
        <v>573</v>
      </c>
      <c r="B273" t="s">
        <v>1002</v>
      </c>
      <c r="C273" t="s">
        <v>177</v>
      </c>
      <c r="D273" t="s">
        <v>1280</v>
      </c>
      <c r="E273" t="s">
        <v>1280</v>
      </c>
      <c r="F273" t="s">
        <v>1310</v>
      </c>
      <c r="G273" t="s">
        <v>1490</v>
      </c>
      <c r="H273" s="144">
        <v>0.31619999999999998</v>
      </c>
      <c r="I273" s="135" t="str">
        <f>_xlfn.XLOOKUP(Chronic_Absenteeism[[#This Row],[School Name]],Maine_Schools[School Name],Maine_Schools[Grade Span],"error")</f>
        <v>PK-06</v>
      </c>
      <c r="J273" s="134" t="str">
        <f>_xlfn.XLOOKUP(Chronic_Absenteeism[[#This Row],[School Name]],Maine_Schools[School Name],Maine_Schools[Comparison School Type],"error")</f>
        <v>Non Charter</v>
      </c>
    </row>
    <row r="274" spans="1:10" ht="16">
      <c r="A274" t="s">
        <v>573</v>
      </c>
      <c r="B274" t="s">
        <v>1002</v>
      </c>
      <c r="C274" t="s">
        <v>210</v>
      </c>
      <c r="D274" t="s">
        <v>1280</v>
      </c>
      <c r="E274" t="s">
        <v>1280</v>
      </c>
      <c r="F274" t="s">
        <v>1414</v>
      </c>
      <c r="G274" t="s">
        <v>1583</v>
      </c>
      <c r="H274" s="144">
        <v>0.14879999999999999</v>
      </c>
      <c r="I274" s="135" t="str">
        <f>_xlfn.XLOOKUP(Chronic_Absenteeism[[#This Row],[School Name]],Maine_Schools[School Name],Maine_Schools[Grade Span],"error")</f>
        <v>PK-06</v>
      </c>
      <c r="J274" s="134" t="str">
        <f>_xlfn.XLOOKUP(Chronic_Absenteeism[[#This Row],[School Name]],Maine_Schools[School Name],Maine_Schools[Comparison School Type],"error")</f>
        <v>Non Charter</v>
      </c>
    </row>
    <row r="275" spans="1:10" ht="16">
      <c r="A275" t="s">
        <v>573</v>
      </c>
      <c r="B275" t="s">
        <v>1002</v>
      </c>
      <c r="C275" t="s">
        <v>181</v>
      </c>
      <c r="D275" t="s">
        <v>1280</v>
      </c>
      <c r="E275" t="s">
        <v>1280</v>
      </c>
      <c r="F275" t="s">
        <v>1523</v>
      </c>
      <c r="G275" t="s">
        <v>1584</v>
      </c>
      <c r="H275" s="144">
        <v>0.46760000000000002</v>
      </c>
      <c r="I275" s="135" t="str">
        <f>_xlfn.XLOOKUP(Chronic_Absenteeism[[#This Row],[School Name]],Maine_Schools[School Name],Maine_Schools[Grade Span],"error")</f>
        <v>09-12</v>
      </c>
      <c r="J275" s="134" t="str">
        <f>_xlfn.XLOOKUP(Chronic_Absenteeism[[#This Row],[School Name]],Maine_Schools[School Name],Maine_Schools[Comparison School Type],"error")</f>
        <v>Non Charter</v>
      </c>
    </row>
    <row r="276" spans="1:10" ht="16">
      <c r="A276" t="s">
        <v>573</v>
      </c>
      <c r="B276" t="s">
        <v>1002</v>
      </c>
      <c r="C276" t="s">
        <v>214</v>
      </c>
      <c r="D276" t="s">
        <v>1280</v>
      </c>
      <c r="E276" t="s">
        <v>1280</v>
      </c>
      <c r="F276" t="s">
        <v>1309</v>
      </c>
      <c r="G276" t="s">
        <v>1585</v>
      </c>
      <c r="H276" s="144">
        <v>0.3039</v>
      </c>
      <c r="I276" s="135" t="str">
        <f>_xlfn.XLOOKUP(Chronic_Absenteeism[[#This Row],[School Name]],Maine_Schools[School Name],Maine_Schools[Grade Span],"error")</f>
        <v>07-08</v>
      </c>
      <c r="J276" s="134" t="str">
        <f>_xlfn.XLOOKUP(Chronic_Absenteeism[[#This Row],[School Name]],Maine_Schools[School Name],Maine_Schools[Comparison School Type],"error")</f>
        <v>Non Charter</v>
      </c>
    </row>
    <row r="277" spans="1:10" ht="16">
      <c r="A277" t="s">
        <v>573</v>
      </c>
      <c r="B277" t="s">
        <v>1002</v>
      </c>
      <c r="C277" t="s">
        <v>294</v>
      </c>
      <c r="D277" t="s">
        <v>1280</v>
      </c>
      <c r="E277" t="s">
        <v>1280</v>
      </c>
      <c r="F277" t="s">
        <v>1410</v>
      </c>
      <c r="G277" t="s">
        <v>1300</v>
      </c>
      <c r="H277" s="144">
        <v>0.28129999999999999</v>
      </c>
      <c r="I277" s="135" t="str">
        <f>_xlfn.XLOOKUP(Chronic_Absenteeism[[#This Row],[School Name]],Maine_Schools[School Name],Maine_Schools[Grade Span],"error")</f>
        <v>PK-06</v>
      </c>
      <c r="J277" s="134" t="str">
        <f>_xlfn.XLOOKUP(Chronic_Absenteeism[[#This Row],[School Name]],Maine_Schools[School Name],Maine_Schools[Comparison School Type],"error")</f>
        <v>Non Charter</v>
      </c>
    </row>
    <row r="278" spans="1:10" ht="16">
      <c r="A278" t="s">
        <v>573</v>
      </c>
      <c r="B278" t="s">
        <v>1002</v>
      </c>
      <c r="C278" t="s">
        <v>555</v>
      </c>
      <c r="D278" t="s">
        <v>1280</v>
      </c>
      <c r="E278" t="s">
        <v>1280</v>
      </c>
      <c r="F278" t="s">
        <v>1370</v>
      </c>
      <c r="G278" t="s">
        <v>1331</v>
      </c>
      <c r="H278" s="144">
        <v>0.2329</v>
      </c>
      <c r="I278" s="135" t="str">
        <f>_xlfn.XLOOKUP(Chronic_Absenteeism[[#This Row],[School Name]],Maine_Schools[School Name],Maine_Schools[Grade Span],"error")</f>
        <v>PK-02</v>
      </c>
      <c r="J278" s="134" t="str">
        <f>_xlfn.XLOOKUP(Chronic_Absenteeism[[#This Row],[School Name]],Maine_Schools[School Name],Maine_Schools[Comparison School Type],"error")</f>
        <v>Non Charter</v>
      </c>
    </row>
    <row r="279" spans="1:10" ht="16">
      <c r="A279" t="s">
        <v>573</v>
      </c>
      <c r="B279" t="s">
        <v>1010</v>
      </c>
      <c r="C279" t="s">
        <v>149</v>
      </c>
      <c r="D279" t="s">
        <v>1280</v>
      </c>
      <c r="E279" t="s">
        <v>1280</v>
      </c>
      <c r="F279" t="s">
        <v>1586</v>
      </c>
      <c r="G279" t="s">
        <v>1587</v>
      </c>
      <c r="H279" s="144">
        <v>0.105</v>
      </c>
      <c r="I279" s="135" t="str">
        <f>_xlfn.XLOOKUP(Chronic_Absenteeism[[#This Row],[School Name]],Maine_Schools[School Name],Maine_Schools[Grade Span],"error")</f>
        <v>PK-05</v>
      </c>
      <c r="J279" s="134" t="str">
        <f>_xlfn.XLOOKUP(Chronic_Absenteeism[[#This Row],[School Name]],Maine_Schools[School Name],Maine_Schools[Comparison School Type],"error")</f>
        <v>Non Charter</v>
      </c>
    </row>
    <row r="280" spans="1:10" ht="16">
      <c r="A280" t="s">
        <v>573</v>
      </c>
      <c r="B280" t="s">
        <v>1010</v>
      </c>
      <c r="C280" t="s">
        <v>224</v>
      </c>
      <c r="D280" t="s">
        <v>1280</v>
      </c>
      <c r="E280" t="s">
        <v>1280</v>
      </c>
      <c r="F280" t="s">
        <v>1281</v>
      </c>
      <c r="G280" t="s">
        <v>1588</v>
      </c>
      <c r="H280" s="144">
        <v>0.19769999999999999</v>
      </c>
      <c r="I280" s="135" t="str">
        <f>_xlfn.XLOOKUP(Chronic_Absenteeism[[#This Row],[School Name]],Maine_Schools[School Name],Maine_Schools[Grade Span],"error")</f>
        <v>05-08</v>
      </c>
      <c r="J280" s="134" t="str">
        <f>_xlfn.XLOOKUP(Chronic_Absenteeism[[#This Row],[School Name]],Maine_Schools[School Name],Maine_Schools[Comparison School Type],"error")</f>
        <v>Non Charter</v>
      </c>
    </row>
    <row r="281" spans="1:10" ht="16">
      <c r="A281" t="s">
        <v>573</v>
      </c>
      <c r="B281" t="s">
        <v>1010</v>
      </c>
      <c r="C281" t="s">
        <v>281</v>
      </c>
      <c r="D281" t="s">
        <v>1280</v>
      </c>
      <c r="E281" t="s">
        <v>1280</v>
      </c>
      <c r="F281" t="s">
        <v>1447</v>
      </c>
      <c r="G281" t="s">
        <v>1589</v>
      </c>
      <c r="H281" s="144">
        <v>0.1356</v>
      </c>
      <c r="I281" s="135" t="str">
        <f>_xlfn.XLOOKUP(Chronic_Absenteeism[[#This Row],[School Name]],Maine_Schools[School Name],Maine_Schools[Grade Span],"error")</f>
        <v>PK-04</v>
      </c>
      <c r="J281" s="134" t="str">
        <f>_xlfn.XLOOKUP(Chronic_Absenteeism[[#This Row],[School Name]],Maine_Schools[School Name],Maine_Schools[Comparison School Type],"error")</f>
        <v>Non Charter</v>
      </c>
    </row>
    <row r="282" spans="1:10" ht="16">
      <c r="A282" t="s">
        <v>573</v>
      </c>
      <c r="B282" t="s">
        <v>1010</v>
      </c>
      <c r="C282" t="s">
        <v>453</v>
      </c>
      <c r="D282" t="s">
        <v>1280</v>
      </c>
      <c r="E282" t="s">
        <v>1280</v>
      </c>
      <c r="F282" t="s">
        <v>1283</v>
      </c>
      <c r="G282" t="s">
        <v>1546</v>
      </c>
      <c r="H282" s="144">
        <v>0.1061</v>
      </c>
      <c r="I282" s="135" t="str">
        <f>_xlfn.XLOOKUP(Chronic_Absenteeism[[#This Row],[School Name]],Maine_Schools[School Name],Maine_Schools[Grade Span],"error")</f>
        <v>PK-05</v>
      </c>
      <c r="J282" s="134" t="str">
        <f>_xlfn.XLOOKUP(Chronic_Absenteeism[[#This Row],[School Name]],Maine_Schools[School Name],Maine_Schools[Comparison School Type],"error")</f>
        <v>Non Charter</v>
      </c>
    </row>
    <row r="283" spans="1:10" ht="16">
      <c r="A283" t="s">
        <v>573</v>
      </c>
      <c r="B283" t="s">
        <v>1010</v>
      </c>
      <c r="C283" t="s">
        <v>297</v>
      </c>
      <c r="D283" t="s">
        <v>1280</v>
      </c>
      <c r="E283" t="s">
        <v>1280</v>
      </c>
      <c r="F283" t="s">
        <v>1590</v>
      </c>
      <c r="G283" t="s">
        <v>1591</v>
      </c>
      <c r="H283" s="144">
        <v>0.27110000000000001</v>
      </c>
      <c r="I283" s="135" t="str">
        <f>_xlfn.XLOOKUP(Chronic_Absenteeism[[#This Row],[School Name]],Maine_Schools[School Name],Maine_Schools[Grade Span],"error")</f>
        <v>09-12</v>
      </c>
      <c r="J283" s="134" t="str">
        <f>_xlfn.XLOOKUP(Chronic_Absenteeism[[#This Row],[School Name]],Maine_Schools[School Name],Maine_Schools[Comparison School Type],"error")</f>
        <v>Non Charter</v>
      </c>
    </row>
    <row r="284" spans="1:10" ht="16">
      <c r="A284" t="s">
        <v>573</v>
      </c>
      <c r="B284" t="s">
        <v>1010</v>
      </c>
      <c r="C284" t="s">
        <v>491</v>
      </c>
      <c r="D284" t="s">
        <v>1280</v>
      </c>
      <c r="E284" t="s">
        <v>1280</v>
      </c>
      <c r="F284" t="s">
        <v>1403</v>
      </c>
      <c r="G284" t="s">
        <v>1592</v>
      </c>
      <c r="H284" s="144">
        <v>0.2225</v>
      </c>
      <c r="I284" s="135" t="str">
        <f>_xlfn.XLOOKUP(Chronic_Absenteeism[[#This Row],[School Name]],Maine_Schools[School Name],Maine_Schools[Grade Span],"error")</f>
        <v>06-08</v>
      </c>
      <c r="J284" s="134" t="str">
        <f>_xlfn.XLOOKUP(Chronic_Absenteeism[[#This Row],[School Name]],Maine_Schools[School Name],Maine_Schools[Comparison School Type],"error")</f>
        <v>Non Charter</v>
      </c>
    </row>
    <row r="285" spans="1:10" ht="16">
      <c r="A285" t="s">
        <v>573</v>
      </c>
      <c r="B285" t="s">
        <v>1010</v>
      </c>
      <c r="C285" t="s">
        <v>520</v>
      </c>
      <c r="D285" t="s">
        <v>1280</v>
      </c>
      <c r="E285" t="s">
        <v>1280</v>
      </c>
      <c r="F285" t="s">
        <v>1447</v>
      </c>
      <c r="G285" t="s">
        <v>1593</v>
      </c>
      <c r="H285" s="144">
        <v>0.16489999999999999</v>
      </c>
      <c r="I285" s="135" t="str">
        <f>_xlfn.XLOOKUP(Chronic_Absenteeism[[#This Row],[School Name]],Maine_Schools[School Name],Maine_Schools[Grade Span],"error")</f>
        <v>PK-02</v>
      </c>
      <c r="J285" s="134" t="str">
        <f>_xlfn.XLOOKUP(Chronic_Absenteeism[[#This Row],[School Name]],Maine_Schools[School Name],Maine_Schools[Comparison School Type],"error")</f>
        <v>Non Charter</v>
      </c>
    </row>
    <row r="286" spans="1:10" ht="16">
      <c r="A286" t="s">
        <v>573</v>
      </c>
      <c r="B286" t="s">
        <v>1010</v>
      </c>
      <c r="C286" t="s">
        <v>563</v>
      </c>
      <c r="D286" t="s">
        <v>1280</v>
      </c>
      <c r="E286" t="s">
        <v>1280</v>
      </c>
      <c r="F286" t="s">
        <v>1558</v>
      </c>
      <c r="G286" t="s">
        <v>1461</v>
      </c>
      <c r="H286" s="144">
        <v>0.16109999999999999</v>
      </c>
      <c r="I286" s="135" t="str">
        <f>_xlfn.XLOOKUP(Chronic_Absenteeism[[#This Row],[School Name]],Maine_Schools[School Name],Maine_Schools[Grade Span],"error")</f>
        <v>03-05</v>
      </c>
      <c r="J286" s="134" t="str">
        <f>_xlfn.XLOOKUP(Chronic_Absenteeism[[#This Row],[School Name]],Maine_Schools[School Name],Maine_Schools[Comparison School Type],"error")</f>
        <v>Non Charter</v>
      </c>
    </row>
    <row r="287" spans="1:10" ht="16">
      <c r="A287" t="s">
        <v>573</v>
      </c>
      <c r="B287" t="s">
        <v>1015</v>
      </c>
      <c r="C287" t="s">
        <v>285</v>
      </c>
      <c r="D287" t="s">
        <v>1280</v>
      </c>
      <c r="E287" t="s">
        <v>1280</v>
      </c>
      <c r="F287" t="s">
        <v>1371</v>
      </c>
      <c r="G287" t="s">
        <v>1437</v>
      </c>
      <c r="H287" s="144">
        <v>0.28570000000000001</v>
      </c>
      <c r="I287" s="135" t="str">
        <f>_xlfn.XLOOKUP(Chronic_Absenteeism[[#This Row],[School Name]],Maine_Schools[School Name],Maine_Schools[Grade Span],"error")</f>
        <v>PK-04</v>
      </c>
      <c r="J287" s="134" t="str">
        <f>_xlfn.XLOOKUP(Chronic_Absenteeism[[#This Row],[School Name]],Maine_Schools[School Name],Maine_Schools[Comparison School Type],"error")</f>
        <v>Non Charter</v>
      </c>
    </row>
    <row r="288" spans="1:10" ht="16">
      <c r="A288" t="s">
        <v>573</v>
      </c>
      <c r="B288" t="s">
        <v>1015</v>
      </c>
      <c r="C288" t="s">
        <v>204</v>
      </c>
      <c r="D288" t="s">
        <v>1280</v>
      </c>
      <c r="E288" t="s">
        <v>1280</v>
      </c>
      <c r="F288" t="s">
        <v>1594</v>
      </c>
      <c r="G288" t="s">
        <v>1595</v>
      </c>
      <c r="H288" s="144">
        <v>0.46010000000000001</v>
      </c>
      <c r="I288" s="135" t="str">
        <f>_xlfn.XLOOKUP(Chronic_Absenteeism[[#This Row],[School Name]],Maine_Schools[School Name],Maine_Schools[Grade Span],"error")</f>
        <v>09-12</v>
      </c>
      <c r="J288" s="134" t="str">
        <f>_xlfn.XLOOKUP(Chronic_Absenteeism[[#This Row],[School Name]],Maine_Schools[School Name],Maine_Schools[Comparison School Type],"error")</f>
        <v>Non Charter</v>
      </c>
    </row>
    <row r="289" spans="1:10" ht="16">
      <c r="A289" t="s">
        <v>573</v>
      </c>
      <c r="B289" t="s">
        <v>1015</v>
      </c>
      <c r="C289" t="s">
        <v>300</v>
      </c>
      <c r="D289" t="s">
        <v>1280</v>
      </c>
      <c r="E289" t="s">
        <v>1280</v>
      </c>
      <c r="F289" t="s">
        <v>1364</v>
      </c>
      <c r="G289" t="s">
        <v>1596</v>
      </c>
      <c r="H289" s="144">
        <v>0.3105</v>
      </c>
      <c r="I289" s="135" t="str">
        <f>_xlfn.XLOOKUP(Chronic_Absenteeism[[#This Row],[School Name]],Maine_Schools[School Name],Maine_Schools[Grade Span],"error")</f>
        <v>05-08</v>
      </c>
      <c r="J289" s="134" t="str">
        <f>_xlfn.XLOOKUP(Chronic_Absenteeism[[#This Row],[School Name]],Maine_Schools[School Name],Maine_Schools[Comparison School Type],"error")</f>
        <v>Non Charter</v>
      </c>
    </row>
    <row r="290" spans="1:10" ht="16">
      <c r="A290" t="s">
        <v>573</v>
      </c>
      <c r="B290" t="s">
        <v>1015</v>
      </c>
      <c r="C290" t="s">
        <v>302</v>
      </c>
      <c r="D290" t="s">
        <v>1280</v>
      </c>
      <c r="E290" t="s">
        <v>1280</v>
      </c>
      <c r="F290" t="s">
        <v>1597</v>
      </c>
      <c r="G290" t="s">
        <v>1598</v>
      </c>
      <c r="H290" s="144">
        <v>0.25929999999999997</v>
      </c>
      <c r="I290" s="135" t="str">
        <f>_xlfn.XLOOKUP(Chronic_Absenteeism[[#This Row],[School Name]],Maine_Schools[School Name],Maine_Schools[Grade Span],"error")</f>
        <v>PK-04</v>
      </c>
      <c r="J290" s="134" t="str">
        <f>_xlfn.XLOOKUP(Chronic_Absenteeism[[#This Row],[School Name]],Maine_Schools[School Name],Maine_Schools[Comparison School Type],"error")</f>
        <v>Non Charter</v>
      </c>
    </row>
    <row r="291" spans="1:10" ht="16">
      <c r="A291" t="s">
        <v>573</v>
      </c>
      <c r="B291" t="s">
        <v>1015</v>
      </c>
      <c r="C291" t="s">
        <v>215</v>
      </c>
      <c r="D291" t="s">
        <v>1280</v>
      </c>
      <c r="E291" t="s">
        <v>1280</v>
      </c>
      <c r="F291" t="s">
        <v>1439</v>
      </c>
      <c r="G291" t="s">
        <v>1282</v>
      </c>
      <c r="H291" s="144">
        <v>0.2404</v>
      </c>
      <c r="I291" s="135" t="str">
        <f>_xlfn.XLOOKUP(Chronic_Absenteeism[[#This Row],[School Name]],Maine_Schools[School Name],Maine_Schools[Grade Span],"error")</f>
        <v>PK-04</v>
      </c>
      <c r="J291" s="134" t="str">
        <f>_xlfn.XLOOKUP(Chronic_Absenteeism[[#This Row],[School Name]],Maine_Schools[School Name],Maine_Schools[Comparison School Type],"error")</f>
        <v>Non Charter</v>
      </c>
    </row>
    <row r="292" spans="1:10" ht="16">
      <c r="A292" t="s">
        <v>573</v>
      </c>
      <c r="B292" t="s">
        <v>1019</v>
      </c>
      <c r="C292" t="s">
        <v>201</v>
      </c>
      <c r="D292" t="s">
        <v>1280</v>
      </c>
      <c r="E292" t="s">
        <v>1280</v>
      </c>
      <c r="F292" t="s">
        <v>1325</v>
      </c>
      <c r="G292" t="s">
        <v>1427</v>
      </c>
      <c r="H292" s="144">
        <v>0.55079999999999996</v>
      </c>
      <c r="I292" s="135" t="str">
        <f>_xlfn.XLOOKUP(Chronic_Absenteeism[[#This Row],[School Name]],Maine_Schools[School Name],Maine_Schools[Grade Span],"error")</f>
        <v>09-12</v>
      </c>
      <c r="J292" s="134" t="str">
        <f>_xlfn.XLOOKUP(Chronic_Absenteeism[[#This Row],[School Name]],Maine_Schools[School Name],Maine_Schools[Comparison School Type],"error")</f>
        <v>Non Charter</v>
      </c>
    </row>
    <row r="293" spans="1:10" ht="16">
      <c r="A293" t="s">
        <v>573</v>
      </c>
      <c r="B293" t="s">
        <v>1019</v>
      </c>
      <c r="C293" t="s">
        <v>205</v>
      </c>
      <c r="D293" t="s">
        <v>1280</v>
      </c>
      <c r="E293" t="s">
        <v>1280</v>
      </c>
      <c r="F293" t="s">
        <v>1429</v>
      </c>
      <c r="G293" t="s">
        <v>1599</v>
      </c>
      <c r="H293" s="144">
        <v>0.37740000000000001</v>
      </c>
      <c r="I293" s="135" t="str">
        <f>_xlfn.XLOOKUP(Chronic_Absenteeism[[#This Row],[School Name]],Maine_Schools[School Name],Maine_Schools[Grade Span],"error")</f>
        <v>06-08</v>
      </c>
      <c r="J293" s="134" t="str">
        <f>_xlfn.XLOOKUP(Chronic_Absenteeism[[#This Row],[School Name]],Maine_Schools[School Name],Maine_Schools[Comparison School Type],"error")</f>
        <v>Non Charter</v>
      </c>
    </row>
    <row r="294" spans="1:10" ht="16">
      <c r="A294" t="s">
        <v>573</v>
      </c>
      <c r="B294" t="s">
        <v>1019</v>
      </c>
      <c r="C294" t="s">
        <v>442</v>
      </c>
      <c r="D294" t="s">
        <v>1280</v>
      </c>
      <c r="E294" t="s">
        <v>1280</v>
      </c>
      <c r="F294" t="s">
        <v>1397</v>
      </c>
      <c r="G294" t="s">
        <v>1342</v>
      </c>
      <c r="H294" s="144">
        <v>0.24709999999999999</v>
      </c>
      <c r="I294" s="135" t="str">
        <f>_xlfn.XLOOKUP(Chronic_Absenteeism[[#This Row],[School Name]],Maine_Schools[School Name],Maine_Schools[Grade Span],"error")</f>
        <v>PK-05</v>
      </c>
      <c r="J294" s="134" t="str">
        <f>_xlfn.XLOOKUP(Chronic_Absenteeism[[#This Row],[School Name]],Maine_Schools[School Name],Maine_Schools[Comparison School Type],"error")</f>
        <v>Non Charter</v>
      </c>
    </row>
    <row r="295" spans="1:10" ht="16">
      <c r="A295" t="s">
        <v>573</v>
      </c>
      <c r="B295" t="s">
        <v>1021</v>
      </c>
      <c r="C295" t="s">
        <v>461</v>
      </c>
      <c r="D295" t="s">
        <v>1280</v>
      </c>
      <c r="E295" t="s">
        <v>1280</v>
      </c>
      <c r="F295" t="s">
        <v>1552</v>
      </c>
      <c r="G295" t="s">
        <v>1537</v>
      </c>
      <c r="H295" s="144">
        <v>0.16600000000000001</v>
      </c>
      <c r="I295" s="135" t="str">
        <f>_xlfn.XLOOKUP(Chronic_Absenteeism[[#This Row],[School Name]],Maine_Schools[School Name],Maine_Schools[Grade Span],"error")</f>
        <v>PK-02</v>
      </c>
      <c r="J295" s="134" t="str">
        <f>_xlfn.XLOOKUP(Chronic_Absenteeism[[#This Row],[School Name]],Maine_Schools[School Name],Maine_Schools[Comparison School Type],"error")</f>
        <v>Non Charter</v>
      </c>
    </row>
    <row r="296" spans="1:10" ht="16">
      <c r="A296" t="s">
        <v>573</v>
      </c>
      <c r="B296" t="s">
        <v>1021</v>
      </c>
      <c r="C296" t="s">
        <v>308</v>
      </c>
      <c r="D296" t="s">
        <v>1280</v>
      </c>
      <c r="E296" t="s">
        <v>1280</v>
      </c>
      <c r="F296" t="s">
        <v>1461</v>
      </c>
      <c r="G296" t="s">
        <v>1600</v>
      </c>
      <c r="H296" s="144">
        <v>0.30399999999999999</v>
      </c>
      <c r="I296" s="135" t="str">
        <f>_xlfn.XLOOKUP(Chronic_Absenteeism[[#This Row],[School Name]],Maine_Schools[School Name],Maine_Schools[Grade Span],"error")</f>
        <v>09-12</v>
      </c>
      <c r="J296" s="134" t="str">
        <f>_xlfn.XLOOKUP(Chronic_Absenteeism[[#This Row],[School Name]],Maine_Schools[School Name],Maine_Schools[Comparison School Type],"error")</f>
        <v>Non Charter</v>
      </c>
    </row>
    <row r="297" spans="1:10" ht="16">
      <c r="A297" t="s">
        <v>573</v>
      </c>
      <c r="B297" t="s">
        <v>1021</v>
      </c>
      <c r="C297" t="s">
        <v>309</v>
      </c>
      <c r="D297" t="s">
        <v>1280</v>
      </c>
      <c r="E297" t="s">
        <v>1280</v>
      </c>
      <c r="F297" t="s">
        <v>1439</v>
      </c>
      <c r="G297" t="s">
        <v>1601</v>
      </c>
      <c r="H297" s="144">
        <v>0.2591</v>
      </c>
      <c r="I297" s="135" t="str">
        <f>_xlfn.XLOOKUP(Chronic_Absenteeism[[#This Row],[School Name]],Maine_Schools[School Name],Maine_Schools[Grade Span],"error")</f>
        <v>KG-05</v>
      </c>
      <c r="J297" s="134" t="str">
        <f>_xlfn.XLOOKUP(Chronic_Absenteeism[[#This Row],[School Name]],Maine_Schools[School Name],Maine_Schools[Comparison School Type],"error")</f>
        <v>Non Charter</v>
      </c>
    </row>
    <row r="298" spans="1:10" ht="16">
      <c r="A298" t="s">
        <v>573</v>
      </c>
      <c r="B298" t="s">
        <v>1021</v>
      </c>
      <c r="C298" t="s">
        <v>492</v>
      </c>
      <c r="D298" t="s">
        <v>1280</v>
      </c>
      <c r="E298" t="s">
        <v>1280</v>
      </c>
      <c r="F298" t="s">
        <v>1473</v>
      </c>
      <c r="G298" t="s">
        <v>1602</v>
      </c>
      <c r="H298" s="144">
        <v>0.18240000000000001</v>
      </c>
      <c r="I298" s="135" t="str">
        <f>_xlfn.XLOOKUP(Chronic_Absenteeism[[#This Row],[School Name]],Maine_Schools[School Name],Maine_Schools[Grade Span],"error")</f>
        <v>06-08</v>
      </c>
      <c r="J298" s="134" t="str">
        <f>_xlfn.XLOOKUP(Chronic_Absenteeism[[#This Row],[School Name]],Maine_Schools[School Name],Maine_Schools[Comparison School Type],"error")</f>
        <v>Non Charter</v>
      </c>
    </row>
    <row r="299" spans="1:10" ht="16">
      <c r="A299" t="s">
        <v>573</v>
      </c>
      <c r="B299" t="s">
        <v>1021</v>
      </c>
      <c r="C299" t="s">
        <v>372</v>
      </c>
      <c r="D299" t="s">
        <v>1280</v>
      </c>
      <c r="E299" t="s">
        <v>1280</v>
      </c>
      <c r="F299" t="s">
        <v>1281</v>
      </c>
      <c r="G299" t="s">
        <v>1461</v>
      </c>
      <c r="H299" s="144">
        <v>0.16589999999999999</v>
      </c>
      <c r="I299" s="135" t="str">
        <f>_xlfn.XLOOKUP(Chronic_Absenteeism[[#This Row],[School Name]],Maine_Schools[School Name],Maine_Schools[Grade Span],"error")</f>
        <v>KG-05</v>
      </c>
      <c r="J299" s="134" t="str">
        <f>_xlfn.XLOOKUP(Chronic_Absenteeism[[#This Row],[School Name]],Maine_Schools[School Name],Maine_Schools[Comparison School Type],"error")</f>
        <v>Non Charter</v>
      </c>
    </row>
    <row r="300" spans="1:10" ht="16">
      <c r="A300" t="s">
        <v>573</v>
      </c>
      <c r="B300" t="s">
        <v>1021</v>
      </c>
      <c r="C300" t="s">
        <v>77</v>
      </c>
      <c r="D300" t="s">
        <v>1280</v>
      </c>
      <c r="E300" t="s">
        <v>1280</v>
      </c>
      <c r="F300" t="s">
        <v>1283</v>
      </c>
      <c r="G300" t="s">
        <v>1603</v>
      </c>
      <c r="H300" s="144">
        <v>9.5200000000000007E-2</v>
      </c>
      <c r="I300" s="135" t="str">
        <f>_xlfn.XLOOKUP(Chronic_Absenteeism[[#This Row],[School Name]],Maine_Schools[School Name],Maine_Schools[Grade Span],"error")</f>
        <v>03-05</v>
      </c>
      <c r="J300" s="134" t="str">
        <f>_xlfn.XLOOKUP(Chronic_Absenteeism[[#This Row],[School Name]],Maine_Schools[School Name],Maine_Schools[Comparison School Type],"error")</f>
        <v>Non Charter</v>
      </c>
    </row>
    <row r="301" spans="1:10" ht="16">
      <c r="A301" t="s">
        <v>573</v>
      </c>
      <c r="B301" t="s">
        <v>1025</v>
      </c>
      <c r="C301" t="s">
        <v>330</v>
      </c>
      <c r="D301" t="s">
        <v>1280</v>
      </c>
      <c r="E301" t="s">
        <v>1280</v>
      </c>
      <c r="F301" t="s">
        <v>1552</v>
      </c>
      <c r="G301" t="s">
        <v>1604</v>
      </c>
      <c r="H301" s="144">
        <v>0.15379999999999999</v>
      </c>
      <c r="I301" s="135" t="str">
        <f>_xlfn.XLOOKUP(Chronic_Absenteeism[[#This Row],[School Name]],Maine_Schools[School Name],Maine_Schools[Grade Span],"error")</f>
        <v>KG-02</v>
      </c>
      <c r="J301" s="134" t="str">
        <f>_xlfn.XLOOKUP(Chronic_Absenteeism[[#This Row],[School Name]],Maine_Schools[School Name],Maine_Schools[Comparison School Type],"error")</f>
        <v>Non Charter</v>
      </c>
    </row>
    <row r="302" spans="1:10" ht="16">
      <c r="A302" t="s">
        <v>573</v>
      </c>
      <c r="B302" t="s">
        <v>1025</v>
      </c>
      <c r="C302" t="s">
        <v>404</v>
      </c>
      <c r="D302" t="s">
        <v>1280</v>
      </c>
      <c r="E302" t="s">
        <v>1280</v>
      </c>
      <c r="F302" t="s">
        <v>1327</v>
      </c>
      <c r="G302" t="s">
        <v>1605</v>
      </c>
      <c r="H302" s="144">
        <v>8.9599999999999999E-2</v>
      </c>
      <c r="I302" s="135" t="str">
        <f>_xlfn.XLOOKUP(Chronic_Absenteeism[[#This Row],[School Name]],Maine_Schools[School Name],Maine_Schools[Grade Span],"error")</f>
        <v>03-05</v>
      </c>
      <c r="J302" s="134" t="str">
        <f>_xlfn.XLOOKUP(Chronic_Absenteeism[[#This Row],[School Name]],Maine_Schools[School Name],Maine_Schools[Comparison School Type],"error")</f>
        <v>Non Charter</v>
      </c>
    </row>
    <row r="303" spans="1:10" ht="16">
      <c r="A303" t="s">
        <v>573</v>
      </c>
      <c r="B303" t="s">
        <v>1025</v>
      </c>
      <c r="C303" t="s">
        <v>430</v>
      </c>
      <c r="D303" t="s">
        <v>1280</v>
      </c>
      <c r="E303" t="s">
        <v>1280</v>
      </c>
      <c r="F303" t="s">
        <v>1468</v>
      </c>
      <c r="G303" t="s">
        <v>1606</v>
      </c>
      <c r="H303" s="144">
        <v>0.19159999999999999</v>
      </c>
      <c r="I303" s="135" t="str">
        <f>_xlfn.XLOOKUP(Chronic_Absenteeism[[#This Row],[School Name]],Maine_Schools[School Name],Maine_Schools[Grade Span],"error")</f>
        <v>09-12</v>
      </c>
      <c r="J303" s="134" t="str">
        <f>_xlfn.XLOOKUP(Chronic_Absenteeism[[#This Row],[School Name]],Maine_Schools[School Name],Maine_Schools[Comparison School Type],"error")</f>
        <v>Non Charter</v>
      </c>
    </row>
    <row r="304" spans="1:10" ht="16">
      <c r="A304" t="s">
        <v>573</v>
      </c>
      <c r="B304" t="s">
        <v>1025</v>
      </c>
      <c r="C304" t="s">
        <v>471</v>
      </c>
      <c r="D304" t="s">
        <v>1280</v>
      </c>
      <c r="E304" t="s">
        <v>1280</v>
      </c>
      <c r="F304" t="s">
        <v>1552</v>
      </c>
      <c r="G304" t="s">
        <v>1487</v>
      </c>
      <c r="H304" s="144">
        <v>0.188</v>
      </c>
      <c r="I304" s="135" t="str">
        <f>_xlfn.XLOOKUP(Chronic_Absenteeism[[#This Row],[School Name]],Maine_Schools[School Name],Maine_Schools[Grade Span],"error")</f>
        <v>PK-04</v>
      </c>
      <c r="J304" s="134" t="str">
        <f>_xlfn.XLOOKUP(Chronic_Absenteeism[[#This Row],[School Name]],Maine_Schools[School Name],Maine_Schools[Comparison School Type],"error")</f>
        <v>Non Charter</v>
      </c>
    </row>
    <row r="305" spans="1:10" ht="16">
      <c r="A305" t="s">
        <v>573</v>
      </c>
      <c r="B305" t="s">
        <v>1025</v>
      </c>
      <c r="C305" t="s">
        <v>521</v>
      </c>
      <c r="D305" t="s">
        <v>1280</v>
      </c>
      <c r="E305" t="s">
        <v>1280</v>
      </c>
      <c r="F305" t="s">
        <v>1397</v>
      </c>
      <c r="G305" t="s">
        <v>1350</v>
      </c>
      <c r="H305" s="144">
        <v>0.125</v>
      </c>
      <c r="I305" s="135" t="str">
        <f>_xlfn.XLOOKUP(Chronic_Absenteeism[[#This Row],[School Name]],Maine_Schools[School Name],Maine_Schools[Grade Span],"error")</f>
        <v>06-08</v>
      </c>
      <c r="J305" s="134" t="str">
        <f>_xlfn.XLOOKUP(Chronic_Absenteeism[[#This Row],[School Name]],Maine_Schools[School Name],Maine_Schools[Comparison School Type],"error")</f>
        <v>Non Charter</v>
      </c>
    </row>
    <row r="306" spans="1:10" ht="16">
      <c r="A306" t="s">
        <v>573</v>
      </c>
      <c r="B306" t="s">
        <v>1025</v>
      </c>
      <c r="C306" t="s">
        <v>440</v>
      </c>
      <c r="D306" t="s">
        <v>1280</v>
      </c>
      <c r="E306" t="s">
        <v>1280</v>
      </c>
      <c r="F306" t="s">
        <v>1283</v>
      </c>
      <c r="G306" t="s">
        <v>1607</v>
      </c>
      <c r="H306" s="144">
        <v>0.1429</v>
      </c>
      <c r="I306" s="135" t="str">
        <f>_xlfn.XLOOKUP(Chronic_Absenteeism[[#This Row],[School Name]],Maine_Schools[School Name],Maine_Schools[Grade Span],"error")</f>
        <v>05-08</v>
      </c>
      <c r="J306" s="134" t="str">
        <f>_xlfn.XLOOKUP(Chronic_Absenteeism[[#This Row],[School Name]],Maine_Schools[School Name],Maine_Schools[Comparison School Type],"error")</f>
        <v>Non Charter</v>
      </c>
    </row>
    <row r="307" spans="1:10" ht="16">
      <c r="A307" t="s">
        <v>573</v>
      </c>
      <c r="B307" t="s">
        <v>1029</v>
      </c>
      <c r="C307" t="s">
        <v>456</v>
      </c>
      <c r="D307" t="s">
        <v>1280</v>
      </c>
      <c r="E307" t="s">
        <v>1280</v>
      </c>
      <c r="F307" t="s">
        <v>1341</v>
      </c>
      <c r="G307" t="s">
        <v>1608</v>
      </c>
      <c r="H307" s="144">
        <v>0.20830000000000001</v>
      </c>
      <c r="I307" s="135" t="str">
        <f>_xlfn.XLOOKUP(Chronic_Absenteeism[[#This Row],[School Name]],Maine_Schools[School Name],Maine_Schools[Grade Span],"error")</f>
        <v>PK-02</v>
      </c>
      <c r="J307" s="134" t="str">
        <f>_xlfn.XLOOKUP(Chronic_Absenteeism[[#This Row],[School Name]],Maine_Schools[School Name],Maine_Schools[Comparison School Type],"error")</f>
        <v>Non Charter</v>
      </c>
    </row>
    <row r="308" spans="1:10" ht="16">
      <c r="A308" t="s">
        <v>573</v>
      </c>
      <c r="B308" t="s">
        <v>1029</v>
      </c>
      <c r="C308" t="s">
        <v>343</v>
      </c>
      <c r="D308" t="s">
        <v>1280</v>
      </c>
      <c r="E308" t="s">
        <v>1280</v>
      </c>
      <c r="F308" t="s">
        <v>1385</v>
      </c>
      <c r="G308" t="s">
        <v>1609</v>
      </c>
      <c r="H308" s="144">
        <v>0.2205</v>
      </c>
      <c r="I308" s="135" t="str">
        <f>_xlfn.XLOOKUP(Chronic_Absenteeism[[#This Row],[School Name]],Maine_Schools[School Name],Maine_Schools[Grade Span],"error")</f>
        <v>03-08</v>
      </c>
      <c r="J308" s="134" t="str">
        <f>_xlfn.XLOOKUP(Chronic_Absenteeism[[#This Row],[School Name]],Maine_Schools[School Name],Maine_Schools[Comparison School Type],"error")</f>
        <v>Non Charter</v>
      </c>
    </row>
    <row r="309" spans="1:10" ht="16">
      <c r="A309" t="s">
        <v>573</v>
      </c>
      <c r="B309" t="s">
        <v>1029</v>
      </c>
      <c r="C309" t="s">
        <v>100</v>
      </c>
      <c r="D309" t="s">
        <v>1280</v>
      </c>
      <c r="E309" t="s">
        <v>1280</v>
      </c>
      <c r="F309" t="s">
        <v>1484</v>
      </c>
      <c r="G309" t="s">
        <v>1610</v>
      </c>
      <c r="H309" s="144">
        <v>0.33</v>
      </c>
      <c r="I309" s="135" t="str">
        <f>_xlfn.XLOOKUP(Chronic_Absenteeism[[#This Row],[School Name]],Maine_Schools[School Name],Maine_Schools[Grade Span],"error")</f>
        <v>09-12</v>
      </c>
      <c r="J309" s="134" t="str">
        <f>_xlfn.XLOOKUP(Chronic_Absenteeism[[#This Row],[School Name]],Maine_Schools[School Name],Maine_Schools[Comparison School Type],"error")</f>
        <v>Non Charter</v>
      </c>
    </row>
    <row r="310" spans="1:10" ht="16">
      <c r="A310" t="s">
        <v>573</v>
      </c>
      <c r="B310" t="s">
        <v>1031</v>
      </c>
      <c r="C310" t="s">
        <v>265</v>
      </c>
      <c r="D310" t="s">
        <v>1280</v>
      </c>
      <c r="E310" t="s">
        <v>1280</v>
      </c>
      <c r="F310" t="s">
        <v>1438</v>
      </c>
      <c r="G310" t="s">
        <v>1439</v>
      </c>
      <c r="H310" s="144">
        <v>0.22</v>
      </c>
      <c r="I310" s="135" t="str">
        <f>_xlfn.XLOOKUP(Chronic_Absenteeism[[#This Row],[School Name]],Maine_Schools[School Name],Maine_Schools[Grade Span],"error")</f>
        <v>PK-05</v>
      </c>
      <c r="J310" s="134" t="str">
        <f>_xlfn.XLOOKUP(Chronic_Absenteeism[[#This Row],[School Name]],Maine_Schools[School Name],Maine_Schools[Comparison School Type],"error")</f>
        <v>Non Charter</v>
      </c>
    </row>
    <row r="311" spans="1:10" ht="16">
      <c r="A311" t="s">
        <v>573</v>
      </c>
      <c r="B311" t="s">
        <v>1031</v>
      </c>
      <c r="C311" t="s">
        <v>352</v>
      </c>
      <c r="D311" t="s">
        <v>1280</v>
      </c>
      <c r="E311" t="s">
        <v>1280</v>
      </c>
      <c r="F311" t="s">
        <v>1289</v>
      </c>
      <c r="G311" t="s">
        <v>1481</v>
      </c>
      <c r="H311" s="144">
        <v>0.12859999999999999</v>
      </c>
      <c r="I311" s="135" t="str">
        <f>_xlfn.XLOOKUP(Chronic_Absenteeism[[#This Row],[School Name]],Maine_Schools[School Name],Maine_Schools[Grade Span],"error")</f>
        <v>PK-05</v>
      </c>
      <c r="J311" s="134" t="str">
        <f>_xlfn.XLOOKUP(Chronic_Absenteeism[[#This Row],[School Name]],Maine_Schools[School Name],Maine_Schools[Comparison School Type],"error")</f>
        <v>Non Charter</v>
      </c>
    </row>
    <row r="312" spans="1:10" ht="16">
      <c r="A312" t="s">
        <v>573</v>
      </c>
      <c r="B312" t="s">
        <v>1031</v>
      </c>
      <c r="C312" t="s">
        <v>500</v>
      </c>
      <c r="D312" t="s">
        <v>1280</v>
      </c>
      <c r="E312" t="s">
        <v>1280</v>
      </c>
      <c r="F312" t="s">
        <v>1586</v>
      </c>
      <c r="G312" t="s">
        <v>1455</v>
      </c>
      <c r="H312" s="144">
        <v>0.17560000000000001</v>
      </c>
      <c r="I312" s="135" t="str">
        <f>_xlfn.XLOOKUP(Chronic_Absenteeism[[#This Row],[School Name]],Maine_Schools[School Name],Maine_Schools[Grade Span],"error")</f>
        <v>PK-05</v>
      </c>
      <c r="J312" s="134" t="str">
        <f>_xlfn.XLOOKUP(Chronic_Absenteeism[[#This Row],[School Name]],Maine_Schools[School Name],Maine_Schools[Comparison School Type],"error")</f>
        <v>Non Charter</v>
      </c>
    </row>
    <row r="313" spans="1:10" ht="16">
      <c r="A313" t="s">
        <v>573</v>
      </c>
      <c r="B313" t="s">
        <v>1031</v>
      </c>
      <c r="C313" t="s">
        <v>312</v>
      </c>
      <c r="D313" t="s">
        <v>1280</v>
      </c>
      <c r="E313" t="s">
        <v>1280</v>
      </c>
      <c r="F313" t="s">
        <v>1454</v>
      </c>
      <c r="G313" t="s">
        <v>1352</v>
      </c>
      <c r="H313" s="144">
        <v>0.29170000000000001</v>
      </c>
      <c r="I313" s="135" t="str">
        <f>_xlfn.XLOOKUP(Chronic_Absenteeism[[#This Row],[School Name]],Maine_Schools[School Name],Maine_Schools[Grade Span],"error")</f>
        <v>PK-05</v>
      </c>
      <c r="J313" s="134" t="str">
        <f>_xlfn.XLOOKUP(Chronic_Absenteeism[[#This Row],[School Name]],Maine_Schools[School Name],Maine_Schools[Comparison School Type],"error")</f>
        <v>Non Charter</v>
      </c>
    </row>
    <row r="314" spans="1:10" ht="16">
      <c r="A314" t="s">
        <v>573</v>
      </c>
      <c r="B314" t="s">
        <v>1031</v>
      </c>
      <c r="C314" t="s">
        <v>126</v>
      </c>
      <c r="D314" t="s">
        <v>1280</v>
      </c>
      <c r="E314" t="s">
        <v>1280</v>
      </c>
      <c r="F314" t="s">
        <v>1446</v>
      </c>
      <c r="G314" t="s">
        <v>1611</v>
      </c>
      <c r="H314" s="144">
        <v>0.4526</v>
      </c>
      <c r="I314" s="135" t="str">
        <f>_xlfn.XLOOKUP(Chronic_Absenteeism[[#This Row],[School Name]],Maine_Schools[School Name],Maine_Schools[Grade Span],"error")</f>
        <v>09-12</v>
      </c>
      <c r="J314" s="134" t="str">
        <f>_xlfn.XLOOKUP(Chronic_Absenteeism[[#This Row],[School Name]],Maine_Schools[School Name],Maine_Schools[Comparison School Type],"error")</f>
        <v>Non Charter</v>
      </c>
    </row>
    <row r="315" spans="1:10" ht="16">
      <c r="A315" t="s">
        <v>573</v>
      </c>
      <c r="B315" t="s">
        <v>1031</v>
      </c>
      <c r="C315" t="s">
        <v>186</v>
      </c>
      <c r="D315" t="s">
        <v>1280</v>
      </c>
      <c r="E315" t="s">
        <v>1280</v>
      </c>
      <c r="F315" t="s">
        <v>1439</v>
      </c>
      <c r="G315" t="s">
        <v>1425</v>
      </c>
      <c r="H315" s="144">
        <v>0.30859999999999999</v>
      </c>
      <c r="I315" s="135" t="str">
        <f>_xlfn.XLOOKUP(Chronic_Absenteeism[[#This Row],[School Name]],Maine_Schools[School Name],Maine_Schools[Grade Span],"error")</f>
        <v>06-08</v>
      </c>
      <c r="J315" s="134" t="str">
        <f>_xlfn.XLOOKUP(Chronic_Absenteeism[[#This Row],[School Name]],Maine_Schools[School Name],Maine_Schools[Comparison School Type],"error")</f>
        <v>Non Charter</v>
      </c>
    </row>
    <row r="316" spans="1:10" ht="16">
      <c r="A316" t="s">
        <v>573</v>
      </c>
      <c r="B316" t="s">
        <v>1036</v>
      </c>
      <c r="C316" t="s">
        <v>131</v>
      </c>
      <c r="D316" t="s">
        <v>1280</v>
      </c>
      <c r="E316" t="s">
        <v>1280</v>
      </c>
      <c r="F316" t="s">
        <v>1314</v>
      </c>
      <c r="G316" t="s">
        <v>1346</v>
      </c>
      <c r="H316" s="144">
        <v>0.35899999999999999</v>
      </c>
      <c r="I316" s="135" t="str">
        <f>_xlfn.XLOOKUP(Chronic_Absenteeism[[#This Row],[School Name]],Maine_Schools[School Name],Maine_Schools[Grade Span],"error")</f>
        <v>09-12</v>
      </c>
      <c r="J316" s="134" t="str">
        <f>_xlfn.XLOOKUP(Chronic_Absenteeism[[#This Row],[School Name]],Maine_Schools[School Name],Maine_Schools[Comparison School Type],"error")</f>
        <v>Non Charter</v>
      </c>
    </row>
    <row r="317" spans="1:10" ht="16">
      <c r="A317" t="s">
        <v>573</v>
      </c>
      <c r="B317" t="s">
        <v>1036</v>
      </c>
      <c r="C317" t="s">
        <v>53</v>
      </c>
      <c r="D317" t="s">
        <v>1280</v>
      </c>
      <c r="E317" t="s">
        <v>1280</v>
      </c>
      <c r="F317" t="s">
        <v>1484</v>
      </c>
      <c r="G317" t="s">
        <v>1612</v>
      </c>
      <c r="H317" s="144">
        <v>0.23019999999999999</v>
      </c>
      <c r="I317" s="135" t="str">
        <f>_xlfn.XLOOKUP(Chronic_Absenteeism[[#This Row],[School Name]],Maine_Schools[School Name],Maine_Schools[Grade Span],"error")</f>
        <v>05-08</v>
      </c>
      <c r="J317" s="134" t="str">
        <f>_xlfn.XLOOKUP(Chronic_Absenteeism[[#This Row],[School Name]],Maine_Schools[School Name],Maine_Schools[Comparison School Type],"error")</f>
        <v>Non Charter</v>
      </c>
    </row>
    <row r="318" spans="1:10" ht="16">
      <c r="A318" t="s">
        <v>573</v>
      </c>
      <c r="B318" t="s">
        <v>1036</v>
      </c>
      <c r="C318" t="s">
        <v>399</v>
      </c>
      <c r="D318" t="s">
        <v>1280</v>
      </c>
      <c r="E318" t="s">
        <v>1280</v>
      </c>
      <c r="F318" t="s">
        <v>1438</v>
      </c>
      <c r="G318" t="s">
        <v>1347</v>
      </c>
      <c r="H318" s="144">
        <v>0.15490000000000001</v>
      </c>
      <c r="I318" s="135" t="str">
        <f>_xlfn.XLOOKUP(Chronic_Absenteeism[[#This Row],[School Name]],Maine_Schools[School Name],Maine_Schools[Grade Span],"error")</f>
        <v>PK-KG</v>
      </c>
      <c r="J318" s="134" t="str">
        <f>_xlfn.XLOOKUP(Chronic_Absenteeism[[#This Row],[School Name]],Maine_Schools[School Name],Maine_Schools[Comparison School Type],"error")</f>
        <v>Non Charter</v>
      </c>
    </row>
    <row r="319" spans="1:10" ht="16">
      <c r="A319" t="s">
        <v>573</v>
      </c>
      <c r="B319" t="s">
        <v>1036</v>
      </c>
      <c r="C319" t="s">
        <v>494</v>
      </c>
      <c r="D319" t="s">
        <v>1280</v>
      </c>
      <c r="E319" t="s">
        <v>1280</v>
      </c>
      <c r="F319" t="s">
        <v>1476</v>
      </c>
      <c r="G319" t="s">
        <v>1613</v>
      </c>
      <c r="H319" s="144">
        <v>0.20599999999999999</v>
      </c>
      <c r="I319" s="135" t="str">
        <f>_xlfn.XLOOKUP(Chronic_Absenteeism[[#This Row],[School Name]],Maine_Schools[School Name],Maine_Schools[Grade Span],"error")</f>
        <v>01-04</v>
      </c>
      <c r="J319" s="134" t="str">
        <f>_xlfn.XLOOKUP(Chronic_Absenteeism[[#This Row],[School Name]],Maine_Schools[School Name],Maine_Schools[Comparison School Type],"error")</f>
        <v>Non Charter</v>
      </c>
    </row>
    <row r="320" spans="1:10" ht="16">
      <c r="A320" t="s">
        <v>573</v>
      </c>
      <c r="B320" t="s">
        <v>1039</v>
      </c>
      <c r="C320" t="s">
        <v>102</v>
      </c>
      <c r="D320" t="s">
        <v>1280</v>
      </c>
      <c r="E320" t="s">
        <v>1280</v>
      </c>
      <c r="F320" t="s">
        <v>1414</v>
      </c>
      <c r="G320" t="s">
        <v>1598</v>
      </c>
      <c r="H320" s="144">
        <v>0.14480000000000001</v>
      </c>
      <c r="I320" s="135" t="str">
        <f>_xlfn.XLOOKUP(Chronic_Absenteeism[[#This Row],[School Name]],Maine_Schools[School Name],Maine_Schools[Grade Span],"error")</f>
        <v>PK-05</v>
      </c>
      <c r="J320" s="134" t="str">
        <f>_xlfn.XLOOKUP(Chronic_Absenteeism[[#This Row],[School Name]],Maine_Schools[School Name],Maine_Schools[Comparison School Type],"error")</f>
        <v>Non Charter</v>
      </c>
    </row>
    <row r="321" spans="1:10" ht="16">
      <c r="A321" t="s">
        <v>573</v>
      </c>
      <c r="B321" t="s">
        <v>1039</v>
      </c>
      <c r="C321" t="s">
        <v>158</v>
      </c>
      <c r="D321" t="s">
        <v>1280</v>
      </c>
      <c r="E321" t="s">
        <v>1280</v>
      </c>
      <c r="F321" t="s">
        <v>1410</v>
      </c>
      <c r="G321" t="s">
        <v>1502</v>
      </c>
      <c r="H321" s="144">
        <v>0.27500000000000002</v>
      </c>
      <c r="I321" s="135" t="str">
        <f>_xlfn.XLOOKUP(Chronic_Absenteeism[[#This Row],[School Name]],Maine_Schools[School Name],Maine_Schools[Grade Span],"error")</f>
        <v>09-12</v>
      </c>
      <c r="J321" s="134" t="str">
        <f>_xlfn.XLOOKUP(Chronic_Absenteeism[[#This Row],[School Name]],Maine_Schools[School Name],Maine_Schools[Comparison School Type],"error")</f>
        <v>Non Charter</v>
      </c>
    </row>
    <row r="322" spans="1:10" ht="16">
      <c r="A322" t="s">
        <v>573</v>
      </c>
      <c r="B322" t="s">
        <v>1039</v>
      </c>
      <c r="C322" t="s">
        <v>508</v>
      </c>
      <c r="D322" t="s">
        <v>1280</v>
      </c>
      <c r="E322" t="s">
        <v>1280</v>
      </c>
      <c r="F322" t="s">
        <v>1281</v>
      </c>
      <c r="G322" t="s">
        <v>1391</v>
      </c>
      <c r="H322" s="144">
        <v>0.2465</v>
      </c>
      <c r="I322" s="135" t="str">
        <f>_xlfn.XLOOKUP(Chronic_Absenteeism[[#This Row],[School Name]],Maine_Schools[School Name],Maine_Schools[Grade Span],"error")</f>
        <v>06-08</v>
      </c>
      <c r="J322" s="134" t="str">
        <f>_xlfn.XLOOKUP(Chronic_Absenteeism[[#This Row],[School Name]],Maine_Schools[School Name],Maine_Schools[Comparison School Type],"error")</f>
        <v>Non Charter</v>
      </c>
    </row>
    <row r="323" spans="1:10" ht="16">
      <c r="A323" t="s">
        <v>573</v>
      </c>
      <c r="B323" t="s">
        <v>1041</v>
      </c>
      <c r="C323" t="s">
        <v>238</v>
      </c>
      <c r="D323" t="s">
        <v>1280</v>
      </c>
      <c r="E323" t="s">
        <v>1280</v>
      </c>
      <c r="F323" t="s">
        <v>1481</v>
      </c>
      <c r="G323" t="s">
        <v>1614</v>
      </c>
      <c r="H323" s="144">
        <v>0.2077</v>
      </c>
      <c r="I323" s="135" t="str">
        <f>_xlfn.XLOOKUP(Chronic_Absenteeism[[#This Row],[School Name]],Maine_Schools[School Name],Maine_Schools[Grade Span],"error")</f>
        <v>PK-04</v>
      </c>
      <c r="J323" s="134" t="str">
        <f>_xlfn.XLOOKUP(Chronic_Absenteeism[[#This Row],[School Name]],Maine_Schools[School Name],Maine_Schools[Comparison School Type],"error")</f>
        <v>Non Charter</v>
      </c>
    </row>
    <row r="324" spans="1:10" ht="16">
      <c r="A324" t="s">
        <v>573</v>
      </c>
      <c r="B324" t="s">
        <v>1041</v>
      </c>
      <c r="C324" t="s">
        <v>240</v>
      </c>
      <c r="D324" t="s">
        <v>1280</v>
      </c>
      <c r="E324" t="s">
        <v>1280</v>
      </c>
      <c r="F324" t="s">
        <v>1343</v>
      </c>
      <c r="G324" t="s">
        <v>1615</v>
      </c>
      <c r="H324" s="144">
        <v>0.1731</v>
      </c>
      <c r="I324" s="135" t="str">
        <f>_xlfn.XLOOKUP(Chronic_Absenteeism[[#This Row],[School Name]],Maine_Schools[School Name],Maine_Schools[Grade Span],"error")</f>
        <v>05-08</v>
      </c>
      <c r="J324" s="134" t="str">
        <f>_xlfn.XLOOKUP(Chronic_Absenteeism[[#This Row],[School Name]],Maine_Schools[School Name],Maine_Schools[Comparison School Type],"error")</f>
        <v>Non Charter</v>
      </c>
    </row>
    <row r="325" spans="1:10" ht="16">
      <c r="A325" t="s">
        <v>573</v>
      </c>
      <c r="B325" t="s">
        <v>1043</v>
      </c>
      <c r="C325" t="s">
        <v>317</v>
      </c>
      <c r="D325" t="s">
        <v>1280</v>
      </c>
      <c r="E325" t="s">
        <v>1280</v>
      </c>
      <c r="F325" t="s">
        <v>1547</v>
      </c>
      <c r="G325" t="s">
        <v>1616</v>
      </c>
      <c r="H325" s="144">
        <v>0.25209999999999999</v>
      </c>
      <c r="I325" s="135" t="str">
        <f>_xlfn.XLOOKUP(Chronic_Absenteeism[[#This Row],[School Name]],Maine_Schools[School Name],Maine_Schools[Grade Span],"error")</f>
        <v>PK-02</v>
      </c>
      <c r="J325" s="134" t="str">
        <f>_xlfn.XLOOKUP(Chronic_Absenteeism[[#This Row],[School Name]],Maine_Schools[School Name],Maine_Schools[Comparison School Type],"error")</f>
        <v>Non Charter</v>
      </c>
    </row>
    <row r="326" spans="1:10" ht="16">
      <c r="A326" t="s">
        <v>573</v>
      </c>
      <c r="B326" t="s">
        <v>1043</v>
      </c>
      <c r="C326" t="s">
        <v>319</v>
      </c>
      <c r="D326" t="s">
        <v>1280</v>
      </c>
      <c r="E326" t="s">
        <v>1280</v>
      </c>
      <c r="F326" t="s">
        <v>1617</v>
      </c>
      <c r="G326" t="s">
        <v>1348</v>
      </c>
      <c r="H326" s="144">
        <v>0.37190000000000001</v>
      </c>
      <c r="I326" s="135" t="str">
        <f>_xlfn.XLOOKUP(Chronic_Absenteeism[[#This Row],[School Name]],Maine_Schools[School Name],Maine_Schools[Grade Span],"error")</f>
        <v>09-12</v>
      </c>
      <c r="J326" s="134" t="str">
        <f>_xlfn.XLOOKUP(Chronic_Absenteeism[[#This Row],[School Name]],Maine_Schools[School Name],Maine_Schools[Comparison School Type],"error")</f>
        <v>Non Charter</v>
      </c>
    </row>
    <row r="327" spans="1:10" ht="16">
      <c r="A327" t="s">
        <v>573</v>
      </c>
      <c r="B327" t="s">
        <v>1043</v>
      </c>
      <c r="C327" t="s">
        <v>121</v>
      </c>
      <c r="D327" t="s">
        <v>1280</v>
      </c>
      <c r="E327" t="s">
        <v>1280</v>
      </c>
      <c r="F327" t="s">
        <v>1322</v>
      </c>
      <c r="G327" t="s">
        <v>1560</v>
      </c>
      <c r="H327" s="144">
        <v>0.2429</v>
      </c>
      <c r="I327" s="135" t="str">
        <f>_xlfn.XLOOKUP(Chronic_Absenteeism[[#This Row],[School Name]],Maine_Schools[School Name],Maine_Schools[Grade Span],"error")</f>
        <v>06-08</v>
      </c>
      <c r="J327" s="134" t="str">
        <f>_xlfn.XLOOKUP(Chronic_Absenteeism[[#This Row],[School Name]],Maine_Schools[School Name],Maine_Schools[Comparison School Type],"error")</f>
        <v>Non Charter</v>
      </c>
    </row>
    <row r="328" spans="1:10" ht="16">
      <c r="A328" t="s">
        <v>573</v>
      </c>
      <c r="B328" t="s">
        <v>1043</v>
      </c>
      <c r="C328" t="s">
        <v>449</v>
      </c>
      <c r="D328" t="s">
        <v>1280</v>
      </c>
      <c r="E328" t="s">
        <v>1280</v>
      </c>
      <c r="F328" t="s">
        <v>1389</v>
      </c>
      <c r="G328" t="s">
        <v>1337</v>
      </c>
      <c r="H328" s="144">
        <v>2.46E-2</v>
      </c>
      <c r="I328" s="135" t="str">
        <f>_xlfn.XLOOKUP(Chronic_Absenteeism[[#This Row],[School Name]],Maine_Schools[School Name],Maine_Schools[Grade Span],"error")</f>
        <v>03-05</v>
      </c>
      <c r="J328" s="134" t="str">
        <f>_xlfn.XLOOKUP(Chronic_Absenteeism[[#This Row],[School Name]],Maine_Schools[School Name],Maine_Schools[Comparison School Type],"error")</f>
        <v>Non Charter</v>
      </c>
    </row>
    <row r="329" spans="1:10" ht="16">
      <c r="A329" t="s">
        <v>573</v>
      </c>
      <c r="B329" t="s">
        <v>1045</v>
      </c>
      <c r="C329" t="s">
        <v>133</v>
      </c>
      <c r="D329" t="s">
        <v>1280</v>
      </c>
      <c r="E329" t="s">
        <v>1280</v>
      </c>
      <c r="F329" t="s">
        <v>1438</v>
      </c>
      <c r="G329" t="s">
        <v>1304</v>
      </c>
      <c r="H329" s="144">
        <v>0.1447</v>
      </c>
      <c r="I329" s="135" t="str">
        <f>_xlfn.XLOOKUP(Chronic_Absenteeism[[#This Row],[School Name]],Maine_Schools[School Name],Maine_Schools[Grade Span],"error")</f>
        <v>PK-04</v>
      </c>
      <c r="J329" s="134" t="str">
        <f>_xlfn.XLOOKUP(Chronic_Absenteeism[[#This Row],[School Name]],Maine_Schools[School Name],Maine_Schools[Comparison School Type],"error")</f>
        <v>Non Charter</v>
      </c>
    </row>
    <row r="330" spans="1:10" ht="16">
      <c r="A330" t="s">
        <v>573</v>
      </c>
      <c r="B330" t="s">
        <v>1045</v>
      </c>
      <c r="C330" t="s">
        <v>190</v>
      </c>
      <c r="D330" t="s">
        <v>1280</v>
      </c>
      <c r="E330" t="s">
        <v>1280</v>
      </c>
      <c r="F330" t="s">
        <v>1370</v>
      </c>
      <c r="G330" t="s">
        <v>1457</v>
      </c>
      <c r="H330" s="144">
        <v>0.22969999999999999</v>
      </c>
      <c r="I330" s="135" t="str">
        <f>_xlfn.XLOOKUP(Chronic_Absenteeism[[#This Row],[School Name]],Maine_Schools[School Name],Maine_Schools[Grade Span],"error")</f>
        <v>05-08</v>
      </c>
      <c r="J330" s="134" t="str">
        <f>_xlfn.XLOOKUP(Chronic_Absenteeism[[#This Row],[School Name]],Maine_Schools[School Name],Maine_Schools[Comparison School Type],"error")</f>
        <v>Non Charter</v>
      </c>
    </row>
    <row r="331" spans="1:10" ht="16">
      <c r="A331" t="s">
        <v>573</v>
      </c>
      <c r="B331" t="s">
        <v>1047</v>
      </c>
      <c r="C331" t="s">
        <v>255</v>
      </c>
      <c r="D331" t="s">
        <v>1280</v>
      </c>
      <c r="E331" t="s">
        <v>1280</v>
      </c>
      <c r="F331" t="s">
        <v>1283</v>
      </c>
      <c r="G331" t="s">
        <v>1485</v>
      </c>
      <c r="H331" s="144">
        <v>0.1573</v>
      </c>
      <c r="I331" s="135" t="str">
        <f>_xlfn.XLOOKUP(Chronic_Absenteeism[[#This Row],[School Name]],Maine_Schools[School Name],Maine_Schools[Grade Span],"error")</f>
        <v>PK-05</v>
      </c>
      <c r="J331" s="134" t="str">
        <f>_xlfn.XLOOKUP(Chronic_Absenteeism[[#This Row],[School Name]],Maine_Schools[School Name],Maine_Schools[Comparison School Type],"error")</f>
        <v>Non Charter</v>
      </c>
    </row>
    <row r="332" spans="1:10" ht="16">
      <c r="A332" t="s">
        <v>573</v>
      </c>
      <c r="B332" t="s">
        <v>1047</v>
      </c>
      <c r="C332" t="s">
        <v>320</v>
      </c>
      <c r="D332" t="s">
        <v>1280</v>
      </c>
      <c r="E332" t="s">
        <v>1280</v>
      </c>
      <c r="F332" t="s">
        <v>1327</v>
      </c>
      <c r="G332" t="s">
        <v>1412</v>
      </c>
      <c r="H332" s="144">
        <v>0.25259999999999999</v>
      </c>
      <c r="I332" s="135" t="str">
        <f>_xlfn.XLOOKUP(Chronic_Absenteeism[[#This Row],[School Name]],Maine_Schools[School Name],Maine_Schools[Grade Span],"error")</f>
        <v>06-08</v>
      </c>
      <c r="J332" s="134" t="str">
        <f>_xlfn.XLOOKUP(Chronic_Absenteeism[[#This Row],[School Name]],Maine_Schools[School Name],Maine_Schools[Comparison School Type],"error")</f>
        <v>Non Charter</v>
      </c>
    </row>
    <row r="333" spans="1:10" ht="16">
      <c r="A333" t="s">
        <v>573</v>
      </c>
      <c r="B333" t="s">
        <v>1047</v>
      </c>
      <c r="C333" t="s">
        <v>322</v>
      </c>
      <c r="D333" t="s">
        <v>1280</v>
      </c>
      <c r="E333" t="s">
        <v>1280</v>
      </c>
      <c r="F333" t="s">
        <v>1288</v>
      </c>
      <c r="G333" t="s">
        <v>1530</v>
      </c>
      <c r="H333" s="144">
        <v>0.29509999999999997</v>
      </c>
      <c r="I333" s="135" t="str">
        <f>_xlfn.XLOOKUP(Chronic_Absenteeism[[#This Row],[School Name]],Maine_Schools[School Name],Maine_Schools[Grade Span],"error")</f>
        <v>09-12</v>
      </c>
      <c r="J333" s="134" t="str">
        <f>_xlfn.XLOOKUP(Chronic_Absenteeism[[#This Row],[School Name]],Maine_Schools[School Name],Maine_Schools[Comparison School Type],"error")</f>
        <v>Non Charter</v>
      </c>
    </row>
    <row r="334" spans="1:10" ht="16">
      <c r="A334" t="s">
        <v>573</v>
      </c>
      <c r="B334" t="s">
        <v>1050</v>
      </c>
      <c r="C334" t="s">
        <v>62</v>
      </c>
      <c r="D334" t="s">
        <v>1280</v>
      </c>
      <c r="E334" t="s">
        <v>1280</v>
      </c>
      <c r="F334" t="s">
        <v>1371</v>
      </c>
      <c r="G334" t="s">
        <v>1618</v>
      </c>
      <c r="H334" s="144">
        <v>0.22969999999999999</v>
      </c>
      <c r="I334" s="135" t="str">
        <f>_xlfn.XLOOKUP(Chronic_Absenteeism[[#This Row],[School Name]],Maine_Schools[School Name],Maine_Schools[Grade Span],"error")</f>
        <v>PK-12</v>
      </c>
      <c r="J334" s="134" t="str">
        <f>_xlfn.XLOOKUP(Chronic_Absenteeism[[#This Row],[School Name]],Maine_Schools[School Name],Maine_Schools[Comparison School Type],"error")</f>
        <v>Non Charter</v>
      </c>
    </row>
    <row r="335" spans="1:10" ht="16">
      <c r="A335" t="s">
        <v>573</v>
      </c>
      <c r="B335" t="s">
        <v>1052</v>
      </c>
      <c r="C335" t="s">
        <v>324</v>
      </c>
      <c r="D335" t="s">
        <v>1280</v>
      </c>
      <c r="E335" t="s">
        <v>1280</v>
      </c>
      <c r="F335" t="s">
        <v>1286</v>
      </c>
      <c r="G335" t="s">
        <v>1619</v>
      </c>
      <c r="H335" s="144">
        <v>0.23150000000000001</v>
      </c>
      <c r="I335" s="135" t="str">
        <f>_xlfn.XLOOKUP(Chronic_Absenteeism[[#This Row],[School Name]],Maine_Schools[School Name],Maine_Schools[Grade Span],"error")</f>
        <v>PK-05</v>
      </c>
      <c r="J335" s="134" t="str">
        <f>_xlfn.XLOOKUP(Chronic_Absenteeism[[#This Row],[School Name]],Maine_Schools[School Name],Maine_Schools[Comparison School Type],"error")</f>
        <v>Non Charter</v>
      </c>
    </row>
    <row r="336" spans="1:10" ht="16">
      <c r="A336" t="s">
        <v>573</v>
      </c>
      <c r="B336" t="s">
        <v>1052</v>
      </c>
      <c r="C336" t="s">
        <v>323</v>
      </c>
      <c r="D336" t="s">
        <v>1280</v>
      </c>
      <c r="E336" t="s">
        <v>1280</v>
      </c>
      <c r="F336" t="s">
        <v>1552</v>
      </c>
      <c r="G336" t="s">
        <v>1620</v>
      </c>
      <c r="H336" s="144">
        <v>0.37930000000000003</v>
      </c>
      <c r="I336" s="135" t="str">
        <f>_xlfn.XLOOKUP(Chronic_Absenteeism[[#This Row],[School Name]],Maine_Schools[School Name],Maine_Schools[Grade Span],"error")</f>
        <v>06-12</v>
      </c>
      <c r="J336" s="134" t="str">
        <f>_xlfn.XLOOKUP(Chronic_Absenteeism[[#This Row],[School Name]],Maine_Schools[School Name],Maine_Schools[Comparison School Type],"error")</f>
        <v>Non Charter</v>
      </c>
    </row>
    <row r="337" spans="1:10" ht="16">
      <c r="A337" t="s">
        <v>573</v>
      </c>
      <c r="B337" t="s">
        <v>1054</v>
      </c>
      <c r="C337" t="s">
        <v>72</v>
      </c>
      <c r="D337" t="s">
        <v>1280</v>
      </c>
      <c r="E337" t="s">
        <v>1280</v>
      </c>
      <c r="F337" t="s">
        <v>1287</v>
      </c>
      <c r="G337" t="s">
        <v>1552</v>
      </c>
      <c r="H337" s="144">
        <v>0.2273</v>
      </c>
      <c r="I337" s="135" t="str">
        <f>_xlfn.XLOOKUP(Chronic_Absenteeism[[#This Row],[School Name]],Maine_Schools[School Name],Maine_Schools[Grade Span],"error")</f>
        <v>PK-03</v>
      </c>
      <c r="J337" s="134" t="str">
        <f>_xlfn.XLOOKUP(Chronic_Absenteeism[[#This Row],[School Name]],Maine_Schools[School Name],Maine_Schools[Comparison School Type],"error")</f>
        <v>Non Charter</v>
      </c>
    </row>
    <row r="338" spans="1:10" ht="16">
      <c r="A338" t="s">
        <v>573</v>
      </c>
      <c r="B338" t="s">
        <v>1054</v>
      </c>
      <c r="C338" t="s">
        <v>96</v>
      </c>
      <c r="D338" t="s">
        <v>1280</v>
      </c>
      <c r="E338" t="s">
        <v>1280</v>
      </c>
      <c r="F338" t="s">
        <v>1316</v>
      </c>
      <c r="G338" t="s">
        <v>1621</v>
      </c>
      <c r="H338" s="144">
        <v>0.2349</v>
      </c>
      <c r="I338" s="135" t="str">
        <f>_xlfn.XLOOKUP(Chronic_Absenteeism[[#This Row],[School Name]],Maine_Schools[School Name],Maine_Schools[Grade Span],"error")</f>
        <v>06-08</v>
      </c>
      <c r="J338" s="134" t="str">
        <f>_xlfn.XLOOKUP(Chronic_Absenteeism[[#This Row],[School Name]],Maine_Schools[School Name],Maine_Schools[Comparison School Type],"error")</f>
        <v>Non Charter</v>
      </c>
    </row>
    <row r="339" spans="1:10" ht="16">
      <c r="A339" t="s">
        <v>573</v>
      </c>
      <c r="B339" t="s">
        <v>1054</v>
      </c>
      <c r="C339" t="s">
        <v>406</v>
      </c>
      <c r="D339" t="s">
        <v>1280</v>
      </c>
      <c r="E339" t="s">
        <v>1280</v>
      </c>
      <c r="F339" t="s">
        <v>1622</v>
      </c>
      <c r="G339" t="s">
        <v>1623</v>
      </c>
      <c r="H339" s="144">
        <v>0.18940000000000001</v>
      </c>
      <c r="I339" s="135" t="str">
        <f>_xlfn.XLOOKUP(Chronic_Absenteeism[[#This Row],[School Name]],Maine_Schools[School Name],Maine_Schools[Grade Span],"error")</f>
        <v>PK-05</v>
      </c>
      <c r="J339" s="134" t="str">
        <f>_xlfn.XLOOKUP(Chronic_Absenteeism[[#This Row],[School Name]],Maine_Schools[School Name],Maine_Schools[Comparison School Type],"error")</f>
        <v>Non Charter</v>
      </c>
    </row>
    <row r="340" spans="1:10" ht="16">
      <c r="A340" t="s">
        <v>573</v>
      </c>
      <c r="B340" t="s">
        <v>1054</v>
      </c>
      <c r="C340" t="s">
        <v>173</v>
      </c>
      <c r="D340" t="s">
        <v>1280</v>
      </c>
      <c r="E340" t="s">
        <v>1280</v>
      </c>
      <c r="F340" t="s">
        <v>1624</v>
      </c>
      <c r="G340" t="s">
        <v>1625</v>
      </c>
      <c r="H340" s="144">
        <v>0.44379999999999997</v>
      </c>
      <c r="I340" s="135" t="str">
        <f>_xlfn.XLOOKUP(Chronic_Absenteeism[[#This Row],[School Name]],Maine_Schools[School Name],Maine_Schools[Grade Span],"error")</f>
        <v>09-12</v>
      </c>
      <c r="J340" s="134" t="str">
        <f>_xlfn.XLOOKUP(Chronic_Absenteeism[[#This Row],[School Name]],Maine_Schools[School Name],Maine_Schools[Comparison School Type],"error")</f>
        <v>Non Charter</v>
      </c>
    </row>
    <row r="341" spans="1:10" ht="16">
      <c r="A341" t="s">
        <v>573</v>
      </c>
      <c r="B341" t="s">
        <v>1054</v>
      </c>
      <c r="C341" t="s">
        <v>548</v>
      </c>
      <c r="D341" t="s">
        <v>1280</v>
      </c>
      <c r="E341" t="s">
        <v>1280</v>
      </c>
      <c r="F341" t="s">
        <v>1349</v>
      </c>
      <c r="G341" t="s">
        <v>1454</v>
      </c>
      <c r="H341" s="144">
        <v>0.23810000000000001</v>
      </c>
      <c r="I341" s="135" t="str">
        <f>_xlfn.XLOOKUP(Chronic_Absenteeism[[#This Row],[School Name]],Maine_Schools[School Name],Maine_Schools[Grade Span],"error")</f>
        <v>PK-01</v>
      </c>
      <c r="J341" s="134" t="str">
        <f>_xlfn.XLOOKUP(Chronic_Absenteeism[[#This Row],[School Name]],Maine_Schools[School Name],Maine_Schools[Comparison School Type],"error")</f>
        <v>Non Charter</v>
      </c>
    </row>
    <row r="342" spans="1:10" ht="16">
      <c r="A342" t="s">
        <v>573</v>
      </c>
      <c r="B342" t="s">
        <v>1058</v>
      </c>
      <c r="C342" t="s">
        <v>273</v>
      </c>
      <c r="D342" t="s">
        <v>1280</v>
      </c>
      <c r="E342" t="s">
        <v>1280</v>
      </c>
      <c r="F342" t="s">
        <v>1281</v>
      </c>
      <c r="G342" t="s">
        <v>1626</v>
      </c>
      <c r="H342" s="144">
        <v>0.11550000000000001</v>
      </c>
      <c r="I342" s="135" t="str">
        <f>_xlfn.XLOOKUP(Chronic_Absenteeism[[#This Row],[School Name]],Maine_Schools[School Name],Maine_Schools[Grade Span],"error")</f>
        <v>PK-03</v>
      </c>
      <c r="J342" s="134" t="str">
        <f>_xlfn.XLOOKUP(Chronic_Absenteeism[[#This Row],[School Name]],Maine_Schools[School Name],Maine_Schools[Comparison School Type],"error")</f>
        <v>Non Charter</v>
      </c>
    </row>
    <row r="343" spans="1:10" ht="16">
      <c r="A343" t="s">
        <v>573</v>
      </c>
      <c r="B343" t="s">
        <v>1058</v>
      </c>
      <c r="C343" t="s">
        <v>351</v>
      </c>
      <c r="D343" t="s">
        <v>1280</v>
      </c>
      <c r="E343" t="s">
        <v>1280</v>
      </c>
      <c r="F343" t="s">
        <v>1308</v>
      </c>
      <c r="G343" t="s">
        <v>1611</v>
      </c>
      <c r="H343" s="144">
        <v>0.11210000000000001</v>
      </c>
      <c r="I343" s="135" t="str">
        <f>_xlfn.XLOOKUP(Chronic_Absenteeism[[#This Row],[School Name]],Maine_Schools[School Name],Maine_Schools[Grade Span],"error")</f>
        <v>PK-03</v>
      </c>
      <c r="J343" s="134" t="str">
        <f>_xlfn.XLOOKUP(Chronic_Absenteeism[[#This Row],[School Name]],Maine_Schools[School Name],Maine_Schools[Comparison School Type],"error")</f>
        <v>Non Charter</v>
      </c>
    </row>
    <row r="344" spans="1:10" ht="16">
      <c r="A344" t="s">
        <v>573</v>
      </c>
      <c r="B344" t="s">
        <v>1058</v>
      </c>
      <c r="C344" t="s">
        <v>485</v>
      </c>
      <c r="D344" t="s">
        <v>1280</v>
      </c>
      <c r="E344" t="s">
        <v>1280</v>
      </c>
      <c r="F344" t="s">
        <v>1578</v>
      </c>
      <c r="G344" t="s">
        <v>1598</v>
      </c>
      <c r="H344" s="144">
        <v>9.0899999999999995E-2</v>
      </c>
      <c r="I344" s="135" t="str">
        <f>_xlfn.XLOOKUP(Chronic_Absenteeism[[#This Row],[School Name]],Maine_Schools[School Name],Maine_Schools[Grade Span],"error")</f>
        <v>04-05</v>
      </c>
      <c r="J344" s="134" t="str">
        <f>_xlfn.XLOOKUP(Chronic_Absenteeism[[#This Row],[School Name]],Maine_Schools[School Name],Maine_Schools[Comparison School Type],"error")</f>
        <v>Non Charter</v>
      </c>
    </row>
    <row r="345" spans="1:10" ht="16">
      <c r="A345" t="s">
        <v>573</v>
      </c>
      <c r="B345" t="s">
        <v>1058</v>
      </c>
      <c r="C345" t="s">
        <v>486</v>
      </c>
      <c r="D345" t="s">
        <v>1280</v>
      </c>
      <c r="E345" t="s">
        <v>1280</v>
      </c>
      <c r="F345" t="s">
        <v>1410</v>
      </c>
      <c r="G345" t="s">
        <v>1627</v>
      </c>
      <c r="H345" s="144">
        <v>0.15110000000000001</v>
      </c>
      <c r="I345" s="135" t="str">
        <f>_xlfn.XLOOKUP(Chronic_Absenteeism[[#This Row],[School Name]],Maine_Schools[School Name],Maine_Schools[Grade Span],"error")</f>
        <v>09-12</v>
      </c>
      <c r="J345" s="134" t="str">
        <f>_xlfn.XLOOKUP(Chronic_Absenteeism[[#This Row],[School Name]],Maine_Schools[School Name],Maine_Schools[Comparison School Type],"error")</f>
        <v>Non Charter</v>
      </c>
    </row>
    <row r="346" spans="1:10" ht="16">
      <c r="A346" t="s">
        <v>573</v>
      </c>
      <c r="B346" t="s">
        <v>1058</v>
      </c>
      <c r="C346" t="s">
        <v>487</v>
      </c>
      <c r="D346" t="s">
        <v>1280</v>
      </c>
      <c r="E346" t="s">
        <v>1280</v>
      </c>
      <c r="F346" t="s">
        <v>1456</v>
      </c>
      <c r="G346" t="s">
        <v>1592</v>
      </c>
      <c r="H346" s="144">
        <v>0.1188</v>
      </c>
      <c r="I346" s="135" t="str">
        <f>_xlfn.XLOOKUP(Chronic_Absenteeism[[#This Row],[School Name]],Maine_Schools[School Name],Maine_Schools[Grade Span],"error")</f>
        <v>06-08</v>
      </c>
      <c r="J346" s="134" t="str">
        <f>_xlfn.XLOOKUP(Chronic_Absenteeism[[#This Row],[School Name]],Maine_Schools[School Name],Maine_Schools[Comparison School Type],"error")</f>
        <v>Non Charter</v>
      </c>
    </row>
    <row r="347" spans="1:10" ht="16">
      <c r="A347" t="s">
        <v>573</v>
      </c>
      <c r="B347" t="s">
        <v>1061</v>
      </c>
      <c r="C347" t="s">
        <v>252</v>
      </c>
      <c r="D347" t="s">
        <v>1280</v>
      </c>
      <c r="E347" t="s">
        <v>1280</v>
      </c>
      <c r="F347" t="s">
        <v>1436</v>
      </c>
      <c r="G347" t="s">
        <v>1528</v>
      </c>
      <c r="H347" s="144">
        <v>0.39240000000000003</v>
      </c>
      <c r="I347" s="135" t="str">
        <f>_xlfn.XLOOKUP(Chronic_Absenteeism[[#This Row],[School Name]],Maine_Schools[School Name],Maine_Schools[Grade Span],"error")</f>
        <v>PK-06</v>
      </c>
      <c r="J347" s="134" t="str">
        <f>_xlfn.XLOOKUP(Chronic_Absenteeism[[#This Row],[School Name]],Maine_Schools[School Name],Maine_Schools[Comparison School Type],"error")</f>
        <v>Non Charter</v>
      </c>
    </row>
    <row r="348" spans="1:10" ht="16">
      <c r="A348" t="s">
        <v>573</v>
      </c>
      <c r="B348" t="s">
        <v>1061</v>
      </c>
      <c r="C348" t="s">
        <v>326</v>
      </c>
      <c r="D348" t="s">
        <v>1280</v>
      </c>
      <c r="E348" t="s">
        <v>1280</v>
      </c>
      <c r="F348" t="s">
        <v>1288</v>
      </c>
      <c r="G348" t="s">
        <v>1620</v>
      </c>
      <c r="H348" s="144">
        <v>0.31030000000000002</v>
      </c>
      <c r="I348" s="135" t="str">
        <f>_xlfn.XLOOKUP(Chronic_Absenteeism[[#This Row],[School Name]],Maine_Schools[School Name],Maine_Schools[Grade Span],"error")</f>
        <v>PK-06</v>
      </c>
      <c r="J348" s="134" t="str">
        <f>_xlfn.XLOOKUP(Chronic_Absenteeism[[#This Row],[School Name]],Maine_Schools[School Name],Maine_Schools[Comparison School Type],"error")</f>
        <v>Non Charter</v>
      </c>
    </row>
    <row r="349" spans="1:10" ht="16">
      <c r="A349" t="s">
        <v>573</v>
      </c>
      <c r="B349" t="s">
        <v>1061</v>
      </c>
      <c r="C349" t="s">
        <v>493</v>
      </c>
      <c r="D349" t="s">
        <v>1280</v>
      </c>
      <c r="E349" t="s">
        <v>1280</v>
      </c>
      <c r="F349" t="s">
        <v>1628</v>
      </c>
      <c r="G349" t="s">
        <v>1527</v>
      </c>
      <c r="H349" s="144">
        <v>0.18820000000000001</v>
      </c>
      <c r="I349" s="135" t="str">
        <f>_xlfn.XLOOKUP(Chronic_Absenteeism[[#This Row],[School Name]],Maine_Schools[School Name],Maine_Schools[Grade Span],"error")</f>
        <v>PK-06</v>
      </c>
      <c r="J349" s="134" t="str">
        <f>_xlfn.XLOOKUP(Chronic_Absenteeism[[#This Row],[School Name]],Maine_Schools[School Name],Maine_Schools[Comparison School Type],"error")</f>
        <v>Non Charter</v>
      </c>
    </row>
    <row r="350" spans="1:10" ht="16">
      <c r="A350" t="s">
        <v>573</v>
      </c>
      <c r="B350" t="s">
        <v>1061</v>
      </c>
      <c r="C350" t="s">
        <v>148</v>
      </c>
      <c r="D350" t="s">
        <v>1280</v>
      </c>
      <c r="E350" t="s">
        <v>1280</v>
      </c>
      <c r="F350" t="s">
        <v>1567</v>
      </c>
      <c r="G350" t="s">
        <v>1629</v>
      </c>
      <c r="H350" s="144">
        <v>0.60529999999999995</v>
      </c>
      <c r="I350" s="135" t="str">
        <f>_xlfn.XLOOKUP(Chronic_Absenteeism[[#This Row],[School Name]],Maine_Schools[School Name],Maine_Schools[Grade Span],"error")</f>
        <v>07-12</v>
      </c>
      <c r="J350" s="134" t="str">
        <f>_xlfn.XLOOKUP(Chronic_Absenteeism[[#This Row],[School Name]],Maine_Schools[School Name],Maine_Schools[Comparison School Type],"error")</f>
        <v>Non Charter</v>
      </c>
    </row>
    <row r="351" spans="1:10" ht="16">
      <c r="A351" t="s">
        <v>573</v>
      </c>
      <c r="B351" t="s">
        <v>1065</v>
      </c>
      <c r="C351" t="s">
        <v>358</v>
      </c>
      <c r="D351" t="s">
        <v>1280</v>
      </c>
      <c r="E351" t="s">
        <v>1280</v>
      </c>
      <c r="F351" t="s">
        <v>1370</v>
      </c>
      <c r="G351" t="s">
        <v>1630</v>
      </c>
      <c r="H351" s="144">
        <v>0.1164</v>
      </c>
      <c r="I351" s="135" t="str">
        <f>_xlfn.XLOOKUP(Chronic_Absenteeism[[#This Row],[School Name]],Maine_Schools[School Name],Maine_Schools[Grade Span],"error")</f>
        <v>PK-05</v>
      </c>
      <c r="J351" s="134" t="str">
        <f>_xlfn.XLOOKUP(Chronic_Absenteeism[[#This Row],[School Name]],Maine_Schools[School Name],Maine_Schools[Comparison School Type],"error")</f>
        <v>Non Charter</v>
      </c>
    </row>
    <row r="352" spans="1:10" ht="16">
      <c r="A352" t="s">
        <v>573</v>
      </c>
      <c r="B352" t="s">
        <v>1065</v>
      </c>
      <c r="C352" t="s">
        <v>359</v>
      </c>
      <c r="D352" t="s">
        <v>1280</v>
      </c>
      <c r="E352" t="s">
        <v>1280</v>
      </c>
      <c r="F352" t="s">
        <v>1390</v>
      </c>
      <c r="G352" t="s">
        <v>1631</v>
      </c>
      <c r="H352" s="144">
        <v>0.24929999999999999</v>
      </c>
      <c r="I352" s="135" t="str">
        <f>_xlfn.XLOOKUP(Chronic_Absenteeism[[#This Row],[School Name]],Maine_Schools[School Name],Maine_Schools[Grade Span],"error")</f>
        <v>09-12</v>
      </c>
      <c r="J352" s="134" t="str">
        <f>_xlfn.XLOOKUP(Chronic_Absenteeism[[#This Row],[School Name]],Maine_Schools[School Name],Maine_Schools[Comparison School Type],"error")</f>
        <v>Non Charter</v>
      </c>
    </row>
    <row r="353" spans="1:10" ht="16">
      <c r="A353" t="s">
        <v>573</v>
      </c>
      <c r="B353" t="s">
        <v>1065</v>
      </c>
      <c r="C353" t="s">
        <v>360</v>
      </c>
      <c r="D353" t="s">
        <v>1280</v>
      </c>
      <c r="E353" t="s">
        <v>1280</v>
      </c>
      <c r="F353" t="s">
        <v>1345</v>
      </c>
      <c r="G353" t="s">
        <v>1564</v>
      </c>
      <c r="H353" s="144">
        <v>0.1812</v>
      </c>
      <c r="I353" s="135" t="str">
        <f>_xlfn.XLOOKUP(Chronic_Absenteeism[[#This Row],[School Name]],Maine_Schools[School Name],Maine_Schools[Grade Span],"error")</f>
        <v>06-08</v>
      </c>
      <c r="J353" s="134" t="str">
        <f>_xlfn.XLOOKUP(Chronic_Absenteeism[[#This Row],[School Name]],Maine_Schools[School Name],Maine_Schools[Comparison School Type],"error")</f>
        <v>Non Charter</v>
      </c>
    </row>
    <row r="354" spans="1:10" ht="16">
      <c r="A354" t="s">
        <v>573</v>
      </c>
      <c r="B354" t="s">
        <v>1065</v>
      </c>
      <c r="C354" t="s">
        <v>501</v>
      </c>
      <c r="D354" t="s">
        <v>1280</v>
      </c>
      <c r="E354" t="s">
        <v>1280</v>
      </c>
      <c r="F354" t="s">
        <v>1285</v>
      </c>
      <c r="G354" t="s">
        <v>1347</v>
      </c>
      <c r="H354" s="144">
        <v>8.4500000000000006E-2</v>
      </c>
      <c r="I354" s="135" t="str">
        <f>_xlfn.XLOOKUP(Chronic_Absenteeism[[#This Row],[School Name]],Maine_Schools[School Name],Maine_Schools[Grade Span],"error")</f>
        <v>PK-05</v>
      </c>
      <c r="J354" s="134" t="str">
        <f>_xlfn.XLOOKUP(Chronic_Absenteeism[[#This Row],[School Name]],Maine_Schools[School Name],Maine_Schools[Comparison School Type],"error")</f>
        <v>Non Charter</v>
      </c>
    </row>
    <row r="355" spans="1:10" ht="16">
      <c r="A355" t="s">
        <v>573</v>
      </c>
      <c r="B355" t="s">
        <v>1065</v>
      </c>
      <c r="C355" t="s">
        <v>433</v>
      </c>
      <c r="D355" t="s">
        <v>1280</v>
      </c>
      <c r="E355" t="s">
        <v>1280</v>
      </c>
      <c r="F355" t="s">
        <v>1370</v>
      </c>
      <c r="G355" t="s">
        <v>1590</v>
      </c>
      <c r="H355" s="144">
        <v>9.1399999999999995E-2</v>
      </c>
      <c r="I355" s="135" t="str">
        <f>_xlfn.XLOOKUP(Chronic_Absenteeism[[#This Row],[School Name]],Maine_Schools[School Name],Maine_Schools[Grade Span],"error")</f>
        <v>PK-05</v>
      </c>
      <c r="J355" s="134" t="str">
        <f>_xlfn.XLOOKUP(Chronic_Absenteeism[[#This Row],[School Name]],Maine_Schools[School Name],Maine_Schools[Comparison School Type],"error")</f>
        <v>Non Charter</v>
      </c>
    </row>
    <row r="356" spans="1:10" ht="16">
      <c r="A356" t="s">
        <v>573</v>
      </c>
      <c r="B356" t="s">
        <v>1065</v>
      </c>
      <c r="C356" t="s">
        <v>556</v>
      </c>
      <c r="D356" t="s">
        <v>1280</v>
      </c>
      <c r="E356" t="s">
        <v>1280</v>
      </c>
      <c r="F356" t="s">
        <v>1389</v>
      </c>
      <c r="G356" t="s">
        <v>1416</v>
      </c>
      <c r="H356" s="144">
        <v>0.1148</v>
      </c>
      <c r="I356" s="135" t="str">
        <f>_xlfn.XLOOKUP(Chronic_Absenteeism[[#This Row],[School Name]],Maine_Schools[School Name],Maine_Schools[Grade Span],"error")</f>
        <v>KG-05</v>
      </c>
      <c r="J356" s="134" t="str">
        <f>_xlfn.XLOOKUP(Chronic_Absenteeism[[#This Row],[School Name]],Maine_Schools[School Name],Maine_Schools[Comparison School Type],"error")</f>
        <v>Non Charter</v>
      </c>
    </row>
    <row r="357" spans="1:10" ht="16">
      <c r="A357" t="s">
        <v>573</v>
      </c>
      <c r="B357" t="s">
        <v>1070</v>
      </c>
      <c r="C357" t="s">
        <v>192</v>
      </c>
      <c r="D357" t="s">
        <v>1280</v>
      </c>
      <c r="E357" t="s">
        <v>1280</v>
      </c>
      <c r="F357" t="s">
        <v>1632</v>
      </c>
      <c r="G357" t="s">
        <v>1633</v>
      </c>
      <c r="H357" s="144">
        <v>0.23710000000000001</v>
      </c>
      <c r="I357" s="135" t="str">
        <f>_xlfn.XLOOKUP(Chronic_Absenteeism[[#This Row],[School Name]],Maine_Schools[School Name],Maine_Schools[Grade Span],"error")</f>
        <v>PK-08</v>
      </c>
      <c r="J357" s="134" t="str">
        <f>_xlfn.XLOOKUP(Chronic_Absenteeism[[#This Row],[School Name]],Maine_Schools[School Name],Maine_Schools[Comparison School Type],"error")</f>
        <v>Non Charter</v>
      </c>
    </row>
    <row r="358" spans="1:10" ht="16">
      <c r="A358" t="s">
        <v>573</v>
      </c>
      <c r="B358" t="s">
        <v>1070</v>
      </c>
      <c r="C358" t="s">
        <v>21</v>
      </c>
      <c r="D358" t="s">
        <v>1280</v>
      </c>
      <c r="E358" t="s">
        <v>1280</v>
      </c>
      <c r="F358" t="s">
        <v>1608</v>
      </c>
      <c r="G358" t="s">
        <v>1634</v>
      </c>
      <c r="H358" s="144">
        <v>0.34949999999999998</v>
      </c>
      <c r="I358" s="135" t="str">
        <f>_xlfn.XLOOKUP(Chronic_Absenteeism[[#This Row],[School Name]],Maine_Schools[School Name],Maine_Schools[Grade Span],"error")</f>
        <v>09-12</v>
      </c>
      <c r="J358" s="134" t="str">
        <f>_xlfn.XLOOKUP(Chronic_Absenteeism[[#This Row],[School Name]],Maine_Schools[School Name],Maine_Schools[Comparison School Type],"error")</f>
        <v>Non Charter</v>
      </c>
    </row>
    <row r="359" spans="1:10" ht="16">
      <c r="A359" t="s">
        <v>573</v>
      </c>
      <c r="B359" t="s">
        <v>1072</v>
      </c>
      <c r="C359" t="s">
        <v>313</v>
      </c>
      <c r="D359" t="s">
        <v>1280</v>
      </c>
      <c r="E359" t="s">
        <v>1280</v>
      </c>
      <c r="F359" t="s">
        <v>1327</v>
      </c>
      <c r="G359" t="s">
        <v>1352</v>
      </c>
      <c r="H359" s="144">
        <v>0.33329999999999999</v>
      </c>
      <c r="I359" s="135" t="str">
        <f>_xlfn.XLOOKUP(Chronic_Absenteeism[[#This Row],[School Name]],Maine_Schools[School Name],Maine_Schools[Grade Span],"error")</f>
        <v>KG-06</v>
      </c>
      <c r="J359" s="134" t="str">
        <f>_xlfn.XLOOKUP(Chronic_Absenteeism[[#This Row],[School Name]],Maine_Schools[School Name],Maine_Schools[Comparison School Type],"error")</f>
        <v>Non Charter</v>
      </c>
    </row>
    <row r="360" spans="1:10" ht="16">
      <c r="A360" t="s">
        <v>573</v>
      </c>
      <c r="B360" t="s">
        <v>1072</v>
      </c>
      <c r="C360" t="s">
        <v>120</v>
      </c>
      <c r="D360" t="s">
        <v>1280</v>
      </c>
      <c r="E360" t="s">
        <v>1280</v>
      </c>
      <c r="F360" t="s">
        <v>1314</v>
      </c>
      <c r="G360" t="s">
        <v>1635</v>
      </c>
      <c r="H360" s="144">
        <v>0.47189999999999999</v>
      </c>
      <c r="I360" s="135" t="str">
        <f>_xlfn.XLOOKUP(Chronic_Absenteeism[[#This Row],[School Name]],Maine_Schools[School Name],Maine_Schools[Grade Span],"error")</f>
        <v>07-08</v>
      </c>
      <c r="J360" s="134" t="str">
        <f>_xlfn.XLOOKUP(Chronic_Absenteeism[[#This Row],[School Name]],Maine_Schools[School Name],Maine_Schools[Comparison School Type],"error")</f>
        <v>Non Charter</v>
      </c>
    </row>
    <row r="361" spans="1:10" ht="16">
      <c r="A361" t="s">
        <v>573</v>
      </c>
      <c r="B361" t="s">
        <v>1072</v>
      </c>
      <c r="C361" t="s">
        <v>84</v>
      </c>
      <c r="D361" t="s">
        <v>1280</v>
      </c>
      <c r="E361" t="s">
        <v>1280</v>
      </c>
      <c r="F361" t="s">
        <v>1282</v>
      </c>
      <c r="G361" t="s">
        <v>1636</v>
      </c>
      <c r="H361" s="144">
        <v>0.38450000000000001</v>
      </c>
      <c r="I361" s="135" t="str">
        <f>_xlfn.XLOOKUP(Chronic_Absenteeism[[#This Row],[School Name]],Maine_Schools[School Name],Maine_Schools[Grade Span],"error")</f>
        <v>09-12</v>
      </c>
      <c r="J361" s="134" t="str">
        <f>_xlfn.XLOOKUP(Chronic_Absenteeism[[#This Row],[School Name]],Maine_Schools[School Name],Maine_Schools[Comparison School Type],"error")</f>
        <v>Non Charter</v>
      </c>
    </row>
    <row r="362" spans="1:10" ht="16">
      <c r="A362" t="s">
        <v>573</v>
      </c>
      <c r="B362" t="s">
        <v>1072</v>
      </c>
      <c r="C362" t="s">
        <v>305</v>
      </c>
      <c r="D362" t="s">
        <v>1280</v>
      </c>
      <c r="E362" t="s">
        <v>1280</v>
      </c>
      <c r="F362" t="s">
        <v>1356</v>
      </c>
      <c r="G362" t="s">
        <v>1637</v>
      </c>
      <c r="H362" s="144">
        <v>0.30859999999999999</v>
      </c>
      <c r="I362" s="135" t="str">
        <f>_xlfn.XLOOKUP(Chronic_Absenteeism[[#This Row],[School Name]],Maine_Schools[School Name],Maine_Schools[Grade Span],"error")</f>
        <v>PK-06</v>
      </c>
      <c r="J362" s="134" t="str">
        <f>_xlfn.XLOOKUP(Chronic_Absenteeism[[#This Row],[School Name]],Maine_Schools[School Name],Maine_Schools[Comparison School Type],"error")</f>
        <v>Non Charter</v>
      </c>
    </row>
    <row r="363" spans="1:10" ht="16">
      <c r="A363" t="s">
        <v>573</v>
      </c>
      <c r="B363" t="s">
        <v>1072</v>
      </c>
      <c r="C363" t="s">
        <v>518</v>
      </c>
      <c r="D363" t="s">
        <v>1280</v>
      </c>
      <c r="E363" t="s">
        <v>1280</v>
      </c>
      <c r="F363" t="s">
        <v>1294</v>
      </c>
      <c r="G363" t="s">
        <v>1379</v>
      </c>
      <c r="H363" s="144">
        <v>0.13830000000000001</v>
      </c>
      <c r="I363" s="135" t="str">
        <f>_xlfn.XLOOKUP(Chronic_Absenteeism[[#This Row],[School Name]],Maine_Schools[School Name],Maine_Schools[Grade Span],"error")</f>
        <v>PK-06</v>
      </c>
      <c r="J363" s="134" t="str">
        <f>_xlfn.XLOOKUP(Chronic_Absenteeism[[#This Row],[School Name]],Maine_Schools[School Name],Maine_Schools[Comparison School Type],"error")</f>
        <v>Non Charter</v>
      </c>
    </row>
    <row r="364" spans="1:10" ht="16">
      <c r="A364" t="s">
        <v>573</v>
      </c>
      <c r="B364" t="s">
        <v>1072</v>
      </c>
      <c r="C364" t="s">
        <v>334</v>
      </c>
      <c r="D364" t="s">
        <v>1280</v>
      </c>
      <c r="E364" t="s">
        <v>1280</v>
      </c>
      <c r="F364" t="s">
        <v>1327</v>
      </c>
      <c r="G364" t="s">
        <v>1379</v>
      </c>
      <c r="H364" s="144">
        <v>0.25530000000000003</v>
      </c>
      <c r="I364" s="135" t="str">
        <f>_xlfn.XLOOKUP(Chronic_Absenteeism[[#This Row],[School Name]],Maine_Schools[School Name],Maine_Schools[Grade Span],"error")</f>
        <v>PK-06</v>
      </c>
      <c r="J364" s="134" t="str">
        <f>_xlfn.XLOOKUP(Chronic_Absenteeism[[#This Row],[School Name]],Maine_Schools[School Name],Maine_Schools[Comparison School Type],"error")</f>
        <v>Non Charter</v>
      </c>
    </row>
    <row r="365" spans="1:10" ht="16">
      <c r="A365" t="s">
        <v>573</v>
      </c>
      <c r="B365" t="s">
        <v>1072</v>
      </c>
      <c r="C365" t="s">
        <v>335</v>
      </c>
      <c r="D365" t="s">
        <v>1280</v>
      </c>
      <c r="E365" t="s">
        <v>1280</v>
      </c>
      <c r="F365" t="s">
        <v>1527</v>
      </c>
      <c r="G365" t="s">
        <v>1621</v>
      </c>
      <c r="H365" s="144">
        <v>0.30249999999999999</v>
      </c>
      <c r="I365" s="135" t="str">
        <f>_xlfn.XLOOKUP(Chronic_Absenteeism[[#This Row],[School Name]],Maine_Schools[School Name],Maine_Schools[Grade Span],"error")</f>
        <v>PK-06</v>
      </c>
      <c r="J365" s="134" t="str">
        <f>_xlfn.XLOOKUP(Chronic_Absenteeism[[#This Row],[School Name]],Maine_Schools[School Name],Maine_Schools[Comparison School Type],"error")</f>
        <v>Non Charter</v>
      </c>
    </row>
    <row r="366" spans="1:10" ht="16">
      <c r="A366" t="s">
        <v>573</v>
      </c>
      <c r="B366" t="s">
        <v>1077</v>
      </c>
      <c r="C366" t="s">
        <v>147</v>
      </c>
      <c r="D366" t="s">
        <v>1280</v>
      </c>
      <c r="E366" t="s">
        <v>1280</v>
      </c>
      <c r="F366" t="s">
        <v>1497</v>
      </c>
      <c r="G366" t="s">
        <v>1509</v>
      </c>
      <c r="H366" s="144">
        <v>0.21740000000000001</v>
      </c>
      <c r="I366" s="135" t="str">
        <f>_xlfn.XLOOKUP(Chronic_Absenteeism[[#This Row],[School Name]],Maine_Schools[School Name],Maine_Schools[Grade Span],"error")</f>
        <v>03-04</v>
      </c>
      <c r="J366" s="134" t="str">
        <f>_xlfn.XLOOKUP(Chronic_Absenteeism[[#This Row],[School Name]],Maine_Schools[School Name],Maine_Schools[Comparison School Type],"error")</f>
        <v>Non Charter</v>
      </c>
    </row>
    <row r="367" spans="1:10" ht="16">
      <c r="A367" t="s">
        <v>573</v>
      </c>
      <c r="B367" t="s">
        <v>1077</v>
      </c>
      <c r="C367" t="s">
        <v>337</v>
      </c>
      <c r="D367" t="s">
        <v>1280</v>
      </c>
      <c r="E367" t="s">
        <v>1280</v>
      </c>
      <c r="F367" t="s">
        <v>1371</v>
      </c>
      <c r="G367" t="s">
        <v>1338</v>
      </c>
      <c r="H367" s="144">
        <v>0.38400000000000001</v>
      </c>
      <c r="I367" s="135" t="str">
        <f>_xlfn.XLOOKUP(Chronic_Absenteeism[[#This Row],[School Name]],Maine_Schools[School Name],Maine_Schools[Grade Span],"error")</f>
        <v>PK-02</v>
      </c>
      <c r="J367" s="134" t="str">
        <f>_xlfn.XLOOKUP(Chronic_Absenteeism[[#This Row],[School Name]],Maine_Schools[School Name],Maine_Schools[Comparison School Type],"error")</f>
        <v>Non Charter</v>
      </c>
    </row>
    <row r="368" spans="1:10" ht="16">
      <c r="A368" t="s">
        <v>573</v>
      </c>
      <c r="B368" t="s">
        <v>1077</v>
      </c>
      <c r="C368" t="s">
        <v>219</v>
      </c>
      <c r="D368" t="s">
        <v>1280</v>
      </c>
      <c r="E368" t="s">
        <v>1280</v>
      </c>
      <c r="F368" t="s">
        <v>1468</v>
      </c>
      <c r="G368" t="s">
        <v>1350</v>
      </c>
      <c r="H368" s="144">
        <v>0.41959999999999997</v>
      </c>
      <c r="I368" s="135" t="str">
        <f>_xlfn.XLOOKUP(Chronic_Absenteeism[[#This Row],[School Name]],Maine_Schools[School Name],Maine_Schools[Grade Span],"error")</f>
        <v>05-12</v>
      </c>
      <c r="J368" s="134" t="str">
        <f>_xlfn.XLOOKUP(Chronic_Absenteeism[[#This Row],[School Name]],Maine_Schools[School Name],Maine_Schools[Comparison School Type],"error")</f>
        <v>Non Charter</v>
      </c>
    </row>
    <row r="369" spans="1:10" ht="16">
      <c r="A369" t="s">
        <v>573</v>
      </c>
      <c r="B369" t="s">
        <v>1081</v>
      </c>
      <c r="C369" t="s">
        <v>34</v>
      </c>
      <c r="D369" t="s">
        <v>1280</v>
      </c>
      <c r="E369" t="s">
        <v>1280</v>
      </c>
      <c r="F369" t="s">
        <v>1360</v>
      </c>
      <c r="G369" t="s">
        <v>1417</v>
      </c>
      <c r="H369" s="144">
        <v>0.1104</v>
      </c>
      <c r="I369" s="135" t="str">
        <f>_xlfn.XLOOKUP(Chronic_Absenteeism[[#This Row],[School Name]],Maine_Schools[School Name],Maine_Schools[Grade Span],"error")</f>
        <v>07-12</v>
      </c>
      <c r="J369" s="134" t="str">
        <f>_xlfn.XLOOKUP(Chronic_Absenteeism[[#This Row],[School Name]],Maine_Schools[School Name],Maine_Schools[Comparison School Type],"error")</f>
        <v>Non Charter</v>
      </c>
    </row>
    <row r="370" spans="1:10" ht="16">
      <c r="A370" t="s">
        <v>573</v>
      </c>
      <c r="B370" t="s">
        <v>1081</v>
      </c>
      <c r="C370" t="s">
        <v>271</v>
      </c>
      <c r="D370" t="s">
        <v>1280</v>
      </c>
      <c r="E370" t="s">
        <v>1280</v>
      </c>
      <c r="F370" t="s">
        <v>1447</v>
      </c>
      <c r="G370" t="s">
        <v>1630</v>
      </c>
      <c r="H370" s="144">
        <v>0.21920000000000001</v>
      </c>
      <c r="I370" s="135" t="str">
        <f>_xlfn.XLOOKUP(Chronic_Absenteeism[[#This Row],[School Name]],Maine_Schools[School Name],Maine_Schools[Grade Span],"error")</f>
        <v>PK-06</v>
      </c>
      <c r="J370" s="134" t="str">
        <f>_xlfn.XLOOKUP(Chronic_Absenteeism[[#This Row],[School Name]],Maine_Schools[School Name],Maine_Schools[Comparison School Type],"error")</f>
        <v>Non Charter</v>
      </c>
    </row>
    <row r="371" spans="1:10" ht="16">
      <c r="A371" t="s">
        <v>573</v>
      </c>
      <c r="B371" t="s">
        <v>1083</v>
      </c>
      <c r="C371" t="s">
        <v>228</v>
      </c>
      <c r="D371" t="s">
        <v>1280</v>
      </c>
      <c r="E371" t="s">
        <v>1280</v>
      </c>
      <c r="F371" t="s">
        <v>1432</v>
      </c>
      <c r="G371" t="s">
        <v>1638</v>
      </c>
      <c r="H371" s="144">
        <v>0.20899999999999999</v>
      </c>
      <c r="I371" s="135" t="str">
        <f>_xlfn.XLOOKUP(Chronic_Absenteeism[[#This Row],[School Name]],Maine_Schools[School Name],Maine_Schools[Grade Span],"error")</f>
        <v>PK-05</v>
      </c>
      <c r="J371" s="134" t="str">
        <f>_xlfn.XLOOKUP(Chronic_Absenteeism[[#This Row],[School Name]],Maine_Schools[School Name],Maine_Schools[Comparison School Type],"error")</f>
        <v>Non Charter</v>
      </c>
    </row>
    <row r="372" spans="1:10" ht="16">
      <c r="A372" t="s">
        <v>573</v>
      </c>
      <c r="B372" t="s">
        <v>1083</v>
      </c>
      <c r="C372" t="s">
        <v>128</v>
      </c>
      <c r="D372" t="s">
        <v>1280</v>
      </c>
      <c r="E372" t="s">
        <v>1280</v>
      </c>
      <c r="F372" t="s">
        <v>1639</v>
      </c>
      <c r="G372" t="s">
        <v>1640</v>
      </c>
      <c r="H372" s="144">
        <v>0.52229999999999999</v>
      </c>
      <c r="I372" s="135" t="str">
        <f>_xlfn.XLOOKUP(Chronic_Absenteeism[[#This Row],[School Name]],Maine_Schools[School Name],Maine_Schools[Grade Span],"error")</f>
        <v>09-12</v>
      </c>
      <c r="J372" s="134" t="str">
        <f>_xlfn.XLOOKUP(Chronic_Absenteeism[[#This Row],[School Name]],Maine_Schools[School Name],Maine_Schools[Comparison School Type],"error")</f>
        <v>Non Charter</v>
      </c>
    </row>
    <row r="373" spans="1:10" ht="16">
      <c r="A373" t="s">
        <v>573</v>
      </c>
      <c r="B373" t="s">
        <v>1083</v>
      </c>
      <c r="C373" t="s">
        <v>193</v>
      </c>
      <c r="D373" t="s">
        <v>1280</v>
      </c>
      <c r="E373" t="s">
        <v>1280</v>
      </c>
      <c r="F373" t="s">
        <v>1439</v>
      </c>
      <c r="G373" t="s">
        <v>1393</v>
      </c>
      <c r="H373" s="144">
        <v>0.3125</v>
      </c>
      <c r="I373" s="135" t="str">
        <f>_xlfn.XLOOKUP(Chronic_Absenteeism[[#This Row],[School Name]],Maine_Schools[School Name],Maine_Schools[Grade Span],"error")</f>
        <v>06-08</v>
      </c>
      <c r="J373" s="134" t="str">
        <f>_xlfn.XLOOKUP(Chronic_Absenteeism[[#This Row],[School Name]],Maine_Schools[School Name],Maine_Schools[Comparison School Type],"error")</f>
        <v>Non Charter</v>
      </c>
    </row>
    <row r="374" spans="1:10" ht="16">
      <c r="A374" t="s">
        <v>573</v>
      </c>
      <c r="B374" t="s">
        <v>1083</v>
      </c>
      <c r="C374" t="s">
        <v>567</v>
      </c>
      <c r="D374" t="s">
        <v>1280</v>
      </c>
      <c r="E374" t="s">
        <v>1280</v>
      </c>
      <c r="F374" t="s">
        <v>1287</v>
      </c>
      <c r="G374" t="s">
        <v>1495</v>
      </c>
      <c r="H374" s="144">
        <v>0.17860000000000001</v>
      </c>
      <c r="I374" s="135" t="str">
        <f>_xlfn.XLOOKUP(Chronic_Absenteeism[[#This Row],[School Name]],Maine_Schools[School Name],Maine_Schools[Grade Span],"error")</f>
        <v>KG-05</v>
      </c>
      <c r="J374" s="134" t="str">
        <f>_xlfn.XLOOKUP(Chronic_Absenteeism[[#This Row],[School Name]],Maine_Schools[School Name],Maine_Schools[Comparison School Type],"error")</f>
        <v>Non Charter</v>
      </c>
    </row>
    <row r="375" spans="1:10" ht="16">
      <c r="A375" t="s">
        <v>573</v>
      </c>
      <c r="B375" t="s">
        <v>1086</v>
      </c>
      <c r="C375" t="s">
        <v>78</v>
      </c>
      <c r="D375" t="s">
        <v>1280</v>
      </c>
      <c r="E375" t="s">
        <v>1280</v>
      </c>
      <c r="F375" t="s">
        <v>1397</v>
      </c>
      <c r="G375" t="s">
        <v>1364</v>
      </c>
      <c r="H375" s="144">
        <v>0.26419999999999999</v>
      </c>
      <c r="I375" s="135" t="str">
        <f>_xlfn.XLOOKUP(Chronic_Absenteeism[[#This Row],[School Name]],Maine_Schools[School Name],Maine_Schools[Grade Span],"error")</f>
        <v>PK-08</v>
      </c>
      <c r="J375" s="134" t="str">
        <f>_xlfn.XLOOKUP(Chronic_Absenteeism[[#This Row],[School Name]],Maine_Schools[School Name],Maine_Schools[Comparison School Type],"error")</f>
        <v>Non Charter</v>
      </c>
    </row>
    <row r="376" spans="1:10" ht="16">
      <c r="A376" t="s">
        <v>573</v>
      </c>
      <c r="B376" t="s">
        <v>1086</v>
      </c>
      <c r="C376" t="s">
        <v>345</v>
      </c>
      <c r="D376" t="s">
        <v>1280</v>
      </c>
      <c r="E376" t="s">
        <v>1280</v>
      </c>
      <c r="F376" t="s">
        <v>1361</v>
      </c>
      <c r="G376" t="s">
        <v>1528</v>
      </c>
      <c r="H376" s="144">
        <v>0.49370000000000003</v>
      </c>
      <c r="I376" s="135" t="str">
        <f>_xlfn.XLOOKUP(Chronic_Absenteeism[[#This Row],[School Name]],Maine_Schools[School Name],Maine_Schools[Grade Span],"error")</f>
        <v>09-12</v>
      </c>
      <c r="J376" s="134" t="str">
        <f>_xlfn.XLOOKUP(Chronic_Absenteeism[[#This Row],[School Name]],Maine_Schools[School Name],Maine_Schools[Comparison School Type],"error")</f>
        <v>Non Charter</v>
      </c>
    </row>
    <row r="377" spans="1:10" ht="16">
      <c r="A377" t="s">
        <v>573</v>
      </c>
      <c r="B377" t="s">
        <v>1088</v>
      </c>
      <c r="C377" t="s">
        <v>17</v>
      </c>
      <c r="D377" t="s">
        <v>1280</v>
      </c>
      <c r="E377" t="s">
        <v>1280</v>
      </c>
      <c r="F377" t="s">
        <v>1286</v>
      </c>
      <c r="G377" t="s">
        <v>1534</v>
      </c>
      <c r="H377" s="144">
        <v>0.26040000000000002</v>
      </c>
      <c r="I377" s="135" t="str">
        <f>_xlfn.XLOOKUP(Chronic_Absenteeism[[#This Row],[School Name]],Maine_Schools[School Name],Maine_Schools[Grade Span],"error")</f>
        <v>PK-06</v>
      </c>
      <c r="J377" s="134" t="str">
        <f>_xlfn.XLOOKUP(Chronic_Absenteeism[[#This Row],[School Name]],Maine_Schools[School Name],Maine_Schools[Comparison School Type],"error")</f>
        <v>Non Charter</v>
      </c>
    </row>
    <row r="378" spans="1:10" ht="16">
      <c r="A378" t="s">
        <v>573</v>
      </c>
      <c r="B378" t="s">
        <v>1088</v>
      </c>
      <c r="C378" t="s">
        <v>154</v>
      </c>
      <c r="D378" t="s">
        <v>1280</v>
      </c>
      <c r="E378" t="s">
        <v>1280</v>
      </c>
      <c r="F378" t="s">
        <v>1404</v>
      </c>
      <c r="G378" t="s">
        <v>1641</v>
      </c>
      <c r="H378" s="144">
        <v>0.18759999999999999</v>
      </c>
      <c r="I378" s="135" t="str">
        <f>_xlfn.XLOOKUP(Chronic_Absenteeism[[#This Row],[School Name]],Maine_Schools[School Name],Maine_Schools[Grade Span],"error")</f>
        <v>01-06</v>
      </c>
      <c r="J378" s="134" t="str">
        <f>_xlfn.XLOOKUP(Chronic_Absenteeism[[#This Row],[School Name]],Maine_Schools[School Name],Maine_Schools[Comparison School Type],"error")</f>
        <v>Non Charter</v>
      </c>
    </row>
    <row r="379" spans="1:10" ht="16">
      <c r="A379" t="s">
        <v>573</v>
      </c>
      <c r="B379" t="s">
        <v>1088</v>
      </c>
      <c r="C379" t="s">
        <v>37</v>
      </c>
      <c r="D379" t="s">
        <v>1280</v>
      </c>
      <c r="E379" t="s">
        <v>1280</v>
      </c>
      <c r="F379" t="s">
        <v>1429</v>
      </c>
      <c r="G379" t="s">
        <v>1486</v>
      </c>
      <c r="H379" s="144">
        <v>0.18179999999999999</v>
      </c>
      <c r="I379" s="135" t="str">
        <f>_xlfn.XLOOKUP(Chronic_Absenteeism[[#This Row],[School Name]],Maine_Schools[School Name],Maine_Schools[Grade Span],"error")</f>
        <v>PK-06</v>
      </c>
      <c r="J379" s="134" t="str">
        <f>_xlfn.XLOOKUP(Chronic_Absenteeism[[#This Row],[School Name]],Maine_Schools[School Name],Maine_Schools[Comparison School Type],"error")</f>
        <v>Non Charter</v>
      </c>
    </row>
    <row r="380" spans="1:10" ht="16">
      <c r="A380" t="s">
        <v>573</v>
      </c>
      <c r="B380" t="s">
        <v>1088</v>
      </c>
      <c r="C380" t="s">
        <v>289</v>
      </c>
      <c r="D380" t="s">
        <v>1280</v>
      </c>
      <c r="E380" t="s">
        <v>1280</v>
      </c>
      <c r="F380" t="s">
        <v>1497</v>
      </c>
      <c r="G380" t="s">
        <v>1304</v>
      </c>
      <c r="H380" s="144">
        <v>0.26319999999999999</v>
      </c>
      <c r="I380" s="135" t="str">
        <f>_xlfn.XLOOKUP(Chronic_Absenteeism[[#This Row],[School Name]],Maine_Schools[School Name],Maine_Schools[Grade Span],"error")</f>
        <v>PK-KG</v>
      </c>
      <c r="J380" s="134" t="str">
        <f>_xlfn.XLOOKUP(Chronic_Absenteeism[[#This Row],[School Name]],Maine_Schools[School Name],Maine_Schools[Comparison School Type],"error")</f>
        <v>Non Charter</v>
      </c>
    </row>
    <row r="381" spans="1:10" ht="16">
      <c r="A381" t="s">
        <v>573</v>
      </c>
      <c r="B381" t="s">
        <v>1088</v>
      </c>
      <c r="C381" t="s">
        <v>60</v>
      </c>
      <c r="D381" t="s">
        <v>1280</v>
      </c>
      <c r="E381" t="s">
        <v>1280</v>
      </c>
      <c r="F381" t="s">
        <v>1642</v>
      </c>
      <c r="G381" t="s">
        <v>1641</v>
      </c>
      <c r="H381" s="144">
        <v>0.38490000000000002</v>
      </c>
      <c r="I381" s="135" t="str">
        <f>_xlfn.XLOOKUP(Chronic_Absenteeism[[#This Row],[School Name]],Maine_Schools[School Name],Maine_Schools[Grade Span],"error")</f>
        <v>09-12</v>
      </c>
      <c r="J381" s="134" t="str">
        <f>_xlfn.XLOOKUP(Chronic_Absenteeism[[#This Row],[School Name]],Maine_Schools[School Name],Maine_Schools[Comparison School Type],"error")</f>
        <v>Non Charter</v>
      </c>
    </row>
    <row r="382" spans="1:10" ht="16">
      <c r="A382" t="s">
        <v>573</v>
      </c>
      <c r="B382" t="s">
        <v>1088</v>
      </c>
      <c r="C382" t="s">
        <v>143</v>
      </c>
      <c r="D382" t="s">
        <v>1280</v>
      </c>
      <c r="E382" t="s">
        <v>1280</v>
      </c>
      <c r="F382" t="s">
        <v>1377</v>
      </c>
      <c r="G382" t="s">
        <v>1536</v>
      </c>
      <c r="H382" s="144">
        <v>0.32719999999999999</v>
      </c>
      <c r="I382" s="135" t="str">
        <f>_xlfn.XLOOKUP(Chronic_Absenteeism[[#This Row],[School Name]],Maine_Schools[School Name],Maine_Schools[Grade Span],"error")</f>
        <v>07-08</v>
      </c>
      <c r="J382" s="134" t="str">
        <f>_xlfn.XLOOKUP(Chronic_Absenteeism[[#This Row],[School Name]],Maine_Schools[School Name],Maine_Schools[Comparison School Type],"error")</f>
        <v>Non Charter</v>
      </c>
    </row>
    <row r="383" spans="1:10" ht="16">
      <c r="A383" t="s">
        <v>573</v>
      </c>
      <c r="B383" t="s">
        <v>1094</v>
      </c>
      <c r="C383" t="s">
        <v>447</v>
      </c>
      <c r="D383" t="s">
        <v>1280</v>
      </c>
      <c r="E383" t="s">
        <v>1280</v>
      </c>
      <c r="F383" t="s">
        <v>1318</v>
      </c>
      <c r="G383" t="s">
        <v>1629</v>
      </c>
      <c r="H383" s="144">
        <v>0.13489999999999999</v>
      </c>
      <c r="I383" s="135" t="str">
        <f>_xlfn.XLOOKUP(Chronic_Absenteeism[[#This Row],[School Name]],Maine_Schools[School Name],Maine_Schools[Grade Span],"error")</f>
        <v>PK-12</v>
      </c>
      <c r="J383" s="134" t="str">
        <f>_xlfn.XLOOKUP(Chronic_Absenteeism[[#This Row],[School Name]],Maine_Schools[School Name],Maine_Schools[Comparison School Type],"error")</f>
        <v>Non Charter</v>
      </c>
    </row>
    <row r="384" spans="1:10" ht="16">
      <c r="A384" t="s">
        <v>573</v>
      </c>
      <c r="B384" t="s">
        <v>1096</v>
      </c>
      <c r="C384" t="s">
        <v>422</v>
      </c>
      <c r="D384" t="s">
        <v>1280</v>
      </c>
      <c r="E384" t="s">
        <v>1280</v>
      </c>
      <c r="F384" t="s">
        <v>1392</v>
      </c>
      <c r="G384" t="s">
        <v>1463</v>
      </c>
      <c r="H384" s="144">
        <v>0.1133</v>
      </c>
      <c r="I384" s="135" t="str">
        <f>_xlfn.XLOOKUP(Chronic_Absenteeism[[#This Row],[School Name]],Maine_Schools[School Name],Maine_Schools[Grade Span],"error")</f>
        <v>09-12</v>
      </c>
      <c r="J384" s="134" t="str">
        <f>_xlfn.XLOOKUP(Chronic_Absenteeism[[#This Row],[School Name]],Maine_Schools[School Name],Maine_Schools[Comparison School Type],"error")</f>
        <v>Non Charter</v>
      </c>
    </row>
    <row r="385" spans="1:10" ht="16">
      <c r="A385" t="s">
        <v>573</v>
      </c>
      <c r="B385" t="s">
        <v>1096</v>
      </c>
      <c r="C385" t="s">
        <v>425</v>
      </c>
      <c r="D385" t="s">
        <v>1280</v>
      </c>
      <c r="E385" t="s">
        <v>1280</v>
      </c>
      <c r="F385" t="s">
        <v>1448</v>
      </c>
      <c r="G385" t="s">
        <v>1563</v>
      </c>
      <c r="H385" s="144">
        <v>6.8199999999999997E-2</v>
      </c>
      <c r="I385" s="135" t="str">
        <f>_xlfn.XLOOKUP(Chronic_Absenteeism[[#This Row],[School Name]],Maine_Schools[School Name],Maine_Schools[Grade Span],"error")</f>
        <v>06-08</v>
      </c>
      <c r="J385" s="134" t="str">
        <f>_xlfn.XLOOKUP(Chronic_Absenteeism[[#This Row],[School Name]],Maine_Schools[School Name],Maine_Schools[Comparison School Type],"error")</f>
        <v>Non Charter</v>
      </c>
    </row>
    <row r="386" spans="1:10" ht="16">
      <c r="A386" t="s">
        <v>573</v>
      </c>
      <c r="B386" t="s">
        <v>1096</v>
      </c>
      <c r="C386" t="s">
        <v>426</v>
      </c>
      <c r="D386" t="s">
        <v>1280</v>
      </c>
      <c r="E386" t="s">
        <v>1280</v>
      </c>
      <c r="F386" t="s">
        <v>1586</v>
      </c>
      <c r="G386" t="s">
        <v>1344</v>
      </c>
      <c r="H386" s="144">
        <v>6.3E-2</v>
      </c>
      <c r="I386" s="135" t="str">
        <f>_xlfn.XLOOKUP(Chronic_Absenteeism[[#This Row],[School Name]],Maine_Schools[School Name],Maine_Schools[Grade Span],"error")</f>
        <v>04-05</v>
      </c>
      <c r="J386" s="134" t="str">
        <f>_xlfn.XLOOKUP(Chronic_Absenteeism[[#This Row],[School Name]],Maine_Schools[School Name],Maine_Schools[Comparison School Type],"error")</f>
        <v>Non Charter</v>
      </c>
    </row>
    <row r="387" spans="1:10" ht="16">
      <c r="A387" t="s">
        <v>573</v>
      </c>
      <c r="B387" t="s">
        <v>1096</v>
      </c>
      <c r="C387" t="s">
        <v>482</v>
      </c>
      <c r="D387" t="s">
        <v>1280</v>
      </c>
      <c r="E387" t="s">
        <v>1280</v>
      </c>
      <c r="F387" t="s">
        <v>1439</v>
      </c>
      <c r="G387" t="s">
        <v>1643</v>
      </c>
      <c r="H387" s="144">
        <v>7.0300000000000001E-2</v>
      </c>
      <c r="I387" s="135" t="str">
        <f>_xlfn.XLOOKUP(Chronic_Absenteeism[[#This Row],[School Name]],Maine_Schools[School Name],Maine_Schools[Grade Span],"error")</f>
        <v>PK-03</v>
      </c>
      <c r="J387" s="134" t="str">
        <f>_xlfn.XLOOKUP(Chronic_Absenteeism[[#This Row],[School Name]],Maine_Schools[School Name],Maine_Schools[Comparison School Type],"error")</f>
        <v>Non Charter</v>
      </c>
    </row>
    <row r="388" spans="1:10" ht="16">
      <c r="A388" t="s">
        <v>573</v>
      </c>
      <c r="B388" t="s">
        <v>1097</v>
      </c>
      <c r="C388" t="s">
        <v>428</v>
      </c>
      <c r="D388" t="s">
        <v>1280</v>
      </c>
      <c r="E388" t="s">
        <v>1280</v>
      </c>
      <c r="F388" t="s">
        <v>1283</v>
      </c>
      <c r="G388" t="s">
        <v>1612</v>
      </c>
      <c r="H388" s="144">
        <v>9.6199999999999994E-2</v>
      </c>
      <c r="I388" s="135" t="str">
        <f>_xlfn.XLOOKUP(Chronic_Absenteeism[[#This Row],[School Name]],Maine_Schools[School Name],Maine_Schools[Grade Span],"error")</f>
        <v>PK-06</v>
      </c>
      <c r="J388" s="134" t="str">
        <f>_xlfn.XLOOKUP(Chronic_Absenteeism[[#This Row],[School Name]],Maine_Schools[School Name],Maine_Schools[Comparison School Type],"error")</f>
        <v>Non Charter</v>
      </c>
    </row>
    <row r="389" spans="1:10" ht="16">
      <c r="A389" t="s">
        <v>573</v>
      </c>
      <c r="B389" t="s">
        <v>1097</v>
      </c>
      <c r="C389" t="s">
        <v>270</v>
      </c>
      <c r="D389" t="s">
        <v>1280</v>
      </c>
      <c r="E389" t="s">
        <v>1280</v>
      </c>
      <c r="F389" t="s">
        <v>1644</v>
      </c>
      <c r="G389" t="s">
        <v>1636</v>
      </c>
      <c r="H389" s="144">
        <v>0.26429999999999998</v>
      </c>
      <c r="I389" s="135" t="str">
        <f>_xlfn.XLOOKUP(Chronic_Absenteeism[[#This Row],[School Name]],Maine_Schools[School Name],Maine_Schools[Grade Span],"error")</f>
        <v>09-12</v>
      </c>
      <c r="J389" s="134" t="str">
        <f>_xlfn.XLOOKUP(Chronic_Absenteeism[[#This Row],[School Name]],Maine_Schools[School Name],Maine_Schools[Comparison School Type],"error")</f>
        <v>Non Charter</v>
      </c>
    </row>
    <row r="390" spans="1:10" ht="16">
      <c r="A390" t="s">
        <v>573</v>
      </c>
      <c r="B390" t="s">
        <v>1097</v>
      </c>
      <c r="C390" t="s">
        <v>329</v>
      </c>
      <c r="D390" t="s">
        <v>1280</v>
      </c>
      <c r="E390" t="s">
        <v>1280</v>
      </c>
      <c r="F390" t="s">
        <v>1497</v>
      </c>
      <c r="G390" t="s">
        <v>1645</v>
      </c>
      <c r="H390" s="144">
        <v>0.1149</v>
      </c>
      <c r="I390" s="135" t="str">
        <f>_xlfn.XLOOKUP(Chronic_Absenteeism[[#This Row],[School Name]],Maine_Schools[School Name],Maine_Schools[Grade Span],"error")</f>
        <v>PK-06</v>
      </c>
      <c r="J390" s="134" t="str">
        <f>_xlfn.XLOOKUP(Chronic_Absenteeism[[#This Row],[School Name]],Maine_Schools[School Name],Maine_Schools[Comparison School Type],"error")</f>
        <v>Non Charter</v>
      </c>
    </row>
    <row r="391" spans="1:10" ht="16">
      <c r="A391" t="s">
        <v>573</v>
      </c>
      <c r="B391" t="s">
        <v>1097</v>
      </c>
      <c r="C391" t="s">
        <v>459</v>
      </c>
      <c r="D391" t="s">
        <v>1280</v>
      </c>
      <c r="E391" t="s">
        <v>1280</v>
      </c>
      <c r="F391" t="s">
        <v>1547</v>
      </c>
      <c r="G391" t="s">
        <v>1646</v>
      </c>
      <c r="H391" s="144">
        <v>0.19350000000000001</v>
      </c>
      <c r="I391" s="135" t="str">
        <f>_xlfn.XLOOKUP(Chronic_Absenteeism[[#This Row],[School Name]],Maine_Schools[School Name],Maine_Schools[Grade Span],"error")</f>
        <v>07-08</v>
      </c>
      <c r="J391" s="134" t="str">
        <f>_xlfn.XLOOKUP(Chronic_Absenteeism[[#This Row],[School Name]],Maine_Schools[School Name],Maine_Schools[Comparison School Type],"error")</f>
        <v>Non Charter</v>
      </c>
    </row>
    <row r="392" spans="1:10" ht="16">
      <c r="A392" t="s">
        <v>573</v>
      </c>
      <c r="B392" t="s">
        <v>1097</v>
      </c>
      <c r="C392" t="s">
        <v>463</v>
      </c>
      <c r="D392" t="s">
        <v>1280</v>
      </c>
      <c r="E392" t="s">
        <v>1280</v>
      </c>
      <c r="F392" t="s">
        <v>1429</v>
      </c>
      <c r="G392" t="s">
        <v>1647</v>
      </c>
      <c r="H392" s="144">
        <v>0.14549999999999999</v>
      </c>
      <c r="I392" s="135" t="str">
        <f>_xlfn.XLOOKUP(Chronic_Absenteeism[[#This Row],[School Name]],Maine_Schools[School Name],Maine_Schools[Grade Span],"error")</f>
        <v>03-06</v>
      </c>
      <c r="J392" s="134" t="str">
        <f>_xlfn.XLOOKUP(Chronic_Absenteeism[[#This Row],[School Name]],Maine_Schools[School Name],Maine_Schools[Comparison School Type],"error")</f>
        <v>Non Charter</v>
      </c>
    </row>
    <row r="393" spans="1:10" ht="16">
      <c r="A393" t="s">
        <v>573</v>
      </c>
      <c r="B393" t="s">
        <v>1097</v>
      </c>
      <c r="C393" t="s">
        <v>542</v>
      </c>
      <c r="D393" t="s">
        <v>1280</v>
      </c>
      <c r="E393" t="s">
        <v>1280</v>
      </c>
      <c r="F393" t="s">
        <v>1578</v>
      </c>
      <c r="G393" t="s">
        <v>1559</v>
      </c>
      <c r="H393" s="144">
        <v>0.112</v>
      </c>
      <c r="I393" s="135" t="str">
        <f>_xlfn.XLOOKUP(Chronic_Absenteeism[[#This Row],[School Name]],Maine_Schools[School Name],Maine_Schools[Grade Span],"error")</f>
        <v>PK-02</v>
      </c>
      <c r="J393" s="134" t="str">
        <f>_xlfn.XLOOKUP(Chronic_Absenteeism[[#This Row],[School Name]],Maine_Schools[School Name],Maine_Schools[Comparison School Type],"error")</f>
        <v>Non Charter</v>
      </c>
    </row>
    <row r="394" spans="1:10" ht="16">
      <c r="A394" t="s">
        <v>573</v>
      </c>
      <c r="B394" t="s">
        <v>1101</v>
      </c>
      <c r="C394" t="s">
        <v>353</v>
      </c>
      <c r="D394" t="s">
        <v>1280</v>
      </c>
      <c r="E394" t="s">
        <v>1280</v>
      </c>
      <c r="F394" t="s">
        <v>1586</v>
      </c>
      <c r="G394" t="s">
        <v>1333</v>
      </c>
      <c r="H394" s="144">
        <v>0.38979999999999998</v>
      </c>
      <c r="I394" s="135" t="str">
        <f>_xlfn.XLOOKUP(Chronic_Absenteeism[[#This Row],[School Name]],Maine_Schools[School Name],Maine_Schools[Grade Span],"error")</f>
        <v>PK-KG</v>
      </c>
      <c r="J394" s="134" t="str">
        <f>_xlfn.XLOOKUP(Chronic_Absenteeism[[#This Row],[School Name]],Maine_Schools[School Name],Maine_Schools[Comparison School Type],"error")</f>
        <v>Non Charter</v>
      </c>
    </row>
    <row r="395" spans="1:10" ht="16">
      <c r="A395" t="s">
        <v>573</v>
      </c>
      <c r="B395" t="s">
        <v>1101</v>
      </c>
      <c r="C395" t="s">
        <v>545</v>
      </c>
      <c r="D395" t="s">
        <v>1280</v>
      </c>
      <c r="E395" t="s">
        <v>1280</v>
      </c>
      <c r="F395" t="s">
        <v>1456</v>
      </c>
      <c r="G395" t="s">
        <v>1487</v>
      </c>
      <c r="H395" s="144">
        <v>0.23499999999999999</v>
      </c>
      <c r="I395" s="135" t="str">
        <f>_xlfn.XLOOKUP(Chronic_Absenteeism[[#This Row],[School Name]],Maine_Schools[School Name],Maine_Schools[Grade Span],"error")</f>
        <v>01-04</v>
      </c>
      <c r="J395" s="134" t="str">
        <f>_xlfn.XLOOKUP(Chronic_Absenteeism[[#This Row],[School Name]],Maine_Schools[School Name],Maine_Schools[Comparison School Type],"error")</f>
        <v>Non Charter</v>
      </c>
    </row>
    <row r="396" spans="1:10" ht="16">
      <c r="A396" t="s">
        <v>573</v>
      </c>
      <c r="B396" t="s">
        <v>1101</v>
      </c>
      <c r="C396" t="s">
        <v>357</v>
      </c>
      <c r="D396" t="s">
        <v>1280</v>
      </c>
      <c r="E396" t="s">
        <v>1280</v>
      </c>
      <c r="F396" t="s">
        <v>1648</v>
      </c>
      <c r="G396" t="s">
        <v>1546</v>
      </c>
      <c r="H396" s="144">
        <v>0.34470000000000001</v>
      </c>
      <c r="I396" s="135" t="str">
        <f>_xlfn.XLOOKUP(Chronic_Absenteeism[[#This Row],[School Name]],Maine_Schools[School Name],Maine_Schools[Grade Span],"error")</f>
        <v>05-08</v>
      </c>
      <c r="J396" s="134" t="str">
        <f>_xlfn.XLOOKUP(Chronic_Absenteeism[[#This Row],[School Name]],Maine_Schools[School Name],Maine_Schools[Comparison School Type],"error")</f>
        <v>Non Charter</v>
      </c>
    </row>
    <row r="397" spans="1:10" ht="16">
      <c r="A397" t="s">
        <v>573</v>
      </c>
      <c r="B397" t="s">
        <v>1102</v>
      </c>
      <c r="C397" t="s">
        <v>26</v>
      </c>
      <c r="D397" t="s">
        <v>1280</v>
      </c>
      <c r="E397" t="s">
        <v>1280</v>
      </c>
      <c r="F397" t="s">
        <v>1476</v>
      </c>
      <c r="G397" t="s">
        <v>1312</v>
      </c>
      <c r="H397" s="144">
        <v>0.2331</v>
      </c>
      <c r="I397" s="135" t="str">
        <f>_xlfn.XLOOKUP(Chronic_Absenteeism[[#This Row],[School Name]],Maine_Schools[School Name],Maine_Schools[Grade Span],"error")</f>
        <v>01-03</v>
      </c>
      <c r="J397" s="134" t="str">
        <f>_xlfn.XLOOKUP(Chronic_Absenteeism[[#This Row],[School Name]],Maine_Schools[School Name],Maine_Schools[Comparison School Type],"error")</f>
        <v>Non Charter</v>
      </c>
    </row>
    <row r="398" spans="1:10" ht="16">
      <c r="A398" t="s">
        <v>573</v>
      </c>
      <c r="B398" t="s">
        <v>1102</v>
      </c>
      <c r="C398" t="s">
        <v>150</v>
      </c>
      <c r="D398" t="s">
        <v>1280</v>
      </c>
      <c r="E398" t="s">
        <v>1280</v>
      </c>
      <c r="F398" t="s">
        <v>1368</v>
      </c>
      <c r="G398" t="s">
        <v>1391</v>
      </c>
      <c r="H398" s="144">
        <v>0.31690000000000002</v>
      </c>
      <c r="I398" s="135" t="str">
        <f>_xlfn.XLOOKUP(Chronic_Absenteeism[[#This Row],[School Name]],Maine_Schools[School Name],Maine_Schools[Grade Span],"error")</f>
        <v>PK-05</v>
      </c>
      <c r="J398" s="134" t="str">
        <f>_xlfn.XLOOKUP(Chronic_Absenteeism[[#This Row],[School Name]],Maine_Schools[School Name],Maine_Schools[Comparison School Type],"error")</f>
        <v>Non Charter</v>
      </c>
    </row>
    <row r="399" spans="1:10" ht="16">
      <c r="A399" t="s">
        <v>573</v>
      </c>
      <c r="B399" t="s">
        <v>1102</v>
      </c>
      <c r="C399" t="s">
        <v>293</v>
      </c>
      <c r="D399" t="s">
        <v>1280</v>
      </c>
      <c r="E399" t="s">
        <v>1280</v>
      </c>
      <c r="F399" t="s">
        <v>1371</v>
      </c>
      <c r="G399" t="s">
        <v>1645</v>
      </c>
      <c r="H399" s="144">
        <v>0.27589999999999998</v>
      </c>
      <c r="I399" s="135" t="str">
        <f>_xlfn.XLOOKUP(Chronic_Absenteeism[[#This Row],[School Name]],Maine_Schools[School Name],Maine_Schools[Grade Span],"error")</f>
        <v>04-05</v>
      </c>
      <c r="J399" s="134" t="str">
        <f>_xlfn.XLOOKUP(Chronic_Absenteeism[[#This Row],[School Name]],Maine_Schools[School Name],Maine_Schools[Comparison School Type],"error")</f>
        <v>Non Charter</v>
      </c>
    </row>
    <row r="400" spans="1:10" ht="16">
      <c r="A400" t="s">
        <v>573</v>
      </c>
      <c r="B400" t="s">
        <v>1102</v>
      </c>
      <c r="C400" t="s">
        <v>375</v>
      </c>
      <c r="D400" t="s">
        <v>1280</v>
      </c>
      <c r="E400" t="s">
        <v>1280</v>
      </c>
      <c r="F400" t="s">
        <v>1439</v>
      </c>
      <c r="G400" t="s">
        <v>1649</v>
      </c>
      <c r="H400" s="144">
        <v>0.16889999999999999</v>
      </c>
      <c r="I400" s="135" t="str">
        <f>_xlfn.XLOOKUP(Chronic_Absenteeism[[#This Row],[School Name]],Maine_Schools[School Name],Maine_Schools[Grade Span],"error")</f>
        <v>PK-05</v>
      </c>
      <c r="J400" s="134" t="str">
        <f>_xlfn.XLOOKUP(Chronic_Absenteeism[[#This Row],[School Name]],Maine_Schools[School Name],Maine_Schools[Comparison School Type],"error")</f>
        <v>Non Charter</v>
      </c>
    </row>
    <row r="401" spans="1:10" ht="16">
      <c r="A401" t="s">
        <v>573</v>
      </c>
      <c r="B401" t="s">
        <v>1102</v>
      </c>
      <c r="C401" t="s">
        <v>506</v>
      </c>
      <c r="D401" t="s">
        <v>1280</v>
      </c>
      <c r="E401" t="s">
        <v>1280</v>
      </c>
      <c r="F401" t="s">
        <v>1497</v>
      </c>
      <c r="G401" t="s">
        <v>1527</v>
      </c>
      <c r="H401" s="144">
        <v>0.23530000000000001</v>
      </c>
      <c r="I401" s="135" t="str">
        <f>_xlfn.XLOOKUP(Chronic_Absenteeism[[#This Row],[School Name]],Maine_Schools[School Name],Maine_Schools[Grade Span],"error")</f>
        <v>PK-KG</v>
      </c>
      <c r="J401" s="134" t="str">
        <f>_xlfn.XLOOKUP(Chronic_Absenteeism[[#This Row],[School Name]],Maine_Schools[School Name],Maine_Schools[Comparison School Type],"error")</f>
        <v>Non Charter</v>
      </c>
    </row>
    <row r="402" spans="1:10" ht="16">
      <c r="A402" t="s">
        <v>573</v>
      </c>
      <c r="B402" t="s">
        <v>1102</v>
      </c>
      <c r="C402" t="s">
        <v>112</v>
      </c>
      <c r="D402" t="s">
        <v>1280</v>
      </c>
      <c r="E402" t="s">
        <v>1280</v>
      </c>
      <c r="F402" t="s">
        <v>1577</v>
      </c>
      <c r="G402" t="s">
        <v>1650</v>
      </c>
      <c r="H402" s="144">
        <v>0.32050000000000001</v>
      </c>
      <c r="I402" s="135" t="str">
        <f>_xlfn.XLOOKUP(Chronic_Absenteeism[[#This Row],[School Name]],Maine_Schools[School Name],Maine_Schools[Grade Span],"error")</f>
        <v>09-12</v>
      </c>
      <c r="J402" s="134" t="str">
        <f>_xlfn.XLOOKUP(Chronic_Absenteeism[[#This Row],[School Name]],Maine_Schools[School Name],Maine_Schools[Comparison School Type],"error")</f>
        <v>Non Charter</v>
      </c>
    </row>
    <row r="403" spans="1:10" ht="16">
      <c r="A403" t="s">
        <v>573</v>
      </c>
      <c r="B403" t="s">
        <v>1102</v>
      </c>
      <c r="C403" t="s">
        <v>179</v>
      </c>
      <c r="D403" t="s">
        <v>1280</v>
      </c>
      <c r="E403" t="s">
        <v>1280</v>
      </c>
      <c r="F403" t="s">
        <v>1440</v>
      </c>
      <c r="G403" t="s">
        <v>1494</v>
      </c>
      <c r="H403" s="144">
        <v>0.28449999999999998</v>
      </c>
      <c r="I403" s="135" t="str">
        <f>_xlfn.XLOOKUP(Chronic_Absenteeism[[#This Row],[School Name]],Maine_Schools[School Name],Maine_Schools[Grade Span],"error")</f>
        <v>06-08</v>
      </c>
      <c r="J403" s="134" t="str">
        <f>_xlfn.XLOOKUP(Chronic_Absenteeism[[#This Row],[School Name]],Maine_Schools[School Name],Maine_Schools[Comparison School Type],"error")</f>
        <v>Non Charter</v>
      </c>
    </row>
    <row r="404" spans="1:10" ht="16">
      <c r="A404" t="s">
        <v>573</v>
      </c>
      <c r="B404" t="s">
        <v>1106</v>
      </c>
      <c r="C404" t="s">
        <v>364</v>
      </c>
      <c r="D404" t="s">
        <v>1280</v>
      </c>
      <c r="E404" t="s">
        <v>1280</v>
      </c>
      <c r="F404" t="s">
        <v>1639</v>
      </c>
      <c r="G404" t="s">
        <v>1651</v>
      </c>
      <c r="H404" s="144">
        <v>0.25080000000000002</v>
      </c>
      <c r="I404" s="135" t="str">
        <f>_xlfn.XLOOKUP(Chronic_Absenteeism[[#This Row],[School Name]],Maine_Schools[School Name],Maine_Schools[Grade Span],"error")</f>
        <v>PK-03</v>
      </c>
      <c r="J404" s="134" t="str">
        <f>_xlfn.XLOOKUP(Chronic_Absenteeism[[#This Row],[School Name]],Maine_Schools[School Name],Maine_Schools[Comparison School Type],"error")</f>
        <v>Non Charter</v>
      </c>
    </row>
    <row r="405" spans="1:10" ht="16">
      <c r="A405" t="s">
        <v>573</v>
      </c>
      <c r="B405" t="s">
        <v>1106</v>
      </c>
      <c r="C405" t="s">
        <v>171</v>
      </c>
      <c r="D405" t="s">
        <v>1280</v>
      </c>
      <c r="E405" t="s">
        <v>1280</v>
      </c>
      <c r="F405" t="s">
        <v>1597</v>
      </c>
      <c r="G405" t="s">
        <v>1521</v>
      </c>
      <c r="H405" s="144">
        <v>0.28410000000000002</v>
      </c>
      <c r="I405" s="135" t="str">
        <f>_xlfn.XLOOKUP(Chronic_Absenteeism[[#This Row],[School Name]],Maine_Schools[School Name],Maine_Schools[Grade Span],"error")</f>
        <v>09-12</v>
      </c>
      <c r="J405" s="134" t="str">
        <f>_xlfn.XLOOKUP(Chronic_Absenteeism[[#This Row],[School Name]],Maine_Schools[School Name],Maine_Schools[Comparison School Type],"error")</f>
        <v>Non Charter</v>
      </c>
    </row>
    <row r="406" spans="1:10" ht="16">
      <c r="A406" t="s">
        <v>573</v>
      </c>
      <c r="B406" t="s">
        <v>1106</v>
      </c>
      <c r="C406" t="s">
        <v>439</v>
      </c>
      <c r="D406" t="s">
        <v>1280</v>
      </c>
      <c r="E406" t="s">
        <v>1280</v>
      </c>
      <c r="F406" t="s">
        <v>1416</v>
      </c>
      <c r="G406" t="s">
        <v>1651</v>
      </c>
      <c r="H406" s="144">
        <v>0.1865</v>
      </c>
      <c r="I406" s="135" t="str">
        <f>_xlfn.XLOOKUP(Chronic_Absenteeism[[#This Row],[School Name]],Maine_Schools[School Name],Maine_Schools[Grade Span],"error")</f>
        <v>04-08</v>
      </c>
      <c r="J406" s="134" t="str">
        <f>_xlfn.XLOOKUP(Chronic_Absenteeism[[#This Row],[School Name]],Maine_Schools[School Name],Maine_Schools[Comparison School Type],"error")</f>
        <v>Non Charter</v>
      </c>
    </row>
    <row r="407" spans="1:10" ht="16">
      <c r="A407" t="s">
        <v>573</v>
      </c>
      <c r="B407" t="s">
        <v>1108</v>
      </c>
      <c r="C407" t="s">
        <v>65</v>
      </c>
      <c r="D407" t="s">
        <v>1280</v>
      </c>
      <c r="E407" t="s">
        <v>1280</v>
      </c>
      <c r="F407" t="s">
        <v>1383</v>
      </c>
      <c r="G407" t="s">
        <v>1652</v>
      </c>
      <c r="H407" s="144">
        <v>0.1651</v>
      </c>
      <c r="I407" s="135" t="str">
        <f>_xlfn.XLOOKUP(Chronic_Absenteeism[[#This Row],[School Name]],Maine_Schools[School Name],Maine_Schools[Grade Span],"error")</f>
        <v>PK-05</v>
      </c>
      <c r="J407" s="134" t="str">
        <f>_xlfn.XLOOKUP(Chronic_Absenteeism[[#This Row],[School Name]],Maine_Schools[School Name],Maine_Schools[Comparison School Type],"error")</f>
        <v>Non Charter</v>
      </c>
    </row>
    <row r="408" spans="1:10" ht="16">
      <c r="A408" t="s">
        <v>573</v>
      </c>
      <c r="B408" t="s">
        <v>1108</v>
      </c>
      <c r="C408" t="s">
        <v>74</v>
      </c>
      <c r="D408" t="s">
        <v>1280</v>
      </c>
      <c r="E408" t="s">
        <v>1280</v>
      </c>
      <c r="F408" t="s">
        <v>1622</v>
      </c>
      <c r="G408" t="s">
        <v>1653</v>
      </c>
      <c r="H408" s="144">
        <v>0.3891</v>
      </c>
      <c r="I408" s="135" t="str">
        <f>_xlfn.XLOOKUP(Chronic_Absenteeism[[#This Row],[School Name]],Maine_Schools[School Name],Maine_Schools[Grade Span],"error")</f>
        <v>09-12</v>
      </c>
      <c r="J408" s="134" t="str">
        <f>_xlfn.XLOOKUP(Chronic_Absenteeism[[#This Row],[School Name]],Maine_Schools[School Name],Maine_Schools[Comparison School Type],"error")</f>
        <v>Non Charter</v>
      </c>
    </row>
    <row r="409" spans="1:10" ht="16">
      <c r="A409" t="s">
        <v>573</v>
      </c>
      <c r="B409" t="s">
        <v>1108</v>
      </c>
      <c r="C409" t="s">
        <v>71</v>
      </c>
      <c r="D409" t="s">
        <v>1280</v>
      </c>
      <c r="E409" t="s">
        <v>1280</v>
      </c>
      <c r="F409" t="s">
        <v>1318</v>
      </c>
      <c r="G409" t="s">
        <v>1640</v>
      </c>
      <c r="H409" s="144">
        <v>0.2611</v>
      </c>
      <c r="I409" s="135" t="str">
        <f>_xlfn.XLOOKUP(Chronic_Absenteeism[[#This Row],[School Name]],Maine_Schools[School Name],Maine_Schools[Grade Span],"error")</f>
        <v>06-08</v>
      </c>
      <c r="J409" s="134" t="str">
        <f>_xlfn.XLOOKUP(Chronic_Absenteeism[[#This Row],[School Name]],Maine_Schools[School Name],Maine_Schools[Comparison School Type],"error")</f>
        <v>Non Charter</v>
      </c>
    </row>
    <row r="410" spans="1:10" ht="16">
      <c r="A410" t="s">
        <v>573</v>
      </c>
      <c r="B410" t="s">
        <v>1111</v>
      </c>
      <c r="C410" t="s">
        <v>24</v>
      </c>
      <c r="D410" t="s">
        <v>1280</v>
      </c>
      <c r="E410" t="s">
        <v>1280</v>
      </c>
      <c r="F410" t="s">
        <v>1286</v>
      </c>
      <c r="G410" t="s">
        <v>1645</v>
      </c>
      <c r="H410" s="144">
        <v>0.14369999999999999</v>
      </c>
      <c r="I410" s="135" t="str">
        <f>_xlfn.XLOOKUP(Chronic_Absenteeism[[#This Row],[School Name]],Maine_Schools[School Name],Maine_Schools[Grade Span],"error")</f>
        <v>PK-05</v>
      </c>
      <c r="J410" s="134" t="str">
        <f>_xlfn.XLOOKUP(Chronic_Absenteeism[[#This Row],[School Name]],Maine_Schools[School Name],Maine_Schools[Comparison School Type],"error")</f>
        <v>Non Charter</v>
      </c>
    </row>
    <row r="411" spans="1:10" ht="16">
      <c r="A411" t="s">
        <v>573</v>
      </c>
      <c r="B411" t="s">
        <v>1111</v>
      </c>
      <c r="C411" t="s">
        <v>340</v>
      </c>
      <c r="D411" t="s">
        <v>1280</v>
      </c>
      <c r="E411" t="s">
        <v>1280</v>
      </c>
      <c r="F411" t="s">
        <v>1439</v>
      </c>
      <c r="G411" t="s">
        <v>1475</v>
      </c>
      <c r="H411" s="144">
        <v>0.2</v>
      </c>
      <c r="I411" s="135" t="str">
        <f>_xlfn.XLOOKUP(Chronic_Absenteeism[[#This Row],[School Name]],Maine_Schools[School Name],Maine_Schools[Grade Span],"error")</f>
        <v>PK-05</v>
      </c>
      <c r="J411" s="134" t="str">
        <f>_xlfn.XLOOKUP(Chronic_Absenteeism[[#This Row],[School Name]],Maine_Schools[School Name],Maine_Schools[Comparison School Type],"error")</f>
        <v>Non Charter</v>
      </c>
    </row>
    <row r="412" spans="1:10" ht="16">
      <c r="A412" t="s">
        <v>573</v>
      </c>
      <c r="B412" t="s">
        <v>1111</v>
      </c>
      <c r="C412" t="s">
        <v>348</v>
      </c>
      <c r="D412" t="s">
        <v>1280</v>
      </c>
      <c r="E412" t="s">
        <v>1280</v>
      </c>
      <c r="F412" t="s">
        <v>1586</v>
      </c>
      <c r="G412" t="s">
        <v>1366</v>
      </c>
      <c r="H412" s="144">
        <v>0.108</v>
      </c>
      <c r="I412" s="135" t="str">
        <f>_xlfn.XLOOKUP(Chronic_Absenteeism[[#This Row],[School Name]],Maine_Schools[School Name],Maine_Schools[Grade Span],"error")</f>
        <v>PK-05</v>
      </c>
      <c r="J412" s="134" t="str">
        <f>_xlfn.XLOOKUP(Chronic_Absenteeism[[#This Row],[School Name]],Maine_Schools[School Name],Maine_Schools[Comparison School Type],"error")</f>
        <v>Non Charter</v>
      </c>
    </row>
    <row r="413" spans="1:10" ht="16">
      <c r="A413" t="s">
        <v>573</v>
      </c>
      <c r="B413" t="s">
        <v>1111</v>
      </c>
      <c r="C413" t="s">
        <v>296</v>
      </c>
      <c r="D413" t="s">
        <v>1280</v>
      </c>
      <c r="E413" t="s">
        <v>1280</v>
      </c>
      <c r="F413" t="s">
        <v>1621</v>
      </c>
      <c r="G413" t="s">
        <v>1654</v>
      </c>
      <c r="H413" s="144">
        <v>0.33250000000000002</v>
      </c>
      <c r="I413" s="135" t="str">
        <f>_xlfn.XLOOKUP(Chronic_Absenteeism[[#This Row],[School Name]],Maine_Schools[School Name],Maine_Schools[Grade Span],"error")</f>
        <v>09-12</v>
      </c>
      <c r="J413" s="134" t="str">
        <f>_xlfn.XLOOKUP(Chronic_Absenteeism[[#This Row],[School Name]],Maine_Schools[School Name],Maine_Schools[Comparison School Type],"error")</f>
        <v>Non Charter</v>
      </c>
    </row>
    <row r="414" spans="1:10" ht="16">
      <c r="A414" t="s">
        <v>573</v>
      </c>
      <c r="B414" t="s">
        <v>1111</v>
      </c>
      <c r="C414" t="s">
        <v>369</v>
      </c>
      <c r="D414" t="s">
        <v>1280</v>
      </c>
      <c r="E414" t="s">
        <v>1280</v>
      </c>
      <c r="F414" t="s">
        <v>1640</v>
      </c>
      <c r="G414" t="s">
        <v>1655</v>
      </c>
      <c r="H414" s="144">
        <v>0.2545</v>
      </c>
      <c r="I414" s="135" t="str">
        <f>_xlfn.XLOOKUP(Chronic_Absenteeism[[#This Row],[School Name]],Maine_Schools[School Name],Maine_Schools[Grade Span],"error")</f>
        <v>06-08</v>
      </c>
      <c r="J414" s="134" t="str">
        <f>_xlfn.XLOOKUP(Chronic_Absenteeism[[#This Row],[School Name]],Maine_Schools[School Name],Maine_Schools[Comparison School Type],"error")</f>
        <v>Non Charter</v>
      </c>
    </row>
    <row r="415" spans="1:10" ht="16">
      <c r="A415" t="s">
        <v>573</v>
      </c>
      <c r="B415" t="s">
        <v>1111</v>
      </c>
      <c r="C415" t="s">
        <v>208</v>
      </c>
      <c r="D415" t="s">
        <v>1280</v>
      </c>
      <c r="E415" t="s">
        <v>1280</v>
      </c>
      <c r="F415" t="s">
        <v>1370</v>
      </c>
      <c r="G415" t="s">
        <v>1391</v>
      </c>
      <c r="H415" s="144">
        <v>0.1197</v>
      </c>
      <c r="I415" s="135" t="str">
        <f>_xlfn.XLOOKUP(Chronic_Absenteeism[[#This Row],[School Name]],Maine_Schools[School Name],Maine_Schools[Grade Span],"error")</f>
        <v>PK-05</v>
      </c>
      <c r="J415" s="134" t="str">
        <f>_xlfn.XLOOKUP(Chronic_Absenteeism[[#This Row],[School Name]],Maine_Schools[School Name],Maine_Schools[Comparison School Type],"error")</f>
        <v>Non Charter</v>
      </c>
    </row>
    <row r="416" spans="1:10" ht="16">
      <c r="A416" t="s">
        <v>573</v>
      </c>
      <c r="B416" t="s">
        <v>1111</v>
      </c>
      <c r="C416" t="s">
        <v>554</v>
      </c>
      <c r="D416" t="s">
        <v>1280</v>
      </c>
      <c r="E416" t="s">
        <v>1280</v>
      </c>
      <c r="F416" t="s">
        <v>1352</v>
      </c>
      <c r="G416" t="s">
        <v>1656</v>
      </c>
      <c r="H416" s="144">
        <v>0.14599999999999999</v>
      </c>
      <c r="I416" s="135" t="str">
        <f>_xlfn.XLOOKUP(Chronic_Absenteeism[[#This Row],[School Name]],Maine_Schools[School Name],Maine_Schools[Grade Span],"error")</f>
        <v>PK-05</v>
      </c>
      <c r="J416" s="134" t="str">
        <f>_xlfn.XLOOKUP(Chronic_Absenteeism[[#This Row],[School Name]],Maine_Schools[School Name],Maine_Schools[Comparison School Type],"error")</f>
        <v>Non Charter</v>
      </c>
    </row>
    <row r="417" spans="1:10" ht="16">
      <c r="A417" t="s">
        <v>573</v>
      </c>
      <c r="B417" t="s">
        <v>1118</v>
      </c>
      <c r="C417" t="s">
        <v>194</v>
      </c>
      <c r="D417" t="s">
        <v>1280</v>
      </c>
      <c r="E417" t="s">
        <v>1280</v>
      </c>
      <c r="F417" t="s">
        <v>1657</v>
      </c>
      <c r="G417" t="s">
        <v>1296</v>
      </c>
      <c r="H417" s="144">
        <v>0.31290000000000001</v>
      </c>
      <c r="I417" s="135" t="str">
        <f>_xlfn.XLOOKUP(Chronic_Absenteeism[[#This Row],[School Name]],Maine_Schools[School Name],Maine_Schools[Grade Span],"error")</f>
        <v>05-08</v>
      </c>
      <c r="J417" s="134" t="str">
        <f>_xlfn.XLOOKUP(Chronic_Absenteeism[[#This Row],[School Name]],Maine_Schools[School Name],Maine_Schools[Comparison School Type],"error")</f>
        <v>Non Charter</v>
      </c>
    </row>
    <row r="418" spans="1:10" ht="16">
      <c r="A418" t="s">
        <v>573</v>
      </c>
      <c r="B418" t="s">
        <v>1118</v>
      </c>
      <c r="C418" t="s">
        <v>371</v>
      </c>
      <c r="D418" t="s">
        <v>1280</v>
      </c>
      <c r="E418" t="s">
        <v>1280</v>
      </c>
      <c r="F418" t="s">
        <v>1454</v>
      </c>
      <c r="G418" t="s">
        <v>1639</v>
      </c>
      <c r="H418" s="144">
        <v>0.25609999999999999</v>
      </c>
      <c r="I418" s="135" t="str">
        <f>_xlfn.XLOOKUP(Chronic_Absenteeism[[#This Row],[School Name]],Maine_Schools[School Name],Maine_Schools[Grade Span],"error")</f>
        <v>PK-04</v>
      </c>
      <c r="J418" s="134" t="str">
        <f>_xlfn.XLOOKUP(Chronic_Absenteeism[[#This Row],[School Name]],Maine_Schools[School Name],Maine_Schools[Comparison School Type],"error")</f>
        <v>Non Charter</v>
      </c>
    </row>
    <row r="419" spans="1:10" ht="16">
      <c r="A419" t="s">
        <v>573</v>
      </c>
      <c r="B419" t="s">
        <v>1118</v>
      </c>
      <c r="C419" t="s">
        <v>130</v>
      </c>
      <c r="D419" t="s">
        <v>1280</v>
      </c>
      <c r="E419" t="s">
        <v>1280</v>
      </c>
      <c r="F419" t="s">
        <v>1527</v>
      </c>
      <c r="G419" t="s">
        <v>1562</v>
      </c>
      <c r="H419" s="144">
        <v>0.40089999999999998</v>
      </c>
      <c r="I419" s="135" t="str">
        <f>_xlfn.XLOOKUP(Chronic_Absenteeism[[#This Row],[School Name]],Maine_Schools[School Name],Maine_Schools[Grade Span],"error")</f>
        <v>09-12</v>
      </c>
      <c r="J419" s="134" t="str">
        <f>_xlfn.XLOOKUP(Chronic_Absenteeism[[#This Row],[School Name]],Maine_Schools[School Name],Maine_Schools[Comparison School Type],"error")</f>
        <v>Non Charter</v>
      </c>
    </row>
    <row r="420" spans="1:10" ht="16">
      <c r="A420" t="s">
        <v>573</v>
      </c>
      <c r="B420" t="s">
        <v>1118</v>
      </c>
      <c r="C420" t="s">
        <v>513</v>
      </c>
      <c r="D420" t="s">
        <v>1280</v>
      </c>
      <c r="E420" t="s">
        <v>1280</v>
      </c>
      <c r="F420" t="s">
        <v>1454</v>
      </c>
      <c r="G420" t="s">
        <v>1542</v>
      </c>
      <c r="H420" s="144">
        <v>0.19270000000000001</v>
      </c>
      <c r="I420" s="135" t="str">
        <f>_xlfn.XLOOKUP(Chronic_Absenteeism[[#This Row],[School Name]],Maine_Schools[School Name],Maine_Schools[Grade Span],"error")</f>
        <v>PK-04</v>
      </c>
      <c r="J420" s="134" t="str">
        <f>_xlfn.XLOOKUP(Chronic_Absenteeism[[#This Row],[School Name]],Maine_Schools[School Name],Maine_Schools[Comparison School Type],"error")</f>
        <v>Non Charter</v>
      </c>
    </row>
    <row r="421" spans="1:10" ht="16">
      <c r="A421" t="s">
        <v>573</v>
      </c>
      <c r="B421" t="s">
        <v>1123</v>
      </c>
      <c r="C421" t="s">
        <v>376</v>
      </c>
      <c r="D421" t="s">
        <v>1280</v>
      </c>
      <c r="E421" t="s">
        <v>1280</v>
      </c>
      <c r="F421" t="s">
        <v>1290</v>
      </c>
      <c r="G421" t="s">
        <v>1466</v>
      </c>
      <c r="H421" s="144">
        <v>0.2636</v>
      </c>
      <c r="I421" s="135" t="str">
        <f>_xlfn.XLOOKUP(Chronic_Absenteeism[[#This Row],[School Name]],Maine_Schools[School Name],Maine_Schools[Grade Span],"error")</f>
        <v>PK-02</v>
      </c>
      <c r="J421" s="134" t="str">
        <f>_xlfn.XLOOKUP(Chronic_Absenteeism[[#This Row],[School Name]],Maine_Schools[School Name],Maine_Schools[Comparison School Type],"error")</f>
        <v>Non Charter</v>
      </c>
    </row>
    <row r="422" spans="1:10" ht="16">
      <c r="A422" t="s">
        <v>573</v>
      </c>
      <c r="B422" t="s">
        <v>1123</v>
      </c>
      <c r="C422" t="s">
        <v>172</v>
      </c>
      <c r="D422" t="s">
        <v>1280</v>
      </c>
      <c r="E422" t="s">
        <v>1280</v>
      </c>
      <c r="F422" t="s">
        <v>1481</v>
      </c>
      <c r="G422" t="s">
        <v>1589</v>
      </c>
      <c r="H422" s="144">
        <v>0.29659999999999997</v>
      </c>
      <c r="I422" s="135" t="str">
        <f>_xlfn.XLOOKUP(Chronic_Absenteeism[[#This Row],[School Name]],Maine_Schools[School Name],Maine_Schools[Grade Span],"error")</f>
        <v>07-12</v>
      </c>
      <c r="J422" s="134" t="str">
        <f>_xlfn.XLOOKUP(Chronic_Absenteeism[[#This Row],[School Name]],Maine_Schools[School Name],Maine_Schools[Comparison School Type],"error")</f>
        <v>Non Charter</v>
      </c>
    </row>
    <row r="423" spans="1:10" ht="16">
      <c r="A423" t="s">
        <v>573</v>
      </c>
      <c r="B423" t="s">
        <v>1123</v>
      </c>
      <c r="C423" t="s">
        <v>354</v>
      </c>
      <c r="D423" t="s">
        <v>1280</v>
      </c>
      <c r="E423" t="s">
        <v>1280</v>
      </c>
      <c r="F423" t="s">
        <v>1397</v>
      </c>
      <c r="G423" t="s">
        <v>1326</v>
      </c>
      <c r="H423" s="144">
        <v>0.24279999999999999</v>
      </c>
      <c r="I423" s="135" t="str">
        <f>_xlfn.XLOOKUP(Chronic_Absenteeism[[#This Row],[School Name]],Maine_Schools[School Name],Maine_Schools[Grade Span],"error")</f>
        <v>03-06</v>
      </c>
      <c r="J423" s="134" t="str">
        <f>_xlfn.XLOOKUP(Chronic_Absenteeism[[#This Row],[School Name]],Maine_Schools[School Name],Maine_Schools[Comparison School Type],"error")</f>
        <v>Non Charter</v>
      </c>
    </row>
    <row r="424" spans="1:10" ht="16">
      <c r="A424" t="s">
        <v>573</v>
      </c>
      <c r="B424" t="s">
        <v>1125</v>
      </c>
      <c r="C424" t="s">
        <v>258</v>
      </c>
      <c r="D424" t="s">
        <v>1280</v>
      </c>
      <c r="E424" t="s">
        <v>1280</v>
      </c>
      <c r="F424" t="s">
        <v>1290</v>
      </c>
      <c r="G424" t="s">
        <v>1658</v>
      </c>
      <c r="H424" s="144">
        <v>0.12889999999999999</v>
      </c>
      <c r="I424" s="135" t="str">
        <f>_xlfn.XLOOKUP(Chronic_Absenteeism[[#This Row],[School Name]],Maine_Schools[School Name],Maine_Schools[Grade Span],"error")</f>
        <v>04-05</v>
      </c>
      <c r="J424" s="134" t="str">
        <f>_xlfn.XLOOKUP(Chronic_Absenteeism[[#This Row],[School Name]],Maine_Schools[School Name],Maine_Schools[Comparison School Type],"error")</f>
        <v>Non Charter</v>
      </c>
    </row>
    <row r="425" spans="1:10" ht="16">
      <c r="A425" t="s">
        <v>573</v>
      </c>
      <c r="B425" t="s">
        <v>1125</v>
      </c>
      <c r="C425" t="s">
        <v>432</v>
      </c>
      <c r="D425" t="s">
        <v>1280</v>
      </c>
      <c r="E425" t="s">
        <v>1280</v>
      </c>
      <c r="F425" t="s">
        <v>1388</v>
      </c>
      <c r="G425" t="s">
        <v>1659</v>
      </c>
      <c r="H425" s="144">
        <v>0.18360000000000001</v>
      </c>
      <c r="I425" s="135" t="str">
        <f>_xlfn.XLOOKUP(Chronic_Absenteeism[[#This Row],[School Name]],Maine_Schools[School Name],Maine_Schools[Grade Span],"error")</f>
        <v>KG-03</v>
      </c>
      <c r="J425" s="134" t="str">
        <f>_xlfn.XLOOKUP(Chronic_Absenteeism[[#This Row],[School Name]],Maine_Schools[School Name],Maine_Schools[Comparison School Type],"error")</f>
        <v>Non Charter</v>
      </c>
    </row>
    <row r="426" spans="1:10" ht="16">
      <c r="A426" t="s">
        <v>573</v>
      </c>
      <c r="B426" t="s">
        <v>1125</v>
      </c>
      <c r="C426" t="s">
        <v>470</v>
      </c>
      <c r="D426" t="s">
        <v>1280</v>
      </c>
      <c r="E426" t="s">
        <v>1280</v>
      </c>
      <c r="F426" t="s">
        <v>1360</v>
      </c>
      <c r="G426" t="s">
        <v>1296</v>
      </c>
      <c r="H426" s="144">
        <v>0.12239999999999999</v>
      </c>
      <c r="I426" s="135" t="str">
        <f>_xlfn.XLOOKUP(Chronic_Absenteeism[[#This Row],[School Name]],Maine_Schools[School Name],Maine_Schools[Grade Span],"error")</f>
        <v>04-05</v>
      </c>
      <c r="J426" s="134" t="str">
        <f>_xlfn.XLOOKUP(Chronic_Absenteeism[[#This Row],[School Name]],Maine_Schools[School Name],Maine_Schools[Comparison School Type],"error")</f>
        <v>Non Charter</v>
      </c>
    </row>
    <row r="427" spans="1:10" ht="16">
      <c r="A427" t="s">
        <v>573</v>
      </c>
      <c r="B427" t="s">
        <v>1125</v>
      </c>
      <c r="C427" t="s">
        <v>325</v>
      </c>
      <c r="D427" t="s">
        <v>1280</v>
      </c>
      <c r="E427" t="s">
        <v>1280</v>
      </c>
      <c r="F427" t="s">
        <v>1660</v>
      </c>
      <c r="G427" t="s">
        <v>1661</v>
      </c>
      <c r="H427" s="144">
        <v>0.27850000000000003</v>
      </c>
      <c r="I427" s="135" t="str">
        <f>_xlfn.XLOOKUP(Chronic_Absenteeism[[#This Row],[School Name]],Maine_Schools[School Name],Maine_Schools[Grade Span],"error")</f>
        <v>08-12</v>
      </c>
      <c r="J427" s="134" t="str">
        <f>_xlfn.XLOOKUP(Chronic_Absenteeism[[#This Row],[School Name]],Maine_Schools[School Name],Maine_Schools[Comparison School Type],"error")</f>
        <v>Non Charter</v>
      </c>
    </row>
    <row r="428" spans="1:10" ht="16">
      <c r="A428" t="s">
        <v>573</v>
      </c>
      <c r="B428" t="s">
        <v>1125</v>
      </c>
      <c r="C428" t="s">
        <v>200</v>
      </c>
      <c r="D428" t="s">
        <v>1280</v>
      </c>
      <c r="E428" t="s">
        <v>1280</v>
      </c>
      <c r="F428" t="s">
        <v>1419</v>
      </c>
      <c r="G428" t="s">
        <v>1662</v>
      </c>
      <c r="H428" s="144">
        <v>0.18790000000000001</v>
      </c>
      <c r="I428" s="135" t="str">
        <f>_xlfn.XLOOKUP(Chronic_Absenteeism[[#This Row],[School Name]],Maine_Schools[School Name],Maine_Schools[Grade Span],"error")</f>
        <v>06-07</v>
      </c>
      <c r="J428" s="134" t="str">
        <f>_xlfn.XLOOKUP(Chronic_Absenteeism[[#This Row],[School Name]],Maine_Schools[School Name],Maine_Schools[Comparison School Type],"error")</f>
        <v>Non Charter</v>
      </c>
    </row>
    <row r="429" spans="1:10" ht="16">
      <c r="A429" t="s">
        <v>573</v>
      </c>
      <c r="B429" t="s">
        <v>1125</v>
      </c>
      <c r="C429" t="s">
        <v>505</v>
      </c>
      <c r="D429" t="s">
        <v>1280</v>
      </c>
      <c r="E429" t="s">
        <v>1280</v>
      </c>
      <c r="F429" t="s">
        <v>1327</v>
      </c>
      <c r="G429" t="s">
        <v>1450</v>
      </c>
      <c r="H429" s="144">
        <v>9.4899999999999998E-2</v>
      </c>
      <c r="I429" s="135" t="str">
        <f>_xlfn.XLOOKUP(Chronic_Absenteeism[[#This Row],[School Name]],Maine_Schools[School Name],Maine_Schools[Grade Span],"error")</f>
        <v>KG-04</v>
      </c>
      <c r="J429" s="134" t="str">
        <f>_xlfn.XLOOKUP(Chronic_Absenteeism[[#This Row],[School Name]],Maine_Schools[School Name],Maine_Schools[Comparison School Type],"error")</f>
        <v>Non Charter</v>
      </c>
    </row>
    <row r="430" spans="1:10" ht="16">
      <c r="A430" t="s">
        <v>573</v>
      </c>
      <c r="B430" t="s">
        <v>1125</v>
      </c>
      <c r="C430" t="s">
        <v>549</v>
      </c>
      <c r="D430" t="s">
        <v>1280</v>
      </c>
      <c r="E430" t="s">
        <v>1280</v>
      </c>
      <c r="F430" t="s">
        <v>1476</v>
      </c>
      <c r="G430" t="s">
        <v>1300</v>
      </c>
      <c r="H430" s="144">
        <v>0.17610000000000001</v>
      </c>
      <c r="I430" s="135" t="str">
        <f>_xlfn.XLOOKUP(Chronic_Absenteeism[[#This Row],[School Name]],Maine_Schools[School Name],Maine_Schools[Grade Span],"error")</f>
        <v>KG-03</v>
      </c>
      <c r="J430" s="134" t="str">
        <f>_xlfn.XLOOKUP(Chronic_Absenteeism[[#This Row],[School Name]],Maine_Schools[School Name],Maine_Schools[Comparison School Type],"error")</f>
        <v>Non Charter</v>
      </c>
    </row>
    <row r="431" spans="1:10" ht="16">
      <c r="A431" t="s">
        <v>573</v>
      </c>
      <c r="B431" t="s">
        <v>1130</v>
      </c>
      <c r="C431" t="s">
        <v>231</v>
      </c>
      <c r="D431" t="s">
        <v>1280</v>
      </c>
      <c r="E431" t="s">
        <v>1280</v>
      </c>
      <c r="F431" t="s">
        <v>1497</v>
      </c>
      <c r="G431" t="s">
        <v>1588</v>
      </c>
      <c r="H431" s="144">
        <v>0.113</v>
      </c>
      <c r="I431" s="135" t="str">
        <f>_xlfn.XLOOKUP(Chronic_Absenteeism[[#This Row],[School Name]],Maine_Schools[School Name],Maine_Schools[Grade Span],"error")</f>
        <v>03-05</v>
      </c>
      <c r="J431" s="134" t="str">
        <f>_xlfn.XLOOKUP(Chronic_Absenteeism[[#This Row],[School Name]],Maine_Schools[School Name],Maine_Schools[Comparison School Type],"error")</f>
        <v>Non Charter</v>
      </c>
    </row>
    <row r="432" spans="1:10" ht="16">
      <c r="A432" t="s">
        <v>573</v>
      </c>
      <c r="B432" t="s">
        <v>1130</v>
      </c>
      <c r="C432" t="s">
        <v>86</v>
      </c>
      <c r="D432" t="s">
        <v>1280</v>
      </c>
      <c r="E432" t="s">
        <v>1280</v>
      </c>
      <c r="F432" t="s">
        <v>1391</v>
      </c>
      <c r="G432" t="s">
        <v>1663</v>
      </c>
      <c r="H432" s="144">
        <v>0.2898</v>
      </c>
      <c r="I432" s="135" t="str">
        <f>_xlfn.XLOOKUP(Chronic_Absenteeism[[#This Row],[School Name]],Maine_Schools[School Name],Maine_Schools[Grade Span],"error")</f>
        <v>09-12</v>
      </c>
      <c r="J432" s="134" t="str">
        <f>_xlfn.XLOOKUP(Chronic_Absenteeism[[#This Row],[School Name]],Maine_Schools[School Name],Maine_Schools[Comparison School Type],"error")</f>
        <v>Non Charter</v>
      </c>
    </row>
    <row r="433" spans="1:10" ht="16">
      <c r="A433" t="s">
        <v>573</v>
      </c>
      <c r="B433" t="s">
        <v>1130</v>
      </c>
      <c r="C433" t="s">
        <v>92</v>
      </c>
      <c r="D433" t="s">
        <v>1280</v>
      </c>
      <c r="E433" t="s">
        <v>1280</v>
      </c>
      <c r="F433" t="s">
        <v>1664</v>
      </c>
      <c r="G433" t="s">
        <v>1665</v>
      </c>
      <c r="H433" s="144">
        <v>0.29709999999999998</v>
      </c>
      <c r="I433" s="135" t="str">
        <f>_xlfn.XLOOKUP(Chronic_Absenteeism[[#This Row],[School Name]],Maine_Schools[School Name],Maine_Schools[Grade Span],"error")</f>
        <v>06-08</v>
      </c>
      <c r="J433" s="134" t="str">
        <f>_xlfn.XLOOKUP(Chronic_Absenteeism[[#This Row],[School Name]],Maine_Schools[School Name],Maine_Schools[Comparison School Type],"error")</f>
        <v>Non Charter</v>
      </c>
    </row>
    <row r="434" spans="1:10" ht="16">
      <c r="A434" t="s">
        <v>573</v>
      </c>
      <c r="B434" t="s">
        <v>1130</v>
      </c>
      <c r="C434" t="s">
        <v>534</v>
      </c>
      <c r="D434" t="s">
        <v>1280</v>
      </c>
      <c r="E434" t="s">
        <v>1280</v>
      </c>
      <c r="F434" t="s">
        <v>1373</v>
      </c>
      <c r="G434" t="s">
        <v>1493</v>
      </c>
      <c r="H434" s="144">
        <v>0.1681</v>
      </c>
      <c r="I434" s="135" t="str">
        <f>_xlfn.XLOOKUP(Chronic_Absenteeism[[#This Row],[School Name]],Maine_Schools[School Name],Maine_Schools[Grade Span],"error")</f>
        <v>PK-02</v>
      </c>
      <c r="J434" s="134" t="str">
        <f>_xlfn.XLOOKUP(Chronic_Absenteeism[[#This Row],[School Name]],Maine_Schools[School Name],Maine_Schools[Comparison School Type],"error")</f>
        <v>Non Charter</v>
      </c>
    </row>
    <row r="435" spans="1:10" ht="16">
      <c r="A435" t="s">
        <v>573</v>
      </c>
      <c r="B435" t="s">
        <v>1130</v>
      </c>
      <c r="C435" t="s">
        <v>452</v>
      </c>
      <c r="D435" t="s">
        <v>1280</v>
      </c>
      <c r="E435" t="s">
        <v>1280</v>
      </c>
      <c r="F435" t="s">
        <v>1476</v>
      </c>
      <c r="G435" t="s">
        <v>1666</v>
      </c>
      <c r="H435" s="144">
        <v>0.216</v>
      </c>
      <c r="I435" s="135" t="str">
        <f>_xlfn.XLOOKUP(Chronic_Absenteeism[[#This Row],[School Name]],Maine_Schools[School Name],Maine_Schools[Grade Span],"error")</f>
        <v>PK-05</v>
      </c>
      <c r="J435" s="134" t="str">
        <f>_xlfn.XLOOKUP(Chronic_Absenteeism[[#This Row],[School Name]],Maine_Schools[School Name],Maine_Schools[Comparison School Type],"error")</f>
        <v>Non Charter</v>
      </c>
    </row>
    <row r="436" spans="1:10" ht="16">
      <c r="A436" t="s">
        <v>573</v>
      </c>
      <c r="B436" t="s">
        <v>1134</v>
      </c>
      <c r="C436" t="s">
        <v>342</v>
      </c>
      <c r="D436" t="s">
        <v>1280</v>
      </c>
      <c r="E436" t="s">
        <v>1280</v>
      </c>
      <c r="F436" t="s">
        <v>1438</v>
      </c>
      <c r="G436" t="s">
        <v>1410</v>
      </c>
      <c r="H436" s="144">
        <v>0.1111</v>
      </c>
      <c r="I436" s="135" t="str">
        <f>_xlfn.XLOOKUP(Chronic_Absenteeism[[#This Row],[School Name]],Maine_Schools[School Name],Maine_Schools[Grade Span],"error")</f>
        <v>PK-01</v>
      </c>
      <c r="J436" s="134" t="str">
        <f>_xlfn.XLOOKUP(Chronic_Absenteeism[[#This Row],[School Name]],Maine_Schools[School Name],Maine_Schools[Comparison School Type],"error")</f>
        <v>Non Charter</v>
      </c>
    </row>
    <row r="437" spans="1:10" ht="16">
      <c r="A437" t="s">
        <v>573</v>
      </c>
      <c r="B437" t="s">
        <v>1134</v>
      </c>
      <c r="C437" t="s">
        <v>303</v>
      </c>
      <c r="D437" t="s">
        <v>1280</v>
      </c>
      <c r="E437" t="s">
        <v>1280</v>
      </c>
      <c r="F437" t="s">
        <v>1283</v>
      </c>
      <c r="G437" t="s">
        <v>1342</v>
      </c>
      <c r="H437" s="144">
        <v>0.16470000000000001</v>
      </c>
      <c r="I437" s="135" t="str">
        <f>_xlfn.XLOOKUP(Chronic_Absenteeism[[#This Row],[School Name]],Maine_Schools[School Name],Maine_Schools[Grade Span],"error")</f>
        <v>05-08</v>
      </c>
      <c r="J437" s="134" t="str">
        <f>_xlfn.XLOOKUP(Chronic_Absenteeism[[#This Row],[School Name]],Maine_Schools[School Name],Maine_Schools[Comparison School Type],"error")</f>
        <v>Non Charter</v>
      </c>
    </row>
    <row r="438" spans="1:10" ht="16">
      <c r="A438" t="s">
        <v>573</v>
      </c>
      <c r="B438" t="s">
        <v>1134</v>
      </c>
      <c r="C438" t="s">
        <v>443</v>
      </c>
      <c r="D438" t="s">
        <v>1280</v>
      </c>
      <c r="E438" t="s">
        <v>1280</v>
      </c>
      <c r="F438" t="s">
        <v>1394</v>
      </c>
      <c r="G438" t="s">
        <v>1644</v>
      </c>
      <c r="H438" s="144">
        <v>8.3900000000000002E-2</v>
      </c>
      <c r="I438" s="135" t="str">
        <f>_xlfn.XLOOKUP(Chronic_Absenteeism[[#This Row],[School Name]],Maine_Schools[School Name],Maine_Schools[Grade Span],"error")</f>
        <v>02-04</v>
      </c>
      <c r="J438" s="134" t="str">
        <f>_xlfn.XLOOKUP(Chronic_Absenteeism[[#This Row],[School Name]],Maine_Schools[School Name],Maine_Schools[Comparison School Type],"error")</f>
        <v>Non Charter</v>
      </c>
    </row>
    <row r="439" spans="1:10" ht="16">
      <c r="A439" t="s">
        <v>573</v>
      </c>
      <c r="B439" t="s">
        <v>1138</v>
      </c>
      <c r="C439" t="s">
        <v>16</v>
      </c>
      <c r="D439" t="s">
        <v>1280</v>
      </c>
      <c r="E439" t="s">
        <v>1280</v>
      </c>
      <c r="F439" t="s">
        <v>1401</v>
      </c>
      <c r="G439" t="s">
        <v>1667</v>
      </c>
      <c r="H439" s="144">
        <v>0.2306</v>
      </c>
      <c r="I439" s="135" t="str">
        <f>_xlfn.XLOOKUP(Chronic_Absenteeism[[#This Row],[School Name]],Maine_Schools[School Name],Maine_Schools[Grade Span],"error")</f>
        <v>PK-05</v>
      </c>
      <c r="J439" s="134" t="str">
        <f>_xlfn.XLOOKUP(Chronic_Absenteeism[[#This Row],[School Name]],Maine_Schools[School Name],Maine_Schools[Comparison School Type],"error")</f>
        <v>Non Charter</v>
      </c>
    </row>
    <row r="440" spans="1:10" ht="16">
      <c r="A440" t="s">
        <v>573</v>
      </c>
      <c r="B440" t="s">
        <v>1138</v>
      </c>
      <c r="C440" t="s">
        <v>180</v>
      </c>
      <c r="D440" t="s">
        <v>1280</v>
      </c>
      <c r="E440" t="s">
        <v>1280</v>
      </c>
      <c r="F440" t="s">
        <v>1620</v>
      </c>
      <c r="G440" t="s">
        <v>1598</v>
      </c>
      <c r="H440" s="144">
        <v>0.3906</v>
      </c>
      <c r="I440" s="135" t="str">
        <f>_xlfn.XLOOKUP(Chronic_Absenteeism[[#This Row],[School Name]],Maine_Schools[School Name],Maine_Schools[Grade Span],"error")</f>
        <v>09-12</v>
      </c>
      <c r="J440" s="134" t="str">
        <f>_xlfn.XLOOKUP(Chronic_Absenteeism[[#This Row],[School Name]],Maine_Schools[School Name],Maine_Schools[Comparison School Type],"error")</f>
        <v>Non Charter</v>
      </c>
    </row>
    <row r="441" spans="1:10" ht="16">
      <c r="A441" t="s">
        <v>573</v>
      </c>
      <c r="B441" t="s">
        <v>1138</v>
      </c>
      <c r="C441" t="s">
        <v>73</v>
      </c>
      <c r="D441" t="s">
        <v>1280</v>
      </c>
      <c r="E441" t="s">
        <v>1280</v>
      </c>
      <c r="F441" t="s">
        <v>1456</v>
      </c>
      <c r="G441" t="s">
        <v>1514</v>
      </c>
      <c r="H441" s="144">
        <v>0.2477</v>
      </c>
      <c r="I441" s="135" t="str">
        <f>_xlfn.XLOOKUP(Chronic_Absenteeism[[#This Row],[School Name]],Maine_Schools[School Name],Maine_Schools[Grade Span],"error")</f>
        <v>06-08</v>
      </c>
      <c r="J441" s="134" t="str">
        <f>_xlfn.XLOOKUP(Chronic_Absenteeism[[#This Row],[School Name]],Maine_Schools[School Name],Maine_Schools[Comparison School Type],"error")</f>
        <v>Non Charter</v>
      </c>
    </row>
    <row r="442" spans="1:10" ht="16">
      <c r="A442" t="s">
        <v>573</v>
      </c>
      <c r="B442" t="s">
        <v>1143</v>
      </c>
      <c r="C442" t="s">
        <v>355</v>
      </c>
      <c r="D442" t="s">
        <v>1280</v>
      </c>
      <c r="E442" t="s">
        <v>1280</v>
      </c>
      <c r="F442" t="s">
        <v>1414</v>
      </c>
      <c r="G442" t="s">
        <v>1452</v>
      </c>
      <c r="H442" s="144">
        <v>0.1525</v>
      </c>
      <c r="I442" s="135" t="str">
        <f>_xlfn.XLOOKUP(Chronic_Absenteeism[[#This Row],[School Name]],Maine_Schools[School Name],Maine_Schools[Grade Span],"error")</f>
        <v>PK-03</v>
      </c>
      <c r="J442" s="134" t="str">
        <f>_xlfn.XLOOKUP(Chronic_Absenteeism[[#This Row],[School Name]],Maine_Schools[School Name],Maine_Schools[Comparison School Type],"error")</f>
        <v>Non Charter</v>
      </c>
    </row>
    <row r="443" spans="1:10" ht="16">
      <c r="A443" t="s">
        <v>573</v>
      </c>
      <c r="B443" t="s">
        <v>1143</v>
      </c>
      <c r="C443" t="s">
        <v>367</v>
      </c>
      <c r="D443" t="s">
        <v>1280</v>
      </c>
      <c r="E443" t="s">
        <v>1280</v>
      </c>
      <c r="F443" t="s">
        <v>1349</v>
      </c>
      <c r="G443" t="s">
        <v>1594</v>
      </c>
      <c r="H443" s="144">
        <v>1.8100000000000002E-2</v>
      </c>
      <c r="I443" s="135" t="str">
        <f>_xlfn.XLOOKUP(Chronic_Absenteeism[[#This Row],[School Name]],Maine_Schools[School Name],Maine_Schools[Grade Span],"error")</f>
        <v>09-12</v>
      </c>
      <c r="J443" s="134" t="str">
        <f>_xlfn.XLOOKUP(Chronic_Absenteeism[[#This Row],[School Name]],Maine_Schools[School Name],Maine_Schools[Comparison School Type],"error")</f>
        <v>Non Charter</v>
      </c>
    </row>
    <row r="444" spans="1:10" ht="16">
      <c r="A444" t="s">
        <v>573</v>
      </c>
      <c r="B444" t="s">
        <v>1143</v>
      </c>
      <c r="C444" t="s">
        <v>368</v>
      </c>
      <c r="D444" t="s">
        <v>1280</v>
      </c>
      <c r="E444" t="s">
        <v>1280</v>
      </c>
      <c r="F444" t="s">
        <v>1476</v>
      </c>
      <c r="G444" t="s">
        <v>1668</v>
      </c>
      <c r="H444" s="144">
        <v>0.1925</v>
      </c>
      <c r="I444" s="135" t="str">
        <f>_xlfn.XLOOKUP(Chronic_Absenteeism[[#This Row],[School Name]],Maine_Schools[School Name],Maine_Schools[Grade Span],"error")</f>
        <v>04-08</v>
      </c>
      <c r="J444" s="134" t="str">
        <f>_xlfn.XLOOKUP(Chronic_Absenteeism[[#This Row],[School Name]],Maine_Schools[School Name],Maine_Schools[Comparison School Type],"error")</f>
        <v>Non Charter</v>
      </c>
    </row>
    <row r="445" spans="1:10" ht="16">
      <c r="A445" t="s">
        <v>573</v>
      </c>
      <c r="B445" t="s">
        <v>1144</v>
      </c>
      <c r="C445" t="s">
        <v>529</v>
      </c>
      <c r="D445" t="s">
        <v>1280</v>
      </c>
      <c r="E445" t="s">
        <v>1280</v>
      </c>
      <c r="F445" t="s">
        <v>1343</v>
      </c>
      <c r="G445" t="s">
        <v>1646</v>
      </c>
      <c r="H445" s="144">
        <v>0.20319999999999999</v>
      </c>
      <c r="I445" s="135" t="str">
        <f>_xlfn.XLOOKUP(Chronic_Absenteeism[[#This Row],[School Name]],Maine_Schools[School Name],Maine_Schools[Grade Span],"error")</f>
        <v>PK-04</v>
      </c>
      <c r="J445" s="134" t="str">
        <f>_xlfn.XLOOKUP(Chronic_Absenteeism[[#This Row],[School Name]],Maine_Schools[School Name],Maine_Schools[Comparison School Type],"error")</f>
        <v>Non Charter</v>
      </c>
    </row>
    <row r="446" spans="1:10" ht="16">
      <c r="A446" t="s">
        <v>573</v>
      </c>
      <c r="B446" t="s">
        <v>1144</v>
      </c>
      <c r="C446" t="s">
        <v>374</v>
      </c>
      <c r="D446" t="s">
        <v>1280</v>
      </c>
      <c r="E446" t="s">
        <v>1280</v>
      </c>
      <c r="F446" t="s">
        <v>1597</v>
      </c>
      <c r="G446" t="s">
        <v>1382</v>
      </c>
      <c r="H446" s="144">
        <v>0.25669999999999998</v>
      </c>
      <c r="I446" s="135" t="str">
        <f>_xlfn.XLOOKUP(Chronic_Absenteeism[[#This Row],[School Name]],Maine_Schools[School Name],Maine_Schools[Grade Span],"error")</f>
        <v>05-08</v>
      </c>
      <c r="J446" s="134" t="str">
        <f>_xlfn.XLOOKUP(Chronic_Absenteeism[[#This Row],[School Name]],Maine_Schools[School Name],Maine_Schools[Comparison School Type],"error")</f>
        <v>Non Charter</v>
      </c>
    </row>
    <row r="447" spans="1:10" ht="16">
      <c r="A447" t="s">
        <v>573</v>
      </c>
      <c r="B447" t="s">
        <v>1145</v>
      </c>
      <c r="C447" t="s">
        <v>347</v>
      </c>
      <c r="D447" t="s">
        <v>1280</v>
      </c>
      <c r="E447" t="s">
        <v>1280</v>
      </c>
      <c r="F447" t="s">
        <v>1495</v>
      </c>
      <c r="G447" t="s">
        <v>1579</v>
      </c>
      <c r="H447" s="144">
        <v>0.28720000000000001</v>
      </c>
      <c r="I447" s="135" t="str">
        <f>_xlfn.XLOOKUP(Chronic_Absenteeism[[#This Row],[School Name]],Maine_Schools[School Name],Maine_Schools[Grade Span],"error")</f>
        <v>07-12</v>
      </c>
      <c r="J447" s="134" t="str">
        <f>_xlfn.XLOOKUP(Chronic_Absenteeism[[#This Row],[School Name]],Maine_Schools[School Name],Maine_Schools[Comparison School Type],"error")</f>
        <v>Non Charter</v>
      </c>
    </row>
    <row r="448" spans="1:10" ht="16">
      <c r="A448" t="s">
        <v>573</v>
      </c>
      <c r="B448" t="s">
        <v>1145</v>
      </c>
      <c r="C448" t="s">
        <v>381</v>
      </c>
      <c r="D448" t="s">
        <v>1280</v>
      </c>
      <c r="E448" t="s">
        <v>1280</v>
      </c>
      <c r="F448" t="s">
        <v>1392</v>
      </c>
      <c r="G448" t="s">
        <v>1521</v>
      </c>
      <c r="H448" s="144">
        <v>0.25459999999999999</v>
      </c>
      <c r="I448" s="135" t="str">
        <f>_xlfn.XLOOKUP(Chronic_Absenteeism[[#This Row],[School Name]],Maine_Schools[School Name],Maine_Schools[Grade Span],"error")</f>
        <v>PK-06</v>
      </c>
      <c r="J448" s="134" t="str">
        <f>_xlfn.XLOOKUP(Chronic_Absenteeism[[#This Row],[School Name]],Maine_Schools[School Name],Maine_Schools[Comparison School Type],"error")</f>
        <v>Non Charter</v>
      </c>
    </row>
    <row r="449" spans="1:10" ht="16">
      <c r="A449" t="s">
        <v>573</v>
      </c>
      <c r="B449" t="s">
        <v>1147</v>
      </c>
      <c r="C449" t="s">
        <v>39</v>
      </c>
      <c r="D449" t="s">
        <v>1280</v>
      </c>
      <c r="E449" t="s">
        <v>1280</v>
      </c>
      <c r="F449" t="s">
        <v>1447</v>
      </c>
      <c r="G449" t="s">
        <v>1435</v>
      </c>
      <c r="H449" s="144">
        <v>0.252</v>
      </c>
      <c r="I449" s="135" t="str">
        <f>_xlfn.XLOOKUP(Chronic_Absenteeism[[#This Row],[School Name]],Maine_Schools[School Name],Maine_Schools[Grade Span],"error")</f>
        <v>02-05</v>
      </c>
      <c r="J449" s="134" t="str">
        <f>_xlfn.XLOOKUP(Chronic_Absenteeism[[#This Row],[School Name]],Maine_Schools[School Name],Maine_Schools[Comparison School Type],"error")</f>
        <v>Non Charter</v>
      </c>
    </row>
    <row r="450" spans="1:10" ht="16">
      <c r="A450" t="s">
        <v>573</v>
      </c>
      <c r="B450" t="s">
        <v>1147</v>
      </c>
      <c r="C450" t="s">
        <v>12</v>
      </c>
      <c r="D450" t="s">
        <v>1280</v>
      </c>
      <c r="E450" t="s">
        <v>1280</v>
      </c>
      <c r="F450" t="s">
        <v>1469</v>
      </c>
      <c r="G450" t="s">
        <v>1669</v>
      </c>
      <c r="H450" s="144">
        <v>0.35730000000000001</v>
      </c>
      <c r="I450" s="135" t="str">
        <f>_xlfn.XLOOKUP(Chronic_Absenteeism[[#This Row],[School Name]],Maine_Schools[School Name],Maine_Schools[Grade Span],"error")</f>
        <v>09-12</v>
      </c>
      <c r="J450" s="134" t="str">
        <f>_xlfn.XLOOKUP(Chronic_Absenteeism[[#This Row],[School Name]],Maine_Schools[School Name],Maine_Schools[Comparison School Type],"error")</f>
        <v>Non Charter</v>
      </c>
    </row>
    <row r="451" spans="1:10" ht="16">
      <c r="A451" t="s">
        <v>573</v>
      </c>
      <c r="B451" t="s">
        <v>1147</v>
      </c>
      <c r="C451" t="s">
        <v>155</v>
      </c>
      <c r="D451" t="s">
        <v>1280</v>
      </c>
      <c r="E451" t="s">
        <v>1280</v>
      </c>
      <c r="F451" t="s">
        <v>1320</v>
      </c>
      <c r="G451" t="s">
        <v>1284</v>
      </c>
      <c r="H451" s="144">
        <v>0.27829999999999999</v>
      </c>
      <c r="I451" s="135" t="str">
        <f>_xlfn.XLOOKUP(Chronic_Absenteeism[[#This Row],[School Name]],Maine_Schools[School Name],Maine_Schools[Grade Span],"error")</f>
        <v>PK-05</v>
      </c>
      <c r="J451" s="134" t="str">
        <f>_xlfn.XLOOKUP(Chronic_Absenteeism[[#This Row],[School Name]],Maine_Schools[School Name],Maine_Schools[Comparison School Type],"error")</f>
        <v>Non Charter</v>
      </c>
    </row>
    <row r="452" spans="1:10" ht="16">
      <c r="A452" t="s">
        <v>573</v>
      </c>
      <c r="B452" t="s">
        <v>1147</v>
      </c>
      <c r="C452" t="s">
        <v>332</v>
      </c>
      <c r="D452" t="s">
        <v>1280</v>
      </c>
      <c r="E452" t="s">
        <v>1280</v>
      </c>
      <c r="F452" t="s">
        <v>1628</v>
      </c>
      <c r="G452" t="s">
        <v>1392</v>
      </c>
      <c r="H452" s="144">
        <v>0.2319</v>
      </c>
      <c r="I452" s="135" t="str">
        <f>_xlfn.XLOOKUP(Chronic_Absenteeism[[#This Row],[School Name]],Maine_Schools[School Name],Maine_Schools[Grade Span],"error")</f>
        <v>PK-02</v>
      </c>
      <c r="J452" s="134" t="str">
        <f>_xlfn.XLOOKUP(Chronic_Absenteeism[[#This Row],[School Name]],Maine_Schools[School Name],Maine_Schools[Comparison School Type],"error")</f>
        <v>Non Charter</v>
      </c>
    </row>
    <row r="453" spans="1:10" ht="16">
      <c r="A453" t="s">
        <v>573</v>
      </c>
      <c r="B453" t="s">
        <v>1147</v>
      </c>
      <c r="C453" t="s">
        <v>318</v>
      </c>
      <c r="D453" t="s">
        <v>1280</v>
      </c>
      <c r="E453" t="s">
        <v>1280</v>
      </c>
      <c r="F453" t="s">
        <v>1335</v>
      </c>
      <c r="G453" t="s">
        <v>1495</v>
      </c>
      <c r="H453" s="144">
        <v>0.26790000000000003</v>
      </c>
      <c r="I453" s="135" t="str">
        <f>_xlfn.XLOOKUP(Chronic_Absenteeism[[#This Row],[School Name]],Maine_Schools[School Name],Maine_Schools[Grade Span],"error")</f>
        <v>PK-01</v>
      </c>
      <c r="J453" s="134" t="str">
        <f>_xlfn.XLOOKUP(Chronic_Absenteeism[[#This Row],[School Name]],Maine_Schools[School Name],Maine_Schools[Comparison School Type],"error")</f>
        <v>Non Charter</v>
      </c>
    </row>
    <row r="454" spans="1:10" ht="16">
      <c r="A454" t="s">
        <v>573</v>
      </c>
      <c r="B454" t="s">
        <v>1147</v>
      </c>
      <c r="C454" t="s">
        <v>52</v>
      </c>
      <c r="D454" t="s">
        <v>1280</v>
      </c>
      <c r="E454" t="s">
        <v>1280</v>
      </c>
      <c r="F454" t="s">
        <v>1557</v>
      </c>
      <c r="G454" t="s">
        <v>1495</v>
      </c>
      <c r="H454" s="144">
        <v>0.33929999999999999</v>
      </c>
      <c r="I454" s="135" t="str">
        <f>_xlfn.XLOOKUP(Chronic_Absenteeism[[#This Row],[School Name]],Maine_Schools[School Name],Maine_Schools[Grade Span],"error")</f>
        <v>03-05</v>
      </c>
      <c r="J454" s="134" t="str">
        <f>_xlfn.XLOOKUP(Chronic_Absenteeism[[#This Row],[School Name]],Maine_Schools[School Name],Maine_Schools[Comparison School Type],"error")</f>
        <v>Non Charter</v>
      </c>
    </row>
    <row r="455" spans="1:10" ht="16">
      <c r="A455" t="s">
        <v>573</v>
      </c>
      <c r="B455" t="s">
        <v>1147</v>
      </c>
      <c r="C455" t="s">
        <v>388</v>
      </c>
      <c r="D455" t="s">
        <v>1280</v>
      </c>
      <c r="E455" t="s">
        <v>1280</v>
      </c>
      <c r="F455" t="s">
        <v>1446</v>
      </c>
      <c r="G455" t="s">
        <v>1670</v>
      </c>
      <c r="H455" s="144">
        <v>0.30520000000000003</v>
      </c>
      <c r="I455" s="135" t="str">
        <f>_xlfn.XLOOKUP(Chronic_Absenteeism[[#This Row],[School Name]],Maine_Schools[School Name],Maine_Schools[Grade Span],"error")</f>
        <v>06-08</v>
      </c>
      <c r="J455" s="134" t="str">
        <f>_xlfn.XLOOKUP(Chronic_Absenteeism[[#This Row],[School Name]],Maine_Schools[School Name],Maine_Schools[Comparison School Type],"error")</f>
        <v>Non Charter</v>
      </c>
    </row>
    <row r="456" spans="1:10" ht="16">
      <c r="A456" t="s">
        <v>573</v>
      </c>
      <c r="B456" t="s">
        <v>1152</v>
      </c>
      <c r="C456" t="s">
        <v>217</v>
      </c>
      <c r="D456" t="s">
        <v>1280</v>
      </c>
      <c r="E456" t="s">
        <v>1280</v>
      </c>
      <c r="F456" t="s">
        <v>1438</v>
      </c>
      <c r="G456" t="s">
        <v>1392</v>
      </c>
      <c r="H456" s="144">
        <v>0.15939999999999999</v>
      </c>
      <c r="I456" s="135" t="str">
        <f>_xlfn.XLOOKUP(Chronic_Absenteeism[[#This Row],[School Name]],Maine_Schools[School Name],Maine_Schools[Grade Span],"error")</f>
        <v>KG-04</v>
      </c>
      <c r="J456" s="134" t="str">
        <f>_xlfn.XLOOKUP(Chronic_Absenteeism[[#This Row],[School Name]],Maine_Schools[School Name],Maine_Schools[Comparison School Type],"error")</f>
        <v>Non Charter</v>
      </c>
    </row>
    <row r="457" spans="1:10" ht="16">
      <c r="A457" t="s">
        <v>573</v>
      </c>
      <c r="B457" t="s">
        <v>1152</v>
      </c>
      <c r="C457" t="s">
        <v>378</v>
      </c>
      <c r="D457" t="s">
        <v>1280</v>
      </c>
      <c r="E457" t="s">
        <v>1280</v>
      </c>
      <c r="F457" t="s">
        <v>1324</v>
      </c>
      <c r="G457" t="s">
        <v>1671</v>
      </c>
      <c r="H457" s="144">
        <v>0.19839999999999999</v>
      </c>
      <c r="I457" s="135" t="str">
        <f>_xlfn.XLOOKUP(Chronic_Absenteeism[[#This Row],[School Name]],Maine_Schools[School Name],Maine_Schools[Grade Span],"error")</f>
        <v>PK-08</v>
      </c>
      <c r="J457" s="134" t="str">
        <f>_xlfn.XLOOKUP(Chronic_Absenteeism[[#This Row],[School Name]],Maine_Schools[School Name],Maine_Schools[Comparison School Type],"error")</f>
        <v>Non Charter</v>
      </c>
    </row>
    <row r="458" spans="1:10" ht="16">
      <c r="A458" t="s">
        <v>573</v>
      </c>
      <c r="B458" t="s">
        <v>1152</v>
      </c>
      <c r="C458" t="s">
        <v>502</v>
      </c>
      <c r="D458" t="s">
        <v>1280</v>
      </c>
      <c r="E458" t="s">
        <v>1280</v>
      </c>
      <c r="F458" t="s">
        <v>1628</v>
      </c>
      <c r="G458" t="s">
        <v>1648</v>
      </c>
      <c r="H458" s="144">
        <v>0.17580000000000001</v>
      </c>
      <c r="I458" s="135" t="str">
        <f>_xlfn.XLOOKUP(Chronic_Absenteeism[[#This Row],[School Name]],Maine_Schools[School Name],Maine_Schools[Grade Span],"error")</f>
        <v>PK-04</v>
      </c>
      <c r="J458" s="134" t="str">
        <f>_xlfn.XLOOKUP(Chronic_Absenteeism[[#This Row],[School Name]],Maine_Schools[School Name],Maine_Schools[Comparison School Type],"error")</f>
        <v>Non Charter</v>
      </c>
    </row>
    <row r="459" spans="1:10" ht="16">
      <c r="A459" t="s">
        <v>573</v>
      </c>
      <c r="B459" t="s">
        <v>1155</v>
      </c>
      <c r="C459" t="s">
        <v>233</v>
      </c>
      <c r="D459" t="s">
        <v>1280</v>
      </c>
      <c r="E459" t="s">
        <v>1280</v>
      </c>
      <c r="F459" t="s">
        <v>1292</v>
      </c>
      <c r="G459" t="s">
        <v>1594</v>
      </c>
      <c r="H459" s="144">
        <v>0</v>
      </c>
      <c r="I459" s="135" t="str">
        <f>_xlfn.XLOOKUP(Chronic_Absenteeism[[#This Row],[School Name]],Maine_Schools[School Name],Maine_Schools[Grade Span],"error")</f>
        <v>03-05</v>
      </c>
      <c r="J459" s="134" t="str">
        <f>_xlfn.XLOOKUP(Chronic_Absenteeism[[#This Row],[School Name]],Maine_Schools[School Name],Maine_Schools[Comparison School Type],"error")</f>
        <v>Non Charter</v>
      </c>
    </row>
    <row r="460" spans="1:10" ht="16">
      <c r="A460" t="s">
        <v>573</v>
      </c>
      <c r="B460" t="s">
        <v>1155</v>
      </c>
      <c r="C460" t="s">
        <v>118</v>
      </c>
      <c r="D460" t="s">
        <v>1280</v>
      </c>
      <c r="E460" t="s">
        <v>1280</v>
      </c>
      <c r="F460" t="s">
        <v>1522</v>
      </c>
      <c r="G460" t="s">
        <v>1500</v>
      </c>
      <c r="H460" s="144">
        <v>0.34849999999999998</v>
      </c>
      <c r="I460" s="135" t="str">
        <f>_xlfn.XLOOKUP(Chronic_Absenteeism[[#This Row],[School Name]],Maine_Schools[School Name],Maine_Schools[Grade Span],"error")</f>
        <v>09-12</v>
      </c>
      <c r="J460" s="134" t="str">
        <f>_xlfn.XLOOKUP(Chronic_Absenteeism[[#This Row],[School Name]],Maine_Schools[School Name],Maine_Schools[Comparison School Type],"error")</f>
        <v>Non Charter</v>
      </c>
    </row>
    <row r="461" spans="1:10" ht="16">
      <c r="A461" t="s">
        <v>573</v>
      </c>
      <c r="B461" t="s">
        <v>1155</v>
      </c>
      <c r="C461" t="s">
        <v>390</v>
      </c>
      <c r="D461" t="s">
        <v>1280</v>
      </c>
      <c r="E461" t="s">
        <v>1280</v>
      </c>
      <c r="F461" t="s">
        <v>1304</v>
      </c>
      <c r="G461" t="s">
        <v>1564</v>
      </c>
      <c r="H461" s="144">
        <v>0.255</v>
      </c>
      <c r="I461" s="135" t="str">
        <f>_xlfn.XLOOKUP(Chronic_Absenteeism[[#This Row],[School Name]],Maine_Schools[School Name],Maine_Schools[Grade Span],"error")</f>
        <v>PK-02</v>
      </c>
      <c r="J461" s="134" t="str">
        <f>_xlfn.XLOOKUP(Chronic_Absenteeism[[#This Row],[School Name]],Maine_Schools[School Name],Maine_Schools[Comparison School Type],"error")</f>
        <v>Non Charter</v>
      </c>
    </row>
    <row r="462" spans="1:10" ht="16">
      <c r="A462" t="s">
        <v>573</v>
      </c>
      <c r="B462" t="s">
        <v>1158</v>
      </c>
      <c r="C462" t="s">
        <v>40</v>
      </c>
      <c r="D462" t="s">
        <v>1280</v>
      </c>
      <c r="E462" t="s">
        <v>1280</v>
      </c>
      <c r="F462" t="s">
        <v>1484</v>
      </c>
      <c r="G462" t="s">
        <v>1517</v>
      </c>
      <c r="H462" s="144">
        <v>0.32840000000000003</v>
      </c>
      <c r="I462" s="135" t="str">
        <f>_xlfn.XLOOKUP(Chronic_Absenteeism[[#This Row],[School Name]],Maine_Schools[School Name],Maine_Schools[Grade Span],"error")</f>
        <v>KG-08</v>
      </c>
      <c r="J462" s="134" t="str">
        <f>_xlfn.XLOOKUP(Chronic_Absenteeism[[#This Row],[School Name]],Maine_Schools[School Name],Maine_Schools[Comparison School Type],"error")</f>
        <v>Non Charter</v>
      </c>
    </row>
    <row r="463" spans="1:10" ht="16">
      <c r="A463" t="s">
        <v>573</v>
      </c>
      <c r="B463" t="s">
        <v>1158</v>
      </c>
      <c r="C463" t="s">
        <v>27</v>
      </c>
      <c r="D463" t="s">
        <v>1280</v>
      </c>
      <c r="E463" t="s">
        <v>1280</v>
      </c>
      <c r="F463" t="s">
        <v>1527</v>
      </c>
      <c r="G463" t="s">
        <v>1601</v>
      </c>
      <c r="H463" s="144">
        <v>0.44040000000000001</v>
      </c>
      <c r="I463" s="135" t="str">
        <f>_xlfn.XLOOKUP(Chronic_Absenteeism[[#This Row],[School Name]],Maine_Schools[School Name],Maine_Schools[Grade Span],"error")</f>
        <v>09-12</v>
      </c>
      <c r="J463" s="134" t="str">
        <f>_xlfn.XLOOKUP(Chronic_Absenteeism[[#This Row],[School Name]],Maine_Schools[School Name],Maine_Schools[Comparison School Type],"error")</f>
        <v>Non Charter</v>
      </c>
    </row>
    <row r="464" spans="1:10" ht="16">
      <c r="A464" t="s">
        <v>573</v>
      </c>
      <c r="B464" t="s">
        <v>1158</v>
      </c>
      <c r="C464" t="s">
        <v>402</v>
      </c>
      <c r="D464" t="s">
        <v>1280</v>
      </c>
      <c r="E464" t="s">
        <v>1280</v>
      </c>
      <c r="F464" t="s">
        <v>1335</v>
      </c>
      <c r="G464" t="s">
        <v>1352</v>
      </c>
      <c r="H464" s="144">
        <v>0.20830000000000001</v>
      </c>
      <c r="I464" s="135" t="str">
        <f>_xlfn.XLOOKUP(Chronic_Absenteeism[[#This Row],[School Name]],Maine_Schools[School Name],Maine_Schools[Grade Span],"error")</f>
        <v>PK-05</v>
      </c>
      <c r="J464" s="134" t="str">
        <f>_xlfn.XLOOKUP(Chronic_Absenteeism[[#This Row],[School Name]],Maine_Schools[School Name],Maine_Schools[Comparison School Type],"error")</f>
        <v>Non Charter</v>
      </c>
    </row>
    <row r="465" spans="1:10" ht="16">
      <c r="A465" t="s">
        <v>573</v>
      </c>
      <c r="B465" t="s">
        <v>1158</v>
      </c>
      <c r="C465" t="s">
        <v>532</v>
      </c>
      <c r="D465" t="s">
        <v>1280</v>
      </c>
      <c r="E465" t="s">
        <v>1280</v>
      </c>
      <c r="F465" t="s">
        <v>1394</v>
      </c>
      <c r="G465" t="s">
        <v>1331</v>
      </c>
      <c r="H465" s="144">
        <v>0.16439999999999999</v>
      </c>
      <c r="I465" s="135" t="str">
        <f>_xlfn.XLOOKUP(Chronic_Absenteeism[[#This Row],[School Name]],Maine_Schools[School Name],Maine_Schools[Grade Span],"error")</f>
        <v>PK-05</v>
      </c>
      <c r="J465" s="134" t="str">
        <f>_xlfn.XLOOKUP(Chronic_Absenteeism[[#This Row],[School Name]],Maine_Schools[School Name],Maine_Schools[Comparison School Type],"error")</f>
        <v>Non Charter</v>
      </c>
    </row>
    <row r="466" spans="1:10" ht="16">
      <c r="A466" t="s">
        <v>573</v>
      </c>
      <c r="B466" t="s">
        <v>1162</v>
      </c>
      <c r="C466" t="s">
        <v>135</v>
      </c>
      <c r="D466" t="s">
        <v>1280</v>
      </c>
      <c r="E466" t="s">
        <v>1280</v>
      </c>
      <c r="F466" t="s">
        <v>1394</v>
      </c>
      <c r="G466" t="s">
        <v>1399</v>
      </c>
      <c r="H466" s="144">
        <v>6.4199999999999993E-2</v>
      </c>
      <c r="I466" s="135" t="str">
        <f>_xlfn.XLOOKUP(Chronic_Absenteeism[[#This Row],[School Name]],Maine_Schools[School Name],Maine_Schools[Grade Span],"error")</f>
        <v>PK-05</v>
      </c>
      <c r="J466" s="134" t="str">
        <f>_xlfn.XLOOKUP(Chronic_Absenteeism[[#This Row],[School Name]],Maine_Schools[School Name],Maine_Schools[Comparison School Type],"error")</f>
        <v>Non Charter</v>
      </c>
    </row>
    <row r="467" spans="1:10" ht="16">
      <c r="A467" t="s">
        <v>573</v>
      </c>
      <c r="B467" t="s">
        <v>1162</v>
      </c>
      <c r="C467" t="s">
        <v>199</v>
      </c>
      <c r="D467" t="s">
        <v>1280</v>
      </c>
      <c r="E467" t="s">
        <v>1280</v>
      </c>
      <c r="F467" t="s">
        <v>1286</v>
      </c>
      <c r="G467" t="s">
        <v>1359</v>
      </c>
      <c r="H467" s="144">
        <v>0.13159999999999999</v>
      </c>
      <c r="I467" s="135" t="str">
        <f>_xlfn.XLOOKUP(Chronic_Absenteeism[[#This Row],[School Name]],Maine_Schools[School Name],Maine_Schools[Grade Span],"error")</f>
        <v>KG-05</v>
      </c>
      <c r="J467" s="134" t="str">
        <f>_xlfn.XLOOKUP(Chronic_Absenteeism[[#This Row],[School Name]],Maine_Schools[School Name],Maine_Schools[Comparison School Type],"error")</f>
        <v>Non Charter</v>
      </c>
    </row>
    <row r="468" spans="1:10" ht="16">
      <c r="A468" t="s">
        <v>573</v>
      </c>
      <c r="B468" t="s">
        <v>1162</v>
      </c>
      <c r="C468" t="s">
        <v>434</v>
      </c>
      <c r="D468" t="s">
        <v>1280</v>
      </c>
      <c r="E468" t="s">
        <v>1280</v>
      </c>
      <c r="F468" t="s">
        <v>1360</v>
      </c>
      <c r="G468" t="s">
        <v>1435</v>
      </c>
      <c r="H468" s="144">
        <v>0.14169999999999999</v>
      </c>
      <c r="I468" s="135" t="str">
        <f>_xlfn.XLOOKUP(Chronic_Absenteeism[[#This Row],[School Name]],Maine_Schools[School Name],Maine_Schools[Grade Span],"error")</f>
        <v>KG-05</v>
      </c>
      <c r="J468" s="134" t="str">
        <f>_xlfn.XLOOKUP(Chronic_Absenteeism[[#This Row],[School Name]],Maine_Schools[School Name],Maine_Schools[Comparison School Type],"error")</f>
        <v>Non Charter</v>
      </c>
    </row>
    <row r="469" spans="1:10" ht="16">
      <c r="A469" t="s">
        <v>573</v>
      </c>
      <c r="B469" t="s">
        <v>1162</v>
      </c>
      <c r="C469" t="s">
        <v>384</v>
      </c>
      <c r="D469" t="s">
        <v>1280</v>
      </c>
      <c r="E469" t="s">
        <v>1280</v>
      </c>
      <c r="F469" t="s">
        <v>1672</v>
      </c>
      <c r="G469" t="s">
        <v>1673</v>
      </c>
      <c r="H469" s="144">
        <v>0.1779</v>
      </c>
      <c r="I469" s="135" t="str">
        <f>_xlfn.XLOOKUP(Chronic_Absenteeism[[#This Row],[School Name]],Maine_Schools[School Name],Maine_Schools[Grade Span],"error")</f>
        <v>09-12</v>
      </c>
      <c r="J469" s="134" t="str">
        <f>_xlfn.XLOOKUP(Chronic_Absenteeism[[#This Row],[School Name]],Maine_Schools[School Name],Maine_Schools[Comparison School Type],"error")</f>
        <v>Non Charter</v>
      </c>
    </row>
    <row r="470" spans="1:10" ht="16">
      <c r="A470" t="s">
        <v>573</v>
      </c>
      <c r="B470" t="s">
        <v>1162</v>
      </c>
      <c r="C470" t="s">
        <v>385</v>
      </c>
      <c r="D470" t="s">
        <v>1280</v>
      </c>
      <c r="E470" t="s">
        <v>1280</v>
      </c>
      <c r="F470" t="s">
        <v>1542</v>
      </c>
      <c r="G470" t="s">
        <v>1674</v>
      </c>
      <c r="H470" s="144">
        <v>0.20680000000000001</v>
      </c>
      <c r="I470" s="135" t="str">
        <f>_xlfn.XLOOKUP(Chronic_Absenteeism[[#This Row],[School Name]],Maine_Schools[School Name],Maine_Schools[Grade Span],"error")</f>
        <v>06-08</v>
      </c>
      <c r="J470" s="134" t="str">
        <f>_xlfn.XLOOKUP(Chronic_Absenteeism[[#This Row],[School Name]],Maine_Schools[School Name],Maine_Schools[Comparison School Type],"error")</f>
        <v>Non Charter</v>
      </c>
    </row>
    <row r="471" spans="1:10" ht="16">
      <c r="A471" t="s">
        <v>573</v>
      </c>
      <c r="B471" t="s">
        <v>1162</v>
      </c>
      <c r="C471" t="s">
        <v>564</v>
      </c>
      <c r="D471" t="s">
        <v>1280</v>
      </c>
      <c r="E471" t="s">
        <v>1280</v>
      </c>
      <c r="F471" t="s">
        <v>1298</v>
      </c>
      <c r="G471" t="s">
        <v>1464</v>
      </c>
      <c r="H471" s="144">
        <v>0.10680000000000001</v>
      </c>
      <c r="I471" s="135" t="str">
        <f>_xlfn.XLOOKUP(Chronic_Absenteeism[[#This Row],[School Name]],Maine_Schools[School Name],Maine_Schools[Grade Span],"error")</f>
        <v>PK-05</v>
      </c>
      <c r="J471" s="134" t="str">
        <f>_xlfn.XLOOKUP(Chronic_Absenteeism[[#This Row],[School Name]],Maine_Schools[School Name],Maine_Schools[Comparison School Type],"error")</f>
        <v>Non Charter</v>
      </c>
    </row>
    <row r="472" spans="1:10" ht="16">
      <c r="A472" t="s">
        <v>573</v>
      </c>
      <c r="B472" t="s">
        <v>1162</v>
      </c>
      <c r="C472" t="s">
        <v>566</v>
      </c>
      <c r="D472" t="s">
        <v>1280</v>
      </c>
      <c r="E472" t="s">
        <v>1280</v>
      </c>
      <c r="F472" t="s">
        <v>1286</v>
      </c>
      <c r="G472" t="s">
        <v>1442</v>
      </c>
      <c r="H472" s="144">
        <v>7.9100000000000004E-2</v>
      </c>
      <c r="I472" s="135" t="str">
        <f>_xlfn.XLOOKUP(Chronic_Absenteeism[[#This Row],[School Name]],Maine_Schools[School Name],Maine_Schools[Grade Span],"error")</f>
        <v>KG-05</v>
      </c>
      <c r="J472" s="134" t="str">
        <f>_xlfn.XLOOKUP(Chronic_Absenteeism[[#This Row],[School Name]],Maine_Schools[School Name],Maine_Schools[Comparison School Type],"error")</f>
        <v>Non Charter</v>
      </c>
    </row>
    <row r="473" spans="1:10" ht="16">
      <c r="A473" t="s">
        <v>573</v>
      </c>
      <c r="B473" t="s">
        <v>1167</v>
      </c>
      <c r="C473" t="s">
        <v>362</v>
      </c>
      <c r="D473" t="s">
        <v>1280</v>
      </c>
      <c r="E473" t="s">
        <v>1280</v>
      </c>
      <c r="F473" t="s">
        <v>1552</v>
      </c>
      <c r="G473" t="s">
        <v>1369</v>
      </c>
      <c r="H473" s="144">
        <v>0.25580000000000003</v>
      </c>
      <c r="I473" s="135" t="str">
        <f>_xlfn.XLOOKUP(Chronic_Absenteeism[[#This Row],[School Name]],Maine_Schools[School Name],Maine_Schools[Grade Span],"error")</f>
        <v>PK-12</v>
      </c>
      <c r="J473" s="134" t="str">
        <f>_xlfn.XLOOKUP(Chronic_Absenteeism[[#This Row],[School Name]],Maine_Schools[School Name],Maine_Schools[Comparison School Type],"error")</f>
        <v>Non Charter</v>
      </c>
    </row>
    <row r="474" spans="1:10" ht="16">
      <c r="A474" t="s">
        <v>573</v>
      </c>
      <c r="B474" t="s">
        <v>1169</v>
      </c>
      <c r="C474" t="s">
        <v>229</v>
      </c>
      <c r="D474" t="s">
        <v>1280</v>
      </c>
      <c r="E474" t="s">
        <v>1280</v>
      </c>
      <c r="F474" t="s">
        <v>1528</v>
      </c>
      <c r="G474" t="s">
        <v>1594</v>
      </c>
      <c r="H474" s="144">
        <v>0.28520000000000001</v>
      </c>
      <c r="I474" s="135" t="str">
        <f>_xlfn.XLOOKUP(Chronic_Absenteeism[[#This Row],[School Name]],Maine_Schools[School Name],Maine_Schools[Grade Span],"error")</f>
        <v>03-05</v>
      </c>
      <c r="J474" s="134" t="str">
        <f>_xlfn.XLOOKUP(Chronic_Absenteeism[[#This Row],[School Name]],Maine_Schools[School Name],Maine_Schools[Comparison School Type],"error")</f>
        <v>Non Charter</v>
      </c>
    </row>
    <row r="475" spans="1:10" ht="16">
      <c r="A475" t="s">
        <v>573</v>
      </c>
      <c r="B475" t="s">
        <v>1169</v>
      </c>
      <c r="C475" t="s">
        <v>396</v>
      </c>
      <c r="D475" t="s">
        <v>1280</v>
      </c>
      <c r="E475" t="s">
        <v>1280</v>
      </c>
      <c r="F475" t="s">
        <v>1385</v>
      </c>
      <c r="G475" t="s">
        <v>1675</v>
      </c>
      <c r="H475" s="144">
        <v>0.2762</v>
      </c>
      <c r="I475" s="135" t="str">
        <f>_xlfn.XLOOKUP(Chronic_Absenteeism[[#This Row],[School Name]],Maine_Schools[School Name],Maine_Schools[Grade Span],"error")</f>
        <v>PK-05</v>
      </c>
      <c r="J475" s="134" t="str">
        <f>_xlfn.XLOOKUP(Chronic_Absenteeism[[#This Row],[School Name]],Maine_Schools[School Name],Maine_Schools[Comparison School Type],"error")</f>
        <v>Non Charter</v>
      </c>
    </row>
    <row r="476" spans="1:10" ht="16">
      <c r="A476" t="s">
        <v>573</v>
      </c>
      <c r="B476" t="s">
        <v>1169</v>
      </c>
      <c r="C476" t="s">
        <v>398</v>
      </c>
      <c r="D476" t="s">
        <v>1280</v>
      </c>
      <c r="E476" t="s">
        <v>1280</v>
      </c>
      <c r="F476" t="s">
        <v>1676</v>
      </c>
      <c r="G476" t="s">
        <v>1604</v>
      </c>
      <c r="H476" s="144">
        <v>0.3881</v>
      </c>
      <c r="I476" s="135" t="str">
        <f>_xlfn.XLOOKUP(Chronic_Absenteeism[[#This Row],[School Name]],Maine_Schools[School Name],Maine_Schools[Grade Span],"error")</f>
        <v>PK-02</v>
      </c>
      <c r="J476" s="134" t="str">
        <f>_xlfn.XLOOKUP(Chronic_Absenteeism[[#This Row],[School Name]],Maine_Schools[School Name],Maine_Schools[Comparison School Type],"error")</f>
        <v>Non Charter</v>
      </c>
    </row>
    <row r="477" spans="1:10" ht="16">
      <c r="A477" t="s">
        <v>573</v>
      </c>
      <c r="B477" t="s">
        <v>1169</v>
      </c>
      <c r="C477" t="s">
        <v>356</v>
      </c>
      <c r="D477" t="s">
        <v>1280</v>
      </c>
      <c r="E477" t="s">
        <v>1280</v>
      </c>
      <c r="F477" t="s">
        <v>1677</v>
      </c>
      <c r="G477" t="s">
        <v>1623</v>
      </c>
      <c r="H477" s="144">
        <v>0.29070000000000001</v>
      </c>
      <c r="I477" s="135" t="str">
        <f>_xlfn.XLOOKUP(Chronic_Absenteeism[[#This Row],[School Name]],Maine_Schools[School Name],Maine_Schools[Grade Span],"error")</f>
        <v>09-12</v>
      </c>
      <c r="J477" s="134" t="str">
        <f>_xlfn.XLOOKUP(Chronic_Absenteeism[[#This Row],[School Name]],Maine_Schools[School Name],Maine_Schools[Comparison School Type],"error")</f>
        <v>Non Charter</v>
      </c>
    </row>
    <row r="478" spans="1:10" ht="16">
      <c r="A478" t="s">
        <v>573</v>
      </c>
      <c r="B478" t="s">
        <v>1169</v>
      </c>
      <c r="C478" t="s">
        <v>162</v>
      </c>
      <c r="D478" t="s">
        <v>1280</v>
      </c>
      <c r="E478" t="s">
        <v>1280</v>
      </c>
      <c r="F478" t="s">
        <v>1678</v>
      </c>
      <c r="G478" t="s">
        <v>1670</v>
      </c>
      <c r="H478" s="144">
        <v>0.32850000000000001</v>
      </c>
      <c r="I478" s="135" t="str">
        <f>_xlfn.XLOOKUP(Chronic_Absenteeism[[#This Row],[School Name]],Maine_Schools[School Name],Maine_Schools[Grade Span],"error")</f>
        <v>06-08</v>
      </c>
      <c r="J478" s="134" t="str">
        <f>_xlfn.XLOOKUP(Chronic_Absenteeism[[#This Row],[School Name]],Maine_Schools[School Name],Maine_Schools[Comparison School Type],"error")</f>
        <v>Non Charter</v>
      </c>
    </row>
    <row r="479" spans="1:10" ht="16">
      <c r="A479" t="s">
        <v>573</v>
      </c>
      <c r="B479" t="s">
        <v>1172</v>
      </c>
      <c r="C479" t="s">
        <v>70</v>
      </c>
      <c r="D479" t="s">
        <v>1280</v>
      </c>
      <c r="E479" t="s">
        <v>1280</v>
      </c>
      <c r="F479" t="s">
        <v>1438</v>
      </c>
      <c r="G479" t="s">
        <v>1487</v>
      </c>
      <c r="H479" s="144">
        <v>4.7E-2</v>
      </c>
      <c r="I479" s="135" t="str">
        <f>_xlfn.XLOOKUP(Chronic_Absenteeism[[#This Row],[School Name]],Maine_Schools[School Name],Maine_Schools[Grade Span],"error")</f>
        <v>PK-06</v>
      </c>
      <c r="J479" s="134" t="str">
        <f>_xlfn.XLOOKUP(Chronic_Absenteeism[[#This Row],[School Name]],Maine_Schools[School Name],Maine_Schools[Comparison School Type],"error")</f>
        <v>Non Charter</v>
      </c>
    </row>
    <row r="480" spans="1:10" ht="16">
      <c r="A480" t="s">
        <v>573</v>
      </c>
      <c r="B480" t="s">
        <v>1172</v>
      </c>
      <c r="C480" t="s">
        <v>427</v>
      </c>
      <c r="D480" t="s">
        <v>1280</v>
      </c>
      <c r="E480" t="s">
        <v>1280</v>
      </c>
      <c r="F480" t="s">
        <v>1438</v>
      </c>
      <c r="G480" t="s">
        <v>1577</v>
      </c>
      <c r="H480" s="144">
        <v>5.0900000000000001E-2</v>
      </c>
      <c r="I480" s="135" t="str">
        <f>_xlfn.XLOOKUP(Chronic_Absenteeism[[#This Row],[School Name]],Maine_Schools[School Name],Maine_Schools[Grade Span],"error")</f>
        <v>07-12</v>
      </c>
      <c r="J480" s="134" t="str">
        <f>_xlfn.XLOOKUP(Chronic_Absenteeism[[#This Row],[School Name]],Maine_Schools[School Name],Maine_Schools[Comparison School Type],"error")</f>
        <v>Non Charter</v>
      </c>
    </row>
    <row r="481" spans="1:10" ht="16">
      <c r="A481" t="s">
        <v>573</v>
      </c>
      <c r="B481" t="s">
        <v>1174</v>
      </c>
      <c r="C481" t="s">
        <v>268</v>
      </c>
      <c r="D481" t="s">
        <v>1280</v>
      </c>
      <c r="E481" t="s">
        <v>1280</v>
      </c>
      <c r="F481" t="s">
        <v>1448</v>
      </c>
      <c r="G481" t="s">
        <v>1644</v>
      </c>
      <c r="H481" s="144">
        <v>0.23080000000000001</v>
      </c>
      <c r="I481" s="135" t="str">
        <f>_xlfn.XLOOKUP(Chronic_Absenteeism[[#This Row],[School Name]],Maine_Schools[School Name],Maine_Schools[Grade Span],"error")</f>
        <v>KG-12</v>
      </c>
      <c r="J481" s="134" t="str">
        <f>_xlfn.XLOOKUP(Chronic_Absenteeism[[#This Row],[School Name]],Maine_Schools[School Name],Maine_Schools[Comparison School Type],"error")</f>
        <v>Non Charter</v>
      </c>
    </row>
    <row r="482" spans="1:10" ht="16">
      <c r="A482" t="s">
        <v>573</v>
      </c>
      <c r="B482" t="s">
        <v>1176</v>
      </c>
      <c r="C482" t="s">
        <v>380</v>
      </c>
      <c r="D482" t="s">
        <v>1280</v>
      </c>
      <c r="E482" t="s">
        <v>1280</v>
      </c>
      <c r="F482" t="s">
        <v>1289</v>
      </c>
      <c r="G482" t="s">
        <v>1429</v>
      </c>
      <c r="H482" s="144">
        <v>0.22500000000000001</v>
      </c>
      <c r="I482" s="135" t="str">
        <f>_xlfn.XLOOKUP(Chronic_Absenteeism[[#This Row],[School Name]],Maine_Schools[School Name],Maine_Schools[Grade Span],"error")</f>
        <v>PK-04</v>
      </c>
      <c r="J482" s="134" t="str">
        <f>_xlfn.XLOOKUP(Chronic_Absenteeism[[#This Row],[School Name]],Maine_Schools[School Name],Maine_Schools[Comparison School Type],"error")</f>
        <v>Non Charter</v>
      </c>
    </row>
    <row r="483" spans="1:10" ht="16">
      <c r="A483" t="s">
        <v>573</v>
      </c>
      <c r="B483" t="s">
        <v>1176</v>
      </c>
      <c r="C483" t="s">
        <v>134</v>
      </c>
      <c r="D483" t="s">
        <v>1280</v>
      </c>
      <c r="E483" t="s">
        <v>1280</v>
      </c>
      <c r="F483" t="s">
        <v>1429</v>
      </c>
      <c r="G483" t="s">
        <v>1490</v>
      </c>
      <c r="H483" s="144">
        <v>0.34189999999999998</v>
      </c>
      <c r="I483" s="135" t="str">
        <f>_xlfn.XLOOKUP(Chronic_Absenteeism[[#This Row],[School Name]],Maine_Schools[School Name],Maine_Schools[Grade Span],"error")</f>
        <v>05-12</v>
      </c>
      <c r="J483" s="134" t="str">
        <f>_xlfn.XLOOKUP(Chronic_Absenteeism[[#This Row],[School Name]],Maine_Schools[School Name],Maine_Schools[Comparison School Type],"error")</f>
        <v>Non Charter</v>
      </c>
    </row>
    <row r="484" spans="1:10" ht="16">
      <c r="A484" t="s">
        <v>573</v>
      </c>
      <c r="B484" t="s">
        <v>1178</v>
      </c>
      <c r="C484" t="s">
        <v>218</v>
      </c>
      <c r="D484" t="s">
        <v>1280</v>
      </c>
      <c r="E484" t="s">
        <v>1280</v>
      </c>
      <c r="F484" t="s">
        <v>1447</v>
      </c>
      <c r="G484" t="s">
        <v>1291</v>
      </c>
      <c r="H484" s="144">
        <v>0.25</v>
      </c>
      <c r="I484" s="135" t="str">
        <f>_xlfn.XLOOKUP(Chronic_Absenteeism[[#This Row],[School Name]],Maine_Schools[School Name],Maine_Schools[Grade Span],"error")</f>
        <v>PK-12</v>
      </c>
      <c r="J484" s="134" t="str">
        <f>_xlfn.XLOOKUP(Chronic_Absenteeism[[#This Row],[School Name]],Maine_Schools[School Name],Maine_Schools[Comparison School Type],"error")</f>
        <v>Non Charter</v>
      </c>
    </row>
    <row r="485" spans="1:10" ht="16">
      <c r="A485" t="s">
        <v>573</v>
      </c>
      <c r="B485" t="s">
        <v>1180</v>
      </c>
      <c r="C485" t="s">
        <v>144</v>
      </c>
      <c r="D485" t="s">
        <v>1280</v>
      </c>
      <c r="E485" t="s">
        <v>1280</v>
      </c>
      <c r="F485" t="s">
        <v>1286</v>
      </c>
      <c r="G485" t="s">
        <v>1398</v>
      </c>
      <c r="H485" s="144">
        <v>0.28410000000000002</v>
      </c>
      <c r="I485" s="135" t="str">
        <f>_xlfn.XLOOKUP(Chronic_Absenteeism[[#This Row],[School Name]],Maine_Schools[School Name],Maine_Schools[Grade Span],"error")</f>
        <v>PK-08</v>
      </c>
      <c r="J485" s="134" t="str">
        <f>_xlfn.XLOOKUP(Chronic_Absenteeism[[#This Row],[School Name]],Maine_Schools[School Name],Maine_Schools[Comparison School Type],"error")</f>
        <v>Non Charter</v>
      </c>
    </row>
    <row r="486" spans="1:10" ht="16">
      <c r="A486" t="s">
        <v>573</v>
      </c>
      <c r="B486" t="s">
        <v>1182</v>
      </c>
      <c r="C486" t="s">
        <v>304</v>
      </c>
      <c r="D486" t="s">
        <v>1280</v>
      </c>
      <c r="E486" t="s">
        <v>1280</v>
      </c>
      <c r="F486" t="s">
        <v>1657</v>
      </c>
      <c r="G486" t="s">
        <v>1485</v>
      </c>
      <c r="H486" s="144">
        <v>0.25840000000000002</v>
      </c>
      <c r="I486" s="135" t="str">
        <f>_xlfn.XLOOKUP(Chronic_Absenteeism[[#This Row],[School Name]],Maine_Schools[School Name],Maine_Schools[Grade Span],"error")</f>
        <v>PK-05</v>
      </c>
      <c r="J486" s="134" t="str">
        <f>_xlfn.XLOOKUP(Chronic_Absenteeism[[#This Row],[School Name]],Maine_Schools[School Name],Maine_Schools[Comparison School Type],"error")</f>
        <v>Non Charter</v>
      </c>
    </row>
    <row r="487" spans="1:10" ht="16">
      <c r="A487" t="s">
        <v>573</v>
      </c>
      <c r="B487" t="s">
        <v>1182</v>
      </c>
      <c r="C487" t="s">
        <v>48</v>
      </c>
      <c r="D487" t="s">
        <v>1280</v>
      </c>
      <c r="E487" t="s">
        <v>1280</v>
      </c>
      <c r="F487" t="s">
        <v>1457</v>
      </c>
      <c r="G487" t="s">
        <v>1319</v>
      </c>
      <c r="H487" s="144">
        <v>0.30449999999999999</v>
      </c>
      <c r="I487" s="135" t="str">
        <f>_xlfn.XLOOKUP(Chronic_Absenteeism[[#This Row],[School Name]],Maine_Schools[School Name],Maine_Schools[Grade Span],"error")</f>
        <v>06-12</v>
      </c>
      <c r="J487" s="134" t="str">
        <f>_xlfn.XLOOKUP(Chronic_Absenteeism[[#This Row],[School Name]],Maine_Schools[School Name],Maine_Schools[Comparison School Type],"error")</f>
        <v>Non Charter</v>
      </c>
    </row>
    <row r="488" spans="1:10" ht="16">
      <c r="A488" t="s">
        <v>573</v>
      </c>
      <c r="B488" t="s">
        <v>1184</v>
      </c>
      <c r="C488" t="s">
        <v>189</v>
      </c>
      <c r="D488" t="s">
        <v>1280</v>
      </c>
      <c r="E488" t="s">
        <v>1280</v>
      </c>
      <c r="F488" t="s">
        <v>1397</v>
      </c>
      <c r="G488" t="s">
        <v>1366</v>
      </c>
      <c r="H488" s="144">
        <v>0.19719999999999999</v>
      </c>
      <c r="I488" s="135" t="str">
        <f>_xlfn.XLOOKUP(Chronic_Absenteeism[[#This Row],[School Name]],Maine_Schools[School Name],Maine_Schools[Grade Span],"error")</f>
        <v>05-08</v>
      </c>
      <c r="J488" s="134" t="str">
        <f>_xlfn.XLOOKUP(Chronic_Absenteeism[[#This Row],[School Name]],Maine_Schools[School Name],Maine_Schools[Comparison School Type],"error")</f>
        <v>Non Charter</v>
      </c>
    </row>
    <row r="489" spans="1:10" ht="16">
      <c r="A489" t="s">
        <v>573</v>
      </c>
      <c r="B489" t="s">
        <v>1184</v>
      </c>
      <c r="C489" t="s">
        <v>256</v>
      </c>
      <c r="D489" t="s">
        <v>1280</v>
      </c>
      <c r="E489" t="s">
        <v>1280</v>
      </c>
      <c r="F489" t="s">
        <v>1360</v>
      </c>
      <c r="G489" t="s">
        <v>1468</v>
      </c>
      <c r="H489" s="144">
        <v>0.12770000000000001</v>
      </c>
      <c r="I489" s="135" t="str">
        <f>_xlfn.XLOOKUP(Chronic_Absenteeism[[#This Row],[School Name]],Maine_Schools[School Name],Maine_Schools[Grade Span],"error")</f>
        <v>PK-04</v>
      </c>
      <c r="J489" s="134" t="str">
        <f>_xlfn.XLOOKUP(Chronic_Absenteeism[[#This Row],[School Name]],Maine_Schools[School Name],Maine_Schools[Comparison School Type],"error")</f>
        <v>Non Charter</v>
      </c>
    </row>
    <row r="490" spans="1:10" ht="16">
      <c r="A490" t="s">
        <v>573</v>
      </c>
      <c r="B490" t="s">
        <v>1184</v>
      </c>
      <c r="C490" t="s">
        <v>538</v>
      </c>
      <c r="D490" t="s">
        <v>1280</v>
      </c>
      <c r="E490" t="s">
        <v>1280</v>
      </c>
      <c r="F490" t="s">
        <v>1454</v>
      </c>
      <c r="G490" t="s">
        <v>1311</v>
      </c>
      <c r="H490" s="144">
        <v>0.1066</v>
      </c>
      <c r="I490" s="135" t="str">
        <f>_xlfn.XLOOKUP(Chronic_Absenteeism[[#This Row],[School Name]],Maine_Schools[School Name],Maine_Schools[Grade Span],"error")</f>
        <v>PK-05</v>
      </c>
      <c r="J490" s="134" t="str">
        <f>_xlfn.XLOOKUP(Chronic_Absenteeism[[#This Row],[School Name]],Maine_Schools[School Name],Maine_Schools[Comparison School Type],"error")</f>
        <v>Non Charter</v>
      </c>
    </row>
    <row r="491" spans="1:10" ht="16">
      <c r="A491" t="s">
        <v>573</v>
      </c>
      <c r="B491" t="s">
        <v>1187</v>
      </c>
      <c r="C491" t="s">
        <v>223</v>
      </c>
      <c r="D491" t="s">
        <v>1280</v>
      </c>
      <c r="E491" t="s">
        <v>1280</v>
      </c>
      <c r="F491" t="s">
        <v>1335</v>
      </c>
      <c r="G491" t="s">
        <v>1383</v>
      </c>
      <c r="H491" s="144">
        <v>0.28849999999999998</v>
      </c>
      <c r="I491" s="135" t="str">
        <f>_xlfn.XLOOKUP(Chronic_Absenteeism[[#This Row],[School Name]],Maine_Schools[School Name],Maine_Schools[Grade Span],"error")</f>
        <v>09-12</v>
      </c>
      <c r="J491" s="134" t="str">
        <f>_xlfn.XLOOKUP(Chronic_Absenteeism[[#This Row],[School Name]],Maine_Schools[School Name],Maine_Schools[Comparison School Type],"error")</f>
        <v>Non Charter</v>
      </c>
    </row>
    <row r="492" spans="1:10" ht="16">
      <c r="A492" t="s">
        <v>573</v>
      </c>
      <c r="B492" t="s">
        <v>1187</v>
      </c>
      <c r="C492" t="s">
        <v>82</v>
      </c>
      <c r="D492" t="s">
        <v>1280</v>
      </c>
      <c r="E492" t="s">
        <v>1280</v>
      </c>
      <c r="F492" t="s">
        <v>1318</v>
      </c>
      <c r="G492" t="s">
        <v>1405</v>
      </c>
      <c r="H492" s="144">
        <v>0.2291</v>
      </c>
      <c r="I492" s="135" t="str">
        <f>_xlfn.XLOOKUP(Chronic_Absenteeism[[#This Row],[School Name]],Maine_Schools[School Name],Maine_Schools[Grade Span],"error")</f>
        <v>PK-08</v>
      </c>
      <c r="J492" s="134" t="str">
        <f>_xlfn.XLOOKUP(Chronic_Absenteeism[[#This Row],[School Name]],Maine_Schools[School Name],Maine_Schools[Comparison School Type],"error")</f>
        <v>Non Charter</v>
      </c>
    </row>
    <row r="493" spans="1:10" ht="16">
      <c r="A493" t="s">
        <v>573</v>
      </c>
      <c r="B493" t="s">
        <v>1189</v>
      </c>
      <c r="C493" t="s">
        <v>76</v>
      </c>
      <c r="D493" t="s">
        <v>1280</v>
      </c>
      <c r="E493" t="s">
        <v>1280</v>
      </c>
      <c r="F493" t="s">
        <v>1327</v>
      </c>
      <c r="G493" t="s">
        <v>1490</v>
      </c>
      <c r="H493" s="144">
        <v>0.2051</v>
      </c>
      <c r="I493" s="135" t="str">
        <f>_xlfn.XLOOKUP(Chronic_Absenteeism[[#This Row],[School Name]],Maine_Schools[School Name],Maine_Schools[Grade Span],"error")</f>
        <v>PK-05</v>
      </c>
      <c r="J493" s="134" t="str">
        <f>_xlfn.XLOOKUP(Chronic_Absenteeism[[#This Row],[School Name]],Maine_Schools[School Name],Maine_Schools[Comparison School Type],"error")</f>
        <v>Non Charter</v>
      </c>
    </row>
    <row r="494" spans="1:10" ht="16">
      <c r="A494" t="s">
        <v>573</v>
      </c>
      <c r="B494" t="s">
        <v>1189</v>
      </c>
      <c r="C494" t="s">
        <v>81</v>
      </c>
      <c r="D494" t="s">
        <v>1280</v>
      </c>
      <c r="E494" t="s">
        <v>1280</v>
      </c>
      <c r="F494" t="s">
        <v>1288</v>
      </c>
      <c r="G494" t="s">
        <v>1455</v>
      </c>
      <c r="H494" s="144">
        <v>0.27479999999999999</v>
      </c>
      <c r="I494" s="135" t="str">
        <f>_xlfn.XLOOKUP(Chronic_Absenteeism[[#This Row],[School Name]],Maine_Schools[School Name],Maine_Schools[Grade Span],"error")</f>
        <v>06-12</v>
      </c>
      <c r="J494" s="134" t="str">
        <f>_xlfn.XLOOKUP(Chronic_Absenteeism[[#This Row],[School Name]],Maine_Schools[School Name],Maine_Schools[Comparison School Type],"error")</f>
        <v>Non Charter</v>
      </c>
    </row>
    <row r="495" spans="1:10" ht="16">
      <c r="A495" t="s">
        <v>573</v>
      </c>
      <c r="B495" t="s">
        <v>928</v>
      </c>
      <c r="C495" t="s">
        <v>363</v>
      </c>
      <c r="D495" t="s">
        <v>1280</v>
      </c>
      <c r="E495" t="s">
        <v>1280</v>
      </c>
      <c r="F495" t="s">
        <v>1298</v>
      </c>
      <c r="G495" t="s">
        <v>1532</v>
      </c>
      <c r="H495" s="144">
        <v>0.12870000000000001</v>
      </c>
      <c r="I495" s="135" t="str">
        <f>_xlfn.XLOOKUP(Chronic_Absenteeism[[#This Row],[School Name]],Maine_Schools[School Name],Maine_Schools[Grade Span],"error")</f>
        <v>PK-05</v>
      </c>
      <c r="J495" s="134" t="str">
        <f>_xlfn.XLOOKUP(Chronic_Absenteeism[[#This Row],[School Name]],Maine_Schools[School Name],Maine_Schools[Comparison School Type],"error")</f>
        <v>Non Charter</v>
      </c>
    </row>
    <row r="496" spans="1:10" ht="16">
      <c r="A496" t="s">
        <v>573</v>
      </c>
      <c r="B496" t="s">
        <v>928</v>
      </c>
      <c r="C496" t="s">
        <v>408</v>
      </c>
      <c r="D496" t="s">
        <v>1280</v>
      </c>
      <c r="E496" t="s">
        <v>1280</v>
      </c>
      <c r="F496" t="s">
        <v>1281</v>
      </c>
      <c r="G496" t="s">
        <v>1354</v>
      </c>
      <c r="H496" s="144">
        <v>0.2823</v>
      </c>
      <c r="I496" s="135" t="str">
        <f>_xlfn.XLOOKUP(Chronic_Absenteeism[[#This Row],[School Name]],Maine_Schools[School Name],Maine_Schools[Grade Span],"error")</f>
        <v>09-12</v>
      </c>
      <c r="J496" s="134" t="str">
        <f>_xlfn.XLOOKUP(Chronic_Absenteeism[[#This Row],[School Name]],Maine_Schools[School Name],Maine_Schools[Comparison School Type],"error")</f>
        <v>Non Charter</v>
      </c>
    </row>
    <row r="497" spans="1:10" ht="16">
      <c r="A497" t="s">
        <v>573</v>
      </c>
      <c r="B497" t="s">
        <v>928</v>
      </c>
      <c r="C497" t="s">
        <v>522</v>
      </c>
      <c r="D497" t="s">
        <v>1280</v>
      </c>
      <c r="E497" t="s">
        <v>1280</v>
      </c>
      <c r="F497" t="s">
        <v>1370</v>
      </c>
      <c r="G497" t="s">
        <v>1404</v>
      </c>
      <c r="H497" s="144">
        <v>0.17530000000000001</v>
      </c>
      <c r="I497" s="135" t="str">
        <f>_xlfn.XLOOKUP(Chronic_Absenteeism[[#This Row],[School Name]],Maine_Schools[School Name],Maine_Schools[Grade Span],"error")</f>
        <v>06-08</v>
      </c>
      <c r="J497" s="134" t="str">
        <f>_xlfn.XLOOKUP(Chronic_Absenteeism[[#This Row],[School Name]],Maine_Schools[School Name],Maine_Schools[Comparison School Type],"error")</f>
        <v>Non Charter</v>
      </c>
    </row>
    <row r="498" spans="1:10" ht="16">
      <c r="A498" t="s">
        <v>573</v>
      </c>
      <c r="B498" t="s">
        <v>1191</v>
      </c>
      <c r="C498" t="s">
        <v>170</v>
      </c>
      <c r="D498" t="s">
        <v>1280</v>
      </c>
      <c r="E498" t="s">
        <v>1280</v>
      </c>
      <c r="F498" t="s">
        <v>1320</v>
      </c>
      <c r="G498" t="s">
        <v>1679</v>
      </c>
      <c r="H498" s="144">
        <v>0.10539999999999999</v>
      </c>
      <c r="I498" s="135" t="str">
        <f>_xlfn.XLOOKUP(Chronic_Absenteeism[[#This Row],[School Name]],Maine_Schools[School Name],Maine_Schools[Grade Span],"error")</f>
        <v>03-05</v>
      </c>
      <c r="J498" s="134" t="str">
        <f>_xlfn.XLOOKUP(Chronic_Absenteeism[[#This Row],[School Name]],Maine_Schools[School Name],Maine_Schools[Comparison School Type],"error")</f>
        <v>Non Charter</v>
      </c>
    </row>
    <row r="499" spans="1:10" ht="16">
      <c r="A499" t="s">
        <v>573</v>
      </c>
      <c r="B499" t="s">
        <v>1191</v>
      </c>
      <c r="C499" t="s">
        <v>417</v>
      </c>
      <c r="D499" t="s">
        <v>1280</v>
      </c>
      <c r="E499" t="s">
        <v>1280</v>
      </c>
      <c r="F499" t="s">
        <v>1397</v>
      </c>
      <c r="G499" t="s">
        <v>1680</v>
      </c>
      <c r="H499" s="144">
        <v>0.14580000000000001</v>
      </c>
      <c r="I499" s="135" t="str">
        <f>_xlfn.XLOOKUP(Chronic_Absenteeism[[#This Row],[School Name]],Maine_Schools[School Name],Maine_Schools[Grade Span],"error")</f>
        <v>KG-02</v>
      </c>
      <c r="J499" s="134" t="str">
        <f>_xlfn.XLOOKUP(Chronic_Absenteeism[[#This Row],[School Name]],Maine_Schools[School Name],Maine_Schools[Comparison School Type],"error")</f>
        <v>Non Charter</v>
      </c>
    </row>
    <row r="500" spans="1:10" ht="16">
      <c r="A500" t="s">
        <v>573</v>
      </c>
      <c r="B500" t="s">
        <v>1191</v>
      </c>
      <c r="C500" t="s">
        <v>437</v>
      </c>
      <c r="D500" t="s">
        <v>1280</v>
      </c>
      <c r="E500" t="s">
        <v>1280</v>
      </c>
      <c r="F500" t="s">
        <v>1534</v>
      </c>
      <c r="G500" t="s">
        <v>1681</v>
      </c>
      <c r="H500" s="144">
        <v>0.16350000000000001</v>
      </c>
      <c r="I500" s="135" t="str">
        <f>_xlfn.XLOOKUP(Chronic_Absenteeism[[#This Row],[School Name]],Maine_Schools[School Name],Maine_Schools[Grade Span],"error")</f>
        <v>06-08</v>
      </c>
      <c r="J500" s="134" t="str">
        <f>_xlfn.XLOOKUP(Chronic_Absenteeism[[#This Row],[School Name]],Maine_Schools[School Name],Maine_Schools[Comparison School Type],"error")</f>
        <v>Non Charter</v>
      </c>
    </row>
    <row r="501" spans="1:10" ht="16">
      <c r="A501" t="s">
        <v>573</v>
      </c>
      <c r="B501" t="s">
        <v>1191</v>
      </c>
      <c r="C501" t="s">
        <v>571</v>
      </c>
      <c r="D501" t="s">
        <v>1280</v>
      </c>
      <c r="E501" t="s">
        <v>1280</v>
      </c>
      <c r="F501" t="s">
        <v>1373</v>
      </c>
      <c r="G501" t="s">
        <v>1682</v>
      </c>
      <c r="H501" s="144">
        <v>0.1222</v>
      </c>
      <c r="I501" s="135" t="str">
        <f>_xlfn.XLOOKUP(Chronic_Absenteeism[[#This Row],[School Name]],Maine_Schools[School Name],Maine_Schools[Grade Span],"error")</f>
        <v>KG-02</v>
      </c>
      <c r="J501" s="134" t="str">
        <f>_xlfn.XLOOKUP(Chronic_Absenteeism[[#This Row],[School Name]],Maine_Schools[School Name],Maine_Schools[Comparison School Type],"error")</f>
        <v>Non Charter</v>
      </c>
    </row>
    <row r="502" spans="1:10" ht="16">
      <c r="A502" t="s">
        <v>573</v>
      </c>
      <c r="B502" t="s">
        <v>1192</v>
      </c>
      <c r="C502" t="s">
        <v>254</v>
      </c>
      <c r="D502" t="s">
        <v>1280</v>
      </c>
      <c r="E502" t="s">
        <v>1280</v>
      </c>
      <c r="F502" t="s">
        <v>1575</v>
      </c>
      <c r="G502" t="s">
        <v>1683</v>
      </c>
      <c r="H502" s="144">
        <v>0.20569999999999999</v>
      </c>
      <c r="I502" s="135" t="str">
        <f>_xlfn.XLOOKUP(Chronic_Absenteeism[[#This Row],[School Name]],Maine_Schools[School Name],Maine_Schools[Grade Span],"error")</f>
        <v>PK-04</v>
      </c>
      <c r="J502" s="134" t="str">
        <f>_xlfn.XLOOKUP(Chronic_Absenteeism[[#This Row],[School Name]],Maine_Schools[School Name],Maine_Schools[Comparison School Type],"error")</f>
        <v>Non Charter</v>
      </c>
    </row>
    <row r="503" spans="1:10" ht="16">
      <c r="A503" t="s">
        <v>573</v>
      </c>
      <c r="B503" t="s">
        <v>1192</v>
      </c>
      <c r="C503" t="s">
        <v>484</v>
      </c>
      <c r="D503" t="s">
        <v>1280</v>
      </c>
      <c r="E503" t="s">
        <v>1280</v>
      </c>
      <c r="F503" t="s">
        <v>1383</v>
      </c>
      <c r="G503" t="s">
        <v>1684</v>
      </c>
      <c r="H503" s="144">
        <v>0.12839999999999999</v>
      </c>
      <c r="I503" s="135" t="str">
        <f>_xlfn.XLOOKUP(Chronic_Absenteeism[[#This Row],[School Name]],Maine_Schools[School Name],Maine_Schools[Grade Span],"error")</f>
        <v>PK-04</v>
      </c>
      <c r="J503" s="134" t="str">
        <f>_xlfn.XLOOKUP(Chronic_Absenteeism[[#This Row],[School Name]],Maine_Schools[School Name],Maine_Schools[Comparison School Type],"error")</f>
        <v>Non Charter</v>
      </c>
    </row>
    <row r="504" spans="1:10" ht="16">
      <c r="A504" t="s">
        <v>573</v>
      </c>
      <c r="B504" t="s">
        <v>1192</v>
      </c>
      <c r="C504" t="s">
        <v>196</v>
      </c>
      <c r="D504" t="s">
        <v>1280</v>
      </c>
      <c r="E504" t="s">
        <v>1280</v>
      </c>
      <c r="F504" t="s">
        <v>1685</v>
      </c>
      <c r="G504" t="s">
        <v>1686</v>
      </c>
      <c r="H504" s="144">
        <v>0.39960000000000001</v>
      </c>
      <c r="I504" s="135" t="str">
        <f>_xlfn.XLOOKUP(Chronic_Absenteeism[[#This Row],[School Name]],Maine_Schools[School Name],Maine_Schools[Grade Span],"error")</f>
        <v>09-12</v>
      </c>
      <c r="J504" s="134" t="str">
        <f>_xlfn.XLOOKUP(Chronic_Absenteeism[[#This Row],[School Name]],Maine_Schools[School Name],Maine_Schools[Comparison School Type],"error")</f>
        <v>Non Charter</v>
      </c>
    </row>
    <row r="505" spans="1:10" ht="16">
      <c r="A505" t="s">
        <v>573</v>
      </c>
      <c r="B505" t="s">
        <v>1192</v>
      </c>
      <c r="C505" t="s">
        <v>410</v>
      </c>
      <c r="D505" t="s">
        <v>1280</v>
      </c>
      <c r="E505" t="s">
        <v>1280</v>
      </c>
      <c r="F505" t="s">
        <v>1687</v>
      </c>
      <c r="G505" t="s">
        <v>1688</v>
      </c>
      <c r="H505" s="144">
        <v>0.27300000000000002</v>
      </c>
      <c r="I505" s="135" t="str">
        <f>_xlfn.XLOOKUP(Chronic_Absenteeism[[#This Row],[School Name]],Maine_Schools[School Name],Maine_Schools[Grade Span],"error")</f>
        <v>05-08</v>
      </c>
      <c r="J505" s="134" t="str">
        <f>_xlfn.XLOOKUP(Chronic_Absenteeism[[#This Row],[School Name]],Maine_Schools[School Name],Maine_Schools[Comparison School Type],"error")</f>
        <v>Non Charter</v>
      </c>
    </row>
    <row r="506" spans="1:10" ht="16">
      <c r="A506" t="s">
        <v>573</v>
      </c>
      <c r="B506" t="s">
        <v>1192</v>
      </c>
      <c r="C506" t="s">
        <v>526</v>
      </c>
      <c r="D506" t="s">
        <v>1280</v>
      </c>
      <c r="E506" t="s">
        <v>1280</v>
      </c>
      <c r="F506" t="s">
        <v>1597</v>
      </c>
      <c r="G506" t="s">
        <v>1353</v>
      </c>
      <c r="H506" s="144">
        <v>0.22509999999999999</v>
      </c>
      <c r="I506" s="135" t="str">
        <f>_xlfn.XLOOKUP(Chronic_Absenteeism[[#This Row],[School Name]],Maine_Schools[School Name],Maine_Schools[Grade Span],"error")</f>
        <v>PK-04</v>
      </c>
      <c r="J506" s="134" t="str">
        <f>_xlfn.XLOOKUP(Chronic_Absenteeism[[#This Row],[School Name]],Maine_Schools[School Name],Maine_Schools[Comparison School Type],"error")</f>
        <v>Non Charter</v>
      </c>
    </row>
    <row r="507" spans="1:10" ht="16">
      <c r="A507" t="s">
        <v>573</v>
      </c>
      <c r="B507" t="s">
        <v>1195</v>
      </c>
      <c r="C507" t="s">
        <v>182</v>
      </c>
      <c r="D507" t="s">
        <v>1280</v>
      </c>
      <c r="E507" t="s">
        <v>1280</v>
      </c>
      <c r="F507" t="s">
        <v>1454</v>
      </c>
      <c r="G507" t="s">
        <v>1555</v>
      </c>
      <c r="H507" s="144">
        <v>0.1024</v>
      </c>
      <c r="I507" s="135" t="str">
        <f>_xlfn.XLOOKUP(Chronic_Absenteeism[[#This Row],[School Name]],Maine_Schools[School Name],Maine_Schools[Grade Span],"error")</f>
        <v>KG-02</v>
      </c>
      <c r="J507" s="134" t="str">
        <f>_xlfn.XLOOKUP(Chronic_Absenteeism[[#This Row],[School Name]],Maine_Schools[School Name],Maine_Schools[Comparison School Type],"error")</f>
        <v>Non Charter</v>
      </c>
    </row>
    <row r="508" spans="1:10" ht="16">
      <c r="A508" t="s">
        <v>573</v>
      </c>
      <c r="B508" t="s">
        <v>1195</v>
      </c>
      <c r="C508" t="s">
        <v>350</v>
      </c>
      <c r="D508" t="s">
        <v>1280</v>
      </c>
      <c r="E508" t="s">
        <v>1280</v>
      </c>
      <c r="F508" t="s">
        <v>1586</v>
      </c>
      <c r="G508" t="s">
        <v>1366</v>
      </c>
      <c r="H508" s="144">
        <v>0.108</v>
      </c>
      <c r="I508" s="135" t="str">
        <f>_xlfn.XLOOKUP(Chronic_Absenteeism[[#This Row],[School Name]],Maine_Schools[School Name],Maine_Schools[Grade Span],"error")</f>
        <v>KG-02</v>
      </c>
      <c r="J508" s="134" t="str">
        <f>_xlfn.XLOOKUP(Chronic_Absenteeism[[#This Row],[School Name]],Maine_Schools[School Name],Maine_Schools[Comparison School Type],"error")</f>
        <v>Non Charter</v>
      </c>
    </row>
    <row r="509" spans="1:10" ht="16">
      <c r="A509" t="s">
        <v>573</v>
      </c>
      <c r="B509" t="s">
        <v>1195</v>
      </c>
      <c r="C509" t="s">
        <v>515</v>
      </c>
      <c r="D509" t="s">
        <v>1280</v>
      </c>
      <c r="E509" t="s">
        <v>1280</v>
      </c>
      <c r="F509" t="s">
        <v>1287</v>
      </c>
      <c r="G509" t="s">
        <v>1374</v>
      </c>
      <c r="H509" s="144">
        <v>5.2900000000000003E-2</v>
      </c>
      <c r="I509" s="135" t="str">
        <f>_xlfn.XLOOKUP(Chronic_Absenteeism[[#This Row],[School Name]],Maine_Schools[School Name],Maine_Schools[Grade Span],"error")</f>
        <v>KG-02</v>
      </c>
      <c r="J509" s="134" t="str">
        <f>_xlfn.XLOOKUP(Chronic_Absenteeism[[#This Row],[School Name]],Maine_Schools[School Name],Maine_Schools[Comparison School Type],"error")</f>
        <v>Non Charter</v>
      </c>
    </row>
    <row r="510" spans="1:10" ht="16">
      <c r="A510" t="s">
        <v>573</v>
      </c>
      <c r="B510" t="s">
        <v>1195</v>
      </c>
      <c r="C510" t="s">
        <v>527</v>
      </c>
      <c r="D510" t="s">
        <v>1280</v>
      </c>
      <c r="E510" t="s">
        <v>1280</v>
      </c>
      <c r="F510" t="s">
        <v>1309</v>
      </c>
      <c r="G510" t="s">
        <v>1689</v>
      </c>
      <c r="H510" s="144">
        <v>0.1628</v>
      </c>
      <c r="I510" s="135" t="str">
        <f>_xlfn.XLOOKUP(Chronic_Absenteeism[[#This Row],[School Name]],Maine_Schools[School Name],Maine_Schools[Grade Span],"error")</f>
        <v>09-12</v>
      </c>
      <c r="J510" s="134" t="str">
        <f>_xlfn.XLOOKUP(Chronic_Absenteeism[[#This Row],[School Name]],Maine_Schools[School Name],Maine_Schools[Comparison School Type],"error")</f>
        <v>Non Charter</v>
      </c>
    </row>
    <row r="511" spans="1:10" ht="16">
      <c r="A511" t="s">
        <v>573</v>
      </c>
      <c r="B511" t="s">
        <v>1195</v>
      </c>
      <c r="C511" t="s">
        <v>528</v>
      </c>
      <c r="D511" t="s">
        <v>1280</v>
      </c>
      <c r="E511" t="s">
        <v>1280</v>
      </c>
      <c r="F511" t="s">
        <v>1534</v>
      </c>
      <c r="G511" t="s">
        <v>1690</v>
      </c>
      <c r="H511" s="144">
        <v>0.1479</v>
      </c>
      <c r="I511" s="135" t="str">
        <f>_xlfn.XLOOKUP(Chronic_Absenteeism[[#This Row],[School Name]],Maine_Schools[School Name],Maine_Schools[Grade Span],"error")</f>
        <v>06-08</v>
      </c>
      <c r="J511" s="134" t="str">
        <f>_xlfn.XLOOKUP(Chronic_Absenteeism[[#This Row],[School Name]],Maine_Schools[School Name],Maine_Schools[Comparison School Type],"error")</f>
        <v>Non Charter</v>
      </c>
    </row>
    <row r="512" spans="1:10" ht="16">
      <c r="A512" t="s">
        <v>573</v>
      </c>
      <c r="B512" t="s">
        <v>1195</v>
      </c>
      <c r="C512" t="s">
        <v>559</v>
      </c>
      <c r="D512" t="s">
        <v>1280</v>
      </c>
      <c r="E512" t="s">
        <v>1280</v>
      </c>
      <c r="F512" t="s">
        <v>1397</v>
      </c>
      <c r="G512" t="s">
        <v>1691</v>
      </c>
      <c r="H512" s="144">
        <v>6.2E-2</v>
      </c>
      <c r="I512" s="135" t="str">
        <f>_xlfn.XLOOKUP(Chronic_Absenteeism[[#This Row],[School Name]],Maine_Schools[School Name],Maine_Schools[Grade Span],"error")</f>
        <v>03-05</v>
      </c>
      <c r="J512" s="134" t="str">
        <f>_xlfn.XLOOKUP(Chronic_Absenteeism[[#This Row],[School Name]],Maine_Schools[School Name],Maine_Schools[Comparison School Type],"error")</f>
        <v>Non Charter</v>
      </c>
    </row>
    <row r="513" spans="1:10" ht="16">
      <c r="A513" t="s">
        <v>573</v>
      </c>
      <c r="B513" t="s">
        <v>1197</v>
      </c>
      <c r="C513" t="s">
        <v>530</v>
      </c>
      <c r="D513" t="s">
        <v>1280</v>
      </c>
      <c r="E513" t="s">
        <v>1280</v>
      </c>
      <c r="F513" t="s">
        <v>1628</v>
      </c>
      <c r="G513" t="s">
        <v>1356</v>
      </c>
      <c r="H513" s="144">
        <v>0.16</v>
      </c>
      <c r="I513" s="135" t="str">
        <f>_xlfn.XLOOKUP(Chronic_Absenteeism[[#This Row],[School Name]],Maine_Schools[School Name],Maine_Schools[Grade Span],"error")</f>
        <v>PK-05</v>
      </c>
      <c r="J513" s="134" t="str">
        <f>_xlfn.XLOOKUP(Chronic_Absenteeism[[#This Row],[School Name]],Maine_Schools[School Name],Maine_Schools[Comparison School Type],"error")</f>
        <v>Non Charter</v>
      </c>
    </row>
    <row r="514" spans="1:10" ht="16">
      <c r="A514" t="s">
        <v>573</v>
      </c>
      <c r="B514" t="s">
        <v>1199</v>
      </c>
      <c r="C514" t="s">
        <v>444</v>
      </c>
      <c r="D514" t="s">
        <v>1280</v>
      </c>
      <c r="E514" t="s">
        <v>1280</v>
      </c>
      <c r="F514" t="s">
        <v>1628</v>
      </c>
      <c r="G514" t="s">
        <v>1484</v>
      </c>
      <c r="H514" s="144">
        <v>0.23880000000000001</v>
      </c>
      <c r="I514" s="135" t="str">
        <f>_xlfn.XLOOKUP(Chronic_Absenteeism[[#This Row],[School Name]],Maine_Schools[School Name],Maine_Schools[Grade Span],"error")</f>
        <v>PK-08</v>
      </c>
      <c r="J514" s="134" t="str">
        <f>_xlfn.XLOOKUP(Chronic_Absenteeism[[#This Row],[School Name]],Maine_Schools[School Name],Maine_Schools[Comparison School Type],"error")</f>
        <v>Non Charter</v>
      </c>
    </row>
    <row r="515" spans="1:10" ht="16">
      <c r="A515" t="s">
        <v>573</v>
      </c>
      <c r="B515" t="s">
        <v>1201</v>
      </c>
      <c r="C515" t="s">
        <v>535</v>
      </c>
      <c r="D515" t="s">
        <v>1280</v>
      </c>
      <c r="E515" t="s">
        <v>1280</v>
      </c>
      <c r="F515" t="s">
        <v>1287</v>
      </c>
      <c r="G515" t="s">
        <v>1345</v>
      </c>
      <c r="H515" s="144">
        <v>0.1852</v>
      </c>
      <c r="I515" s="135" t="str">
        <f>_xlfn.XLOOKUP(Chronic_Absenteeism[[#This Row],[School Name]],Maine_Schools[School Name],Maine_Schools[Grade Span],"error")</f>
        <v>PK-08</v>
      </c>
      <c r="J515" s="134" t="str">
        <f>_xlfn.XLOOKUP(Chronic_Absenteeism[[#This Row],[School Name]],Maine_Schools[School Name],Maine_Schools[Comparison School Type],"error")</f>
        <v>Non Charter</v>
      </c>
    </row>
    <row r="516" spans="1:10" ht="16">
      <c r="A516" t="s">
        <v>573</v>
      </c>
      <c r="B516" t="s">
        <v>1203</v>
      </c>
      <c r="C516" t="s">
        <v>321</v>
      </c>
      <c r="D516" t="s">
        <v>1280</v>
      </c>
      <c r="E516" t="s">
        <v>1280</v>
      </c>
      <c r="F516" t="s">
        <v>1360</v>
      </c>
      <c r="G516" t="s">
        <v>1642</v>
      </c>
      <c r="H516" s="144">
        <v>9.0499999999999997E-2</v>
      </c>
      <c r="I516" s="135" t="str">
        <f>_xlfn.XLOOKUP(Chronic_Absenteeism[[#This Row],[School Name]],Maine_Schools[School Name],Maine_Schools[Grade Span],"error")</f>
        <v>KG-04</v>
      </c>
      <c r="J516" s="134" t="str">
        <f>_xlfn.XLOOKUP(Chronic_Absenteeism[[#This Row],[School Name]],Maine_Schools[School Name],Maine_Schools[Comparison School Type],"error")</f>
        <v>Non Charter</v>
      </c>
    </row>
    <row r="517" spans="1:10" ht="16">
      <c r="A517" t="s">
        <v>573</v>
      </c>
      <c r="B517" t="s">
        <v>1203</v>
      </c>
      <c r="C517" t="s">
        <v>328</v>
      </c>
      <c r="D517" t="s">
        <v>1280</v>
      </c>
      <c r="E517" t="s">
        <v>1280</v>
      </c>
      <c r="F517" t="s">
        <v>1294</v>
      </c>
      <c r="G517" t="s">
        <v>1492</v>
      </c>
      <c r="H517" s="144">
        <v>7.1800000000000003E-2</v>
      </c>
      <c r="I517" s="135" t="str">
        <f>_xlfn.XLOOKUP(Chronic_Absenteeism[[#This Row],[School Name]],Maine_Schools[School Name],Maine_Schools[Grade Span],"error")</f>
        <v>PK-04</v>
      </c>
      <c r="J517" s="134" t="str">
        <f>_xlfn.XLOOKUP(Chronic_Absenteeism[[#This Row],[School Name]],Maine_Schools[School Name],Maine_Schools[Comparison School Type],"error")</f>
        <v>Non Charter</v>
      </c>
    </row>
    <row r="518" spans="1:10" ht="16">
      <c r="A518" t="s">
        <v>573</v>
      </c>
      <c r="B518" t="s">
        <v>1203</v>
      </c>
      <c r="C518" t="s">
        <v>36</v>
      </c>
      <c r="D518" t="s">
        <v>1280</v>
      </c>
      <c r="E518" t="s">
        <v>1280</v>
      </c>
      <c r="F518" t="s">
        <v>1286</v>
      </c>
      <c r="G518" t="s">
        <v>1692</v>
      </c>
      <c r="H518" s="144">
        <v>0.1152</v>
      </c>
      <c r="I518" s="135" t="str">
        <f>_xlfn.XLOOKUP(Chronic_Absenteeism[[#This Row],[School Name]],Maine_Schools[School Name],Maine_Schools[Grade Span],"error")</f>
        <v>KG-04</v>
      </c>
      <c r="J518" s="134" t="str">
        <f>_xlfn.XLOOKUP(Chronic_Absenteeism[[#This Row],[School Name]],Maine_Schools[School Name],Maine_Schools[Comparison School Type],"error")</f>
        <v>Non Charter</v>
      </c>
    </row>
    <row r="519" spans="1:10" ht="16">
      <c r="A519" t="s">
        <v>573</v>
      </c>
      <c r="B519" t="s">
        <v>1203</v>
      </c>
      <c r="C519" t="s">
        <v>455</v>
      </c>
      <c r="D519" t="s">
        <v>1280</v>
      </c>
      <c r="E519" t="s">
        <v>1280</v>
      </c>
      <c r="F519" t="s">
        <v>1628</v>
      </c>
      <c r="G519" t="s">
        <v>1468</v>
      </c>
      <c r="H519" s="144">
        <v>0.1135</v>
      </c>
      <c r="I519" s="135" t="str">
        <f>_xlfn.XLOOKUP(Chronic_Absenteeism[[#This Row],[School Name]],Maine_Schools[School Name],Maine_Schools[Grade Span],"error")</f>
        <v>PK-04</v>
      </c>
      <c r="J519" s="134" t="str">
        <f>_xlfn.XLOOKUP(Chronic_Absenteeism[[#This Row],[School Name]],Maine_Schools[School Name],Maine_Schools[Comparison School Type],"error")</f>
        <v>Non Charter</v>
      </c>
    </row>
    <row r="520" spans="1:10" ht="16">
      <c r="A520" t="s">
        <v>573</v>
      </c>
      <c r="B520" t="s">
        <v>1203</v>
      </c>
      <c r="C520" t="s">
        <v>379</v>
      </c>
      <c r="D520" t="s">
        <v>1280</v>
      </c>
      <c r="E520" t="s">
        <v>1280</v>
      </c>
      <c r="F520" t="s">
        <v>1508</v>
      </c>
      <c r="G520" t="s">
        <v>1693</v>
      </c>
      <c r="H520" s="144">
        <v>0.25900000000000001</v>
      </c>
      <c r="I520" s="135" t="str">
        <f>_xlfn.XLOOKUP(Chronic_Absenteeism[[#This Row],[School Name]],Maine_Schools[School Name],Maine_Schools[Grade Span],"error")</f>
        <v>09-12</v>
      </c>
      <c r="J520" s="134" t="str">
        <f>_xlfn.XLOOKUP(Chronic_Absenteeism[[#This Row],[School Name]],Maine_Schools[School Name],Maine_Schools[Comparison School Type],"error")</f>
        <v>Non Charter</v>
      </c>
    </row>
    <row r="521" spans="1:10" ht="16">
      <c r="A521" t="s">
        <v>573</v>
      </c>
      <c r="B521" t="s">
        <v>1203</v>
      </c>
      <c r="C521" t="s">
        <v>448</v>
      </c>
      <c r="D521" t="s">
        <v>1280</v>
      </c>
      <c r="E521" t="s">
        <v>1280</v>
      </c>
      <c r="F521" t="s">
        <v>1354</v>
      </c>
      <c r="G521" t="s">
        <v>1694</v>
      </c>
      <c r="H521" s="144">
        <v>0.1535</v>
      </c>
      <c r="I521" s="135" t="str">
        <f>_xlfn.XLOOKUP(Chronic_Absenteeism[[#This Row],[School Name]],Maine_Schools[School Name],Maine_Schools[Grade Span],"error")</f>
        <v>05-08</v>
      </c>
      <c r="J521" s="134" t="str">
        <f>_xlfn.XLOOKUP(Chronic_Absenteeism[[#This Row],[School Name]],Maine_Schools[School Name],Maine_Schools[Comparison School Type],"error")</f>
        <v>Non Charter</v>
      </c>
    </row>
    <row r="522" spans="1:10" ht="16">
      <c r="A522" t="s">
        <v>573</v>
      </c>
      <c r="B522" t="s">
        <v>1203</v>
      </c>
      <c r="C522" t="s">
        <v>551</v>
      </c>
      <c r="D522" t="s">
        <v>1280</v>
      </c>
      <c r="E522" t="s">
        <v>1280</v>
      </c>
      <c r="F522" t="s">
        <v>1281</v>
      </c>
      <c r="G522" t="s">
        <v>1682</v>
      </c>
      <c r="H522" s="144">
        <v>0.1125</v>
      </c>
      <c r="I522" s="135" t="str">
        <f>_xlfn.XLOOKUP(Chronic_Absenteeism[[#This Row],[School Name]],Maine_Schools[School Name],Maine_Schools[Grade Span],"error")</f>
        <v>KG-04</v>
      </c>
      <c r="J522" s="134" t="str">
        <f>_xlfn.XLOOKUP(Chronic_Absenteeism[[#This Row],[School Name]],Maine_Schools[School Name],Maine_Schools[Comparison School Type],"error")</f>
        <v>Non Charter</v>
      </c>
    </row>
    <row r="523" spans="1:10" ht="16">
      <c r="A523" t="s">
        <v>573</v>
      </c>
      <c r="B523" t="s">
        <v>1204</v>
      </c>
      <c r="C523" t="s">
        <v>412</v>
      </c>
      <c r="D523" t="s">
        <v>1280</v>
      </c>
      <c r="E523" t="s">
        <v>1280</v>
      </c>
      <c r="F523" t="s">
        <v>1287</v>
      </c>
      <c r="G523" t="s">
        <v>1360</v>
      </c>
      <c r="H523" s="144">
        <v>0.55559999999999998</v>
      </c>
      <c r="I523" s="135" t="str">
        <f>_xlfn.XLOOKUP(Chronic_Absenteeism[[#This Row],[School Name]],Maine_Schools[School Name],Maine_Schools[Grade Span],"error")</f>
        <v>KG-06</v>
      </c>
      <c r="J523" s="134" t="str">
        <f>_xlfn.XLOOKUP(Chronic_Absenteeism[[#This Row],[School Name]],Maine_Schools[School Name],Maine_Schools[Comparison School Type],"error")</f>
        <v>Non Charter</v>
      </c>
    </row>
    <row r="524" spans="1:10" ht="16">
      <c r="A524" t="s">
        <v>573</v>
      </c>
      <c r="B524" t="s">
        <v>1206</v>
      </c>
      <c r="C524" t="s">
        <v>421</v>
      </c>
      <c r="D524" t="s">
        <v>1280</v>
      </c>
      <c r="E524" t="s">
        <v>1280</v>
      </c>
      <c r="F524" t="s">
        <v>1557</v>
      </c>
      <c r="G524" t="s">
        <v>1542</v>
      </c>
      <c r="H524" s="144">
        <v>0.17430000000000001</v>
      </c>
      <c r="I524" s="135" t="str">
        <f>_xlfn.XLOOKUP(Chronic_Absenteeism[[#This Row],[School Name]],Maine_Schools[School Name],Maine_Schools[Grade Span],"error")</f>
        <v>PK-08</v>
      </c>
      <c r="J524" s="134" t="str">
        <f>_xlfn.XLOOKUP(Chronic_Absenteeism[[#This Row],[School Name]],Maine_Schools[School Name],Maine_Schools[Comparison School Type],"error")</f>
        <v>Non Charter</v>
      </c>
    </row>
    <row r="525" spans="1:10" ht="16">
      <c r="A525" t="s">
        <v>573</v>
      </c>
      <c r="B525" t="s">
        <v>1208</v>
      </c>
      <c r="C525" t="s">
        <v>383</v>
      </c>
      <c r="D525" t="s">
        <v>1280</v>
      </c>
      <c r="E525" t="s">
        <v>1280</v>
      </c>
      <c r="F525" t="s">
        <v>1547</v>
      </c>
      <c r="G525" t="s">
        <v>1540</v>
      </c>
      <c r="H525" s="144">
        <v>0.31409999999999999</v>
      </c>
      <c r="I525" s="135" t="str">
        <f>_xlfn.XLOOKUP(Chronic_Absenteeism[[#This Row],[School Name]],Maine_Schools[School Name],Maine_Schools[Grade Span],"error")</f>
        <v>PK-08</v>
      </c>
      <c r="J525" s="134" t="str">
        <f>_xlfn.XLOOKUP(Chronic_Absenteeism[[#This Row],[School Name]],Maine_Schools[School Name],Maine_Schools[Comparison School Type],"error")</f>
        <v>Non Charter</v>
      </c>
    </row>
    <row r="526" spans="1:10" ht="16">
      <c r="A526" t="s">
        <v>573</v>
      </c>
      <c r="B526" t="s">
        <v>1210</v>
      </c>
      <c r="C526" t="s">
        <v>537</v>
      </c>
      <c r="D526" t="s">
        <v>1280</v>
      </c>
      <c r="E526" t="s">
        <v>1280</v>
      </c>
      <c r="F526" t="s">
        <v>1436</v>
      </c>
      <c r="G526" t="s">
        <v>1338</v>
      </c>
      <c r="H526" s="144">
        <v>0.248</v>
      </c>
      <c r="I526" s="135" t="str">
        <f>_xlfn.XLOOKUP(Chronic_Absenteeism[[#This Row],[School Name]],Maine_Schools[School Name],Maine_Schools[Grade Span],"error")</f>
        <v>PK-08</v>
      </c>
      <c r="J526" s="134" t="str">
        <f>_xlfn.XLOOKUP(Chronic_Absenteeism[[#This Row],[School Name]],Maine_Schools[School Name],Maine_Schools[Comparison School Type],"error")</f>
        <v>Non Charter</v>
      </c>
    </row>
    <row r="527" spans="1:10" ht="16">
      <c r="A527" t="s">
        <v>573</v>
      </c>
      <c r="B527" t="s">
        <v>540</v>
      </c>
      <c r="C527" t="s">
        <v>540</v>
      </c>
      <c r="D527" t="s">
        <v>1280</v>
      </c>
      <c r="E527" t="s">
        <v>1280</v>
      </c>
      <c r="F527" t="s">
        <v>1292</v>
      </c>
      <c r="G527" t="s">
        <v>1293</v>
      </c>
      <c r="H527" s="144">
        <v>0</v>
      </c>
      <c r="I527" s="135" t="str">
        <f>_xlfn.XLOOKUP(Chronic_Absenteeism[[#This Row],[School Name]],Maine_Schools[School Name],Maine_Schools[Grade Span],"error")</f>
        <v>06-08</v>
      </c>
      <c r="J527" s="134" t="str">
        <f>_xlfn.XLOOKUP(Chronic_Absenteeism[[#This Row],[School Name]],Maine_Schools[School Name],Maine_Schools[Comparison School Type],"error")</f>
        <v>Non Charter</v>
      </c>
    </row>
    <row r="528" spans="1:10" ht="16">
      <c r="A528" t="s">
        <v>573</v>
      </c>
      <c r="B528" t="s">
        <v>541</v>
      </c>
      <c r="C528" t="s">
        <v>541</v>
      </c>
      <c r="D528" t="s">
        <v>1280</v>
      </c>
      <c r="E528" t="s">
        <v>1280</v>
      </c>
      <c r="F528" t="s">
        <v>1695</v>
      </c>
      <c r="G528" t="s">
        <v>1696</v>
      </c>
      <c r="H528" s="144">
        <v>0.13919999999999999</v>
      </c>
      <c r="I528" s="135" t="str">
        <f>_xlfn.XLOOKUP(Chronic_Absenteeism[[#This Row],[School Name]],Maine_Schools[School Name],Maine_Schools[Grade Span],"error")</f>
        <v>06-12</v>
      </c>
      <c r="J528" s="134" t="str">
        <f>_xlfn.XLOOKUP(Chronic_Absenteeism[[#This Row],[School Name]],Maine_Schools[School Name],Maine_Schools[Comparison School Type],"error")</f>
        <v>Non Charter</v>
      </c>
    </row>
    <row r="529" spans="1:10" ht="16">
      <c r="A529" t="s">
        <v>573</v>
      </c>
      <c r="B529" t="s">
        <v>1212</v>
      </c>
      <c r="C529" t="s">
        <v>239</v>
      </c>
      <c r="D529" t="s">
        <v>1280</v>
      </c>
      <c r="E529" t="s">
        <v>1280</v>
      </c>
      <c r="F529" t="s">
        <v>1578</v>
      </c>
      <c r="G529" t="s">
        <v>1400</v>
      </c>
      <c r="H529" s="144">
        <v>0.2195</v>
      </c>
      <c r="I529" s="135" t="str">
        <f>_xlfn.XLOOKUP(Chronic_Absenteeism[[#This Row],[School Name]],Maine_Schools[School Name],Maine_Schools[Grade Span],"error")</f>
        <v>PK-08</v>
      </c>
      <c r="J529" s="134" t="str">
        <f>_xlfn.XLOOKUP(Chronic_Absenteeism[[#This Row],[School Name]],Maine_Schools[School Name],Maine_Schools[Comparison School Type],"error")</f>
        <v>Non Charter</v>
      </c>
    </row>
    <row r="530" spans="1:10" ht="16">
      <c r="A530" t="s">
        <v>573</v>
      </c>
      <c r="B530" t="s">
        <v>1214</v>
      </c>
      <c r="C530" t="s">
        <v>458</v>
      </c>
      <c r="D530" t="s">
        <v>1280</v>
      </c>
      <c r="E530" t="s">
        <v>1280</v>
      </c>
      <c r="F530" t="s">
        <v>1286</v>
      </c>
      <c r="G530" t="s">
        <v>1455</v>
      </c>
      <c r="H530" s="144">
        <v>0.1908</v>
      </c>
      <c r="I530" s="135" t="str">
        <f>_xlfn.XLOOKUP(Chronic_Absenteeism[[#This Row],[School Name]],Maine_Schools[School Name],Maine_Schools[Grade Span],"error")</f>
        <v>PK-08</v>
      </c>
      <c r="J530" s="134" t="str">
        <f>_xlfn.XLOOKUP(Chronic_Absenteeism[[#This Row],[School Name]],Maine_Schools[School Name],Maine_Schools[Comparison School Type],"error")</f>
        <v>Non Charter</v>
      </c>
    </row>
    <row r="531" spans="1:10" ht="16">
      <c r="A531" t="s">
        <v>573</v>
      </c>
      <c r="B531" t="s">
        <v>1216</v>
      </c>
      <c r="C531" t="s">
        <v>465</v>
      </c>
      <c r="D531" t="s">
        <v>1280</v>
      </c>
      <c r="E531" t="s">
        <v>1280</v>
      </c>
      <c r="F531" t="s">
        <v>1347</v>
      </c>
      <c r="G531" t="s">
        <v>1697</v>
      </c>
      <c r="H531" s="144">
        <v>0.18679999999999999</v>
      </c>
      <c r="I531" s="135" t="str">
        <f>_xlfn.XLOOKUP(Chronic_Absenteeism[[#This Row],[School Name]],Maine_Schools[School Name],Maine_Schools[Grade Span],"error")</f>
        <v>PK-08</v>
      </c>
      <c r="J531" s="134" t="str">
        <f>_xlfn.XLOOKUP(Chronic_Absenteeism[[#This Row],[School Name]],Maine_Schools[School Name],Maine_Schools[Comparison School Type],"error")</f>
        <v>Non Charter</v>
      </c>
    </row>
    <row r="532" spans="1:10" ht="16">
      <c r="A532" t="s">
        <v>573</v>
      </c>
      <c r="B532" t="s">
        <v>1218</v>
      </c>
      <c r="C532" t="s">
        <v>544</v>
      </c>
      <c r="D532" t="s">
        <v>1280</v>
      </c>
      <c r="E532" t="s">
        <v>1280</v>
      </c>
      <c r="F532" t="s">
        <v>1497</v>
      </c>
      <c r="G532" t="s">
        <v>1630</v>
      </c>
      <c r="H532" s="144">
        <v>0.13700000000000001</v>
      </c>
      <c r="I532" s="135" t="str">
        <f>_xlfn.XLOOKUP(Chronic_Absenteeism[[#This Row],[School Name]],Maine_Schools[School Name],Maine_Schools[Grade Span],"error")</f>
        <v>PK-08</v>
      </c>
      <c r="J532" s="134" t="str">
        <f>_xlfn.XLOOKUP(Chronic_Absenteeism[[#This Row],[School Name]],Maine_Schools[School Name],Maine_Schools[Comparison School Type],"error")</f>
        <v>Non Charter</v>
      </c>
    </row>
    <row r="533" spans="1:10" ht="16">
      <c r="A533" t="s">
        <v>573</v>
      </c>
      <c r="B533" t="s">
        <v>553</v>
      </c>
      <c r="C533" t="s">
        <v>553</v>
      </c>
      <c r="D533" t="s">
        <v>1280</v>
      </c>
      <c r="E533" t="s">
        <v>1280</v>
      </c>
      <c r="F533" t="s">
        <v>1385</v>
      </c>
      <c r="G533" t="s">
        <v>1629</v>
      </c>
      <c r="H533" s="144">
        <v>0.1908</v>
      </c>
      <c r="I533" s="135" t="str">
        <f>_xlfn.XLOOKUP(Chronic_Absenteeism[[#This Row],[School Name]],Maine_Schools[School Name],Maine_Schools[Grade Span],"error")</f>
        <v>09-12</v>
      </c>
      <c r="J533" s="134" t="str">
        <f>_xlfn.XLOOKUP(Chronic_Absenteeism[[#This Row],[School Name]],Maine_Schools[School Name],Maine_Schools[Comparison School Type],"error")</f>
        <v>Non Charter</v>
      </c>
    </row>
    <row r="534" spans="1:10" ht="16">
      <c r="A534" t="s">
        <v>573</v>
      </c>
      <c r="B534" t="s">
        <v>1220</v>
      </c>
      <c r="C534" t="s">
        <v>19</v>
      </c>
      <c r="D534" t="s">
        <v>1280</v>
      </c>
      <c r="E534" t="s">
        <v>1280</v>
      </c>
      <c r="F534" t="s">
        <v>1352</v>
      </c>
      <c r="G534" t="s">
        <v>1611</v>
      </c>
      <c r="H534" s="144">
        <v>0.31030000000000002</v>
      </c>
      <c r="I534" s="135" t="str">
        <f>_xlfn.XLOOKUP(Chronic_Absenteeism[[#This Row],[School Name]],Maine_Schools[School Name],Maine_Schools[Grade Span],"error")</f>
        <v>04-05</v>
      </c>
      <c r="J534" s="134" t="str">
        <f>_xlfn.XLOOKUP(Chronic_Absenteeism[[#This Row],[School Name]],Maine_Schools[School Name],Maine_Schools[Comparison School Type],"error")</f>
        <v>Non Charter</v>
      </c>
    </row>
    <row r="535" spans="1:10" ht="16">
      <c r="A535" t="s">
        <v>573</v>
      </c>
      <c r="B535" t="s">
        <v>1220</v>
      </c>
      <c r="C535" t="s">
        <v>103</v>
      </c>
      <c r="D535" t="s">
        <v>1280</v>
      </c>
      <c r="E535" t="s">
        <v>1280</v>
      </c>
      <c r="F535" t="s">
        <v>1314</v>
      </c>
      <c r="G535" t="s">
        <v>1698</v>
      </c>
      <c r="H535" s="144">
        <v>0.26300000000000001</v>
      </c>
      <c r="I535" s="135" t="str">
        <f>_xlfn.XLOOKUP(Chronic_Absenteeism[[#This Row],[School Name]],Maine_Schools[School Name],Maine_Schools[Grade Span],"error")</f>
        <v>PK-03</v>
      </c>
      <c r="J535" s="134" t="str">
        <f>_xlfn.XLOOKUP(Chronic_Absenteeism[[#This Row],[School Name]],Maine_Schools[School Name],Maine_Schools[Comparison School Type],"error")</f>
        <v>Non Charter</v>
      </c>
    </row>
    <row r="536" spans="1:10" ht="16">
      <c r="A536" t="s">
        <v>573</v>
      </c>
      <c r="B536" t="s">
        <v>1220</v>
      </c>
      <c r="C536" t="s">
        <v>198</v>
      </c>
      <c r="D536" t="s">
        <v>1280</v>
      </c>
      <c r="E536" t="s">
        <v>1280</v>
      </c>
      <c r="F536" t="s">
        <v>1395</v>
      </c>
      <c r="G536" t="s">
        <v>1699</v>
      </c>
      <c r="H536" s="144">
        <v>0.34549999999999997</v>
      </c>
      <c r="I536" s="135" t="str">
        <f>_xlfn.XLOOKUP(Chronic_Absenteeism[[#This Row],[School Name]],Maine_Schools[School Name],Maine_Schools[Grade Span],"error")</f>
        <v>06-08</v>
      </c>
      <c r="J536" s="134" t="str">
        <f>_xlfn.XLOOKUP(Chronic_Absenteeism[[#This Row],[School Name]],Maine_Schools[School Name],Maine_Schools[Comparison School Type],"error")</f>
        <v>Non Charter</v>
      </c>
    </row>
    <row r="537" spans="1:10" ht="16">
      <c r="A537" t="s">
        <v>573</v>
      </c>
      <c r="B537" t="s">
        <v>1220</v>
      </c>
      <c r="C537" t="s">
        <v>137</v>
      </c>
      <c r="D537" t="s">
        <v>1280</v>
      </c>
      <c r="E537" t="s">
        <v>1280</v>
      </c>
      <c r="F537" t="s">
        <v>1700</v>
      </c>
      <c r="G537" t="s">
        <v>1701</v>
      </c>
      <c r="H537" s="144">
        <v>0.35649999999999998</v>
      </c>
      <c r="I537" s="135" t="str">
        <f>_xlfn.XLOOKUP(Chronic_Absenteeism[[#This Row],[School Name]],Maine_Schools[School Name],Maine_Schools[Grade Span],"error")</f>
        <v>09-12</v>
      </c>
      <c r="J537" s="134" t="str">
        <f>_xlfn.XLOOKUP(Chronic_Absenteeism[[#This Row],[School Name]],Maine_Schools[School Name],Maine_Schools[Comparison School Type],"error")</f>
        <v>Non Charter</v>
      </c>
    </row>
    <row r="538" spans="1:10" ht="16">
      <c r="A538" t="s">
        <v>573</v>
      </c>
      <c r="B538" t="s">
        <v>1222</v>
      </c>
      <c r="C538" t="s">
        <v>557</v>
      </c>
      <c r="D538" t="s">
        <v>1280</v>
      </c>
      <c r="E538" t="s">
        <v>1280</v>
      </c>
      <c r="F538" t="s">
        <v>1552</v>
      </c>
      <c r="G538" t="s">
        <v>1376</v>
      </c>
      <c r="H538" s="144">
        <v>7.9299999999999995E-2</v>
      </c>
      <c r="I538" s="135" t="str">
        <f>_xlfn.XLOOKUP(Chronic_Absenteeism[[#This Row],[School Name]],Maine_Schools[School Name],Maine_Schools[Grade Span],"error")</f>
        <v>KG-04</v>
      </c>
      <c r="J538" s="134" t="str">
        <f>_xlfn.XLOOKUP(Chronic_Absenteeism[[#This Row],[School Name]],Maine_Schools[School Name],Maine_Schools[Comparison School Type],"error")</f>
        <v>Non Charter</v>
      </c>
    </row>
    <row r="539" spans="1:10" ht="16">
      <c r="A539" t="s">
        <v>573</v>
      </c>
      <c r="B539" t="s">
        <v>1222</v>
      </c>
      <c r="C539" t="s">
        <v>409</v>
      </c>
      <c r="D539" t="s">
        <v>1280</v>
      </c>
      <c r="E539" t="s">
        <v>1280</v>
      </c>
      <c r="F539" t="s">
        <v>1356</v>
      </c>
      <c r="G539" t="s">
        <v>1443</v>
      </c>
      <c r="H539" s="144">
        <v>0.25130000000000002</v>
      </c>
      <c r="I539" s="135" t="str">
        <f>_xlfn.XLOOKUP(Chronic_Absenteeism[[#This Row],[School Name]],Maine_Schools[School Name],Maine_Schools[Grade Span],"error")</f>
        <v>09-12</v>
      </c>
      <c r="J539" s="134" t="str">
        <f>_xlfn.XLOOKUP(Chronic_Absenteeism[[#This Row],[School Name]],Maine_Schools[School Name],Maine_Schools[Comparison School Type],"error")</f>
        <v>Non Charter</v>
      </c>
    </row>
    <row r="540" spans="1:10" ht="16">
      <c r="A540" t="s">
        <v>573</v>
      </c>
      <c r="B540" t="s">
        <v>1222</v>
      </c>
      <c r="C540" t="s">
        <v>558</v>
      </c>
      <c r="D540" t="s">
        <v>1280</v>
      </c>
      <c r="E540" t="s">
        <v>1280</v>
      </c>
      <c r="F540" t="s">
        <v>1320</v>
      </c>
      <c r="G540" t="s">
        <v>1702</v>
      </c>
      <c r="H540" s="144">
        <v>0.14510000000000001</v>
      </c>
      <c r="I540" s="135" t="str">
        <f>_xlfn.XLOOKUP(Chronic_Absenteeism[[#This Row],[School Name]],Maine_Schools[School Name],Maine_Schools[Grade Span],"error")</f>
        <v>05-08</v>
      </c>
      <c r="J540" s="134" t="str">
        <f>_xlfn.XLOOKUP(Chronic_Absenteeism[[#This Row],[School Name]],Maine_Schools[School Name],Maine_Schools[Comparison School Type],"error")</f>
        <v>Non Charter</v>
      </c>
    </row>
    <row r="541" spans="1:10" ht="16">
      <c r="A541" t="s">
        <v>573</v>
      </c>
      <c r="B541" t="s">
        <v>1227</v>
      </c>
      <c r="C541" t="s">
        <v>560</v>
      </c>
      <c r="D541" t="s">
        <v>1280</v>
      </c>
      <c r="E541" t="s">
        <v>1280</v>
      </c>
      <c r="F541" t="s">
        <v>1289</v>
      </c>
      <c r="G541" t="s">
        <v>1473</v>
      </c>
      <c r="H541" s="144">
        <v>0.10340000000000001</v>
      </c>
      <c r="I541" s="135" t="str">
        <f>_xlfn.XLOOKUP(Chronic_Absenteeism[[#This Row],[School Name]],Maine_Schools[School Name],Maine_Schools[Grade Span],"error")</f>
        <v>PK-05</v>
      </c>
      <c r="J541" s="134" t="str">
        <f>_xlfn.XLOOKUP(Chronic_Absenteeism[[#This Row],[School Name]],Maine_Schools[School Name],Maine_Schools[Comparison School Type],"error")</f>
        <v>Non Charter</v>
      </c>
    </row>
    <row r="542" spans="1:10" ht="16">
      <c r="A542" t="s">
        <v>573</v>
      </c>
      <c r="B542" t="s">
        <v>1229</v>
      </c>
      <c r="C542" t="s">
        <v>288</v>
      </c>
      <c r="D542" t="s">
        <v>1280</v>
      </c>
      <c r="E542" t="s">
        <v>1280</v>
      </c>
      <c r="F542" t="s">
        <v>1310</v>
      </c>
      <c r="G542" t="s">
        <v>1612</v>
      </c>
      <c r="H542" s="144">
        <v>0.12709999999999999</v>
      </c>
      <c r="I542" s="135" t="str">
        <f>_xlfn.XLOOKUP(Chronic_Absenteeism[[#This Row],[School Name]],Maine_Schools[School Name],Maine_Schools[Grade Span],"error")</f>
        <v>PK-04</v>
      </c>
      <c r="J542" s="134" t="str">
        <f>_xlfn.XLOOKUP(Chronic_Absenteeism[[#This Row],[School Name]],Maine_Schools[School Name],Maine_Schools[Comparison School Type],"error")</f>
        <v>Non Charter</v>
      </c>
    </row>
    <row r="543" spans="1:10" ht="16">
      <c r="A543" t="s">
        <v>573</v>
      </c>
      <c r="B543" t="s">
        <v>1229</v>
      </c>
      <c r="C543" t="s">
        <v>413</v>
      </c>
      <c r="D543" t="s">
        <v>1280</v>
      </c>
      <c r="E543" t="s">
        <v>1280</v>
      </c>
      <c r="F543" t="s">
        <v>1557</v>
      </c>
      <c r="G543" t="s">
        <v>1610</v>
      </c>
      <c r="H543" s="144">
        <v>9.3600000000000003E-2</v>
      </c>
      <c r="I543" s="135" t="str">
        <f>_xlfn.XLOOKUP(Chronic_Absenteeism[[#This Row],[School Name]],Maine_Schools[School Name],Maine_Schools[Grade Span],"error")</f>
        <v>KG-04</v>
      </c>
      <c r="J543" s="134" t="str">
        <f>_xlfn.XLOOKUP(Chronic_Absenteeism[[#This Row],[School Name]],Maine_Schools[School Name],Maine_Schools[Comparison School Type],"error")</f>
        <v>Non Charter</v>
      </c>
    </row>
    <row r="544" spans="1:10" ht="16">
      <c r="A544" t="s">
        <v>573</v>
      </c>
      <c r="B544" t="s">
        <v>1229</v>
      </c>
      <c r="C544" t="s">
        <v>191</v>
      </c>
      <c r="D544" t="s">
        <v>1280</v>
      </c>
      <c r="E544" t="s">
        <v>1280</v>
      </c>
      <c r="F544" t="s">
        <v>1457</v>
      </c>
      <c r="G544" t="s">
        <v>1703</v>
      </c>
      <c r="H544" s="144">
        <v>0.1893</v>
      </c>
      <c r="I544" s="135" t="str">
        <f>_xlfn.XLOOKUP(Chronic_Absenteeism[[#This Row],[School Name]],Maine_Schools[School Name],Maine_Schools[Grade Span],"error")</f>
        <v>KG-04</v>
      </c>
      <c r="J544" s="134" t="str">
        <f>_xlfn.XLOOKUP(Chronic_Absenteeism[[#This Row],[School Name]],Maine_Schools[School Name],Maine_Schools[Comparison School Type],"error")</f>
        <v>Non Charter</v>
      </c>
    </row>
    <row r="545" spans="1:10" ht="16">
      <c r="A545" t="s">
        <v>573</v>
      </c>
      <c r="B545" t="s">
        <v>1229</v>
      </c>
      <c r="C545" t="s">
        <v>140</v>
      </c>
      <c r="D545" t="s">
        <v>1280</v>
      </c>
      <c r="E545" t="s">
        <v>1280</v>
      </c>
      <c r="F545" t="s">
        <v>1514</v>
      </c>
      <c r="G545" t="s">
        <v>1704</v>
      </c>
      <c r="H545" s="144">
        <v>0.32550000000000001</v>
      </c>
      <c r="I545" s="135" t="str">
        <f>_xlfn.XLOOKUP(Chronic_Absenteeism[[#This Row],[School Name]],Maine_Schools[School Name],Maine_Schools[Grade Span],"error")</f>
        <v>09-12</v>
      </c>
      <c r="J545" s="134" t="str">
        <f>_xlfn.XLOOKUP(Chronic_Absenteeism[[#This Row],[School Name]],Maine_Schools[School Name],Maine_Schools[Comparison School Type],"error")</f>
        <v>Non Charter</v>
      </c>
    </row>
    <row r="546" spans="1:10" ht="16">
      <c r="A546" t="s">
        <v>573</v>
      </c>
      <c r="B546" t="s">
        <v>1229</v>
      </c>
      <c r="C546" t="s">
        <v>248</v>
      </c>
      <c r="D546" t="s">
        <v>1280</v>
      </c>
      <c r="E546" t="s">
        <v>1280</v>
      </c>
      <c r="F546" t="s">
        <v>1705</v>
      </c>
      <c r="G546" t="s">
        <v>1541</v>
      </c>
      <c r="H546" s="144">
        <v>0.2369</v>
      </c>
      <c r="I546" s="135" t="str">
        <f>_xlfn.XLOOKUP(Chronic_Absenteeism[[#This Row],[School Name]],Maine_Schools[School Name],Maine_Schools[Grade Span],"error")</f>
        <v>05-08</v>
      </c>
      <c r="J546" s="134" t="str">
        <f>_xlfn.XLOOKUP(Chronic_Absenteeism[[#This Row],[School Name]],Maine_Schools[School Name],Maine_Schools[Comparison School Type],"error")</f>
        <v>Non Charter</v>
      </c>
    </row>
    <row r="547" spans="1:10" ht="16">
      <c r="A547" t="s">
        <v>573</v>
      </c>
      <c r="B547" t="s">
        <v>1231</v>
      </c>
      <c r="C547" t="s">
        <v>423</v>
      </c>
      <c r="D547" t="s">
        <v>1280</v>
      </c>
      <c r="E547" t="s">
        <v>1280</v>
      </c>
      <c r="F547" t="s">
        <v>1285</v>
      </c>
      <c r="G547" t="s">
        <v>1586</v>
      </c>
      <c r="H547" s="144">
        <v>0.26090000000000002</v>
      </c>
      <c r="I547" s="135" t="str">
        <f>_xlfn.XLOOKUP(Chronic_Absenteeism[[#This Row],[School Name]],Maine_Schools[School Name],Maine_Schools[Grade Span],"error")</f>
        <v>PK-08</v>
      </c>
      <c r="J547" s="134" t="str">
        <f>_xlfn.XLOOKUP(Chronic_Absenteeism[[#This Row],[School Name]],Maine_Schools[School Name],Maine_Schools[Comparison School Type],"error")</f>
        <v>Non Charter</v>
      </c>
    </row>
    <row r="548" spans="1:10" ht="16">
      <c r="A548" t="s">
        <v>573</v>
      </c>
      <c r="B548" t="s">
        <v>1233</v>
      </c>
      <c r="C548" t="s">
        <v>475</v>
      </c>
      <c r="D548" t="s">
        <v>1280</v>
      </c>
      <c r="E548" t="s">
        <v>1280</v>
      </c>
      <c r="F548" t="s">
        <v>1597</v>
      </c>
      <c r="G548" t="s">
        <v>1706</v>
      </c>
      <c r="H548" s="144">
        <v>0.1464</v>
      </c>
      <c r="I548" s="135" t="str">
        <f>_xlfn.XLOOKUP(Chronic_Absenteeism[[#This Row],[School Name]],Maine_Schools[School Name],Maine_Schools[Grade Span],"error")</f>
        <v>PK-06</v>
      </c>
      <c r="J548" s="134" t="str">
        <f>_xlfn.XLOOKUP(Chronic_Absenteeism[[#This Row],[School Name]],Maine_Schools[School Name],Maine_Schools[Comparison School Type],"error")</f>
        <v>Non Charter</v>
      </c>
    </row>
    <row r="549" spans="1:10" ht="16">
      <c r="A549" t="s">
        <v>573</v>
      </c>
      <c r="B549" t="s">
        <v>1233</v>
      </c>
      <c r="C549" t="s">
        <v>415</v>
      </c>
      <c r="D549" t="s">
        <v>1280</v>
      </c>
      <c r="E549" t="s">
        <v>1280</v>
      </c>
      <c r="F549" t="s">
        <v>1427</v>
      </c>
      <c r="G549" t="s">
        <v>1631</v>
      </c>
      <c r="H549" s="144">
        <v>0.32690000000000002</v>
      </c>
      <c r="I549" s="135" t="str">
        <f>_xlfn.XLOOKUP(Chronic_Absenteeism[[#This Row],[School Name]],Maine_Schools[School Name],Maine_Schools[Grade Span],"error")</f>
        <v>09-12</v>
      </c>
      <c r="J549" s="134" t="str">
        <f>_xlfn.XLOOKUP(Chronic_Absenteeism[[#This Row],[School Name]],Maine_Schools[School Name],Maine_Schools[Comparison School Type],"error")</f>
        <v>Non Charter</v>
      </c>
    </row>
    <row r="550" spans="1:10" ht="16">
      <c r="A550" t="s">
        <v>573</v>
      </c>
      <c r="B550" t="s">
        <v>1233</v>
      </c>
      <c r="C550" t="s">
        <v>87</v>
      </c>
      <c r="D550" t="s">
        <v>1280</v>
      </c>
      <c r="E550" t="s">
        <v>1280</v>
      </c>
      <c r="F550" t="s">
        <v>1397</v>
      </c>
      <c r="G550" t="s">
        <v>1588</v>
      </c>
      <c r="H550" s="144">
        <v>0.23730000000000001</v>
      </c>
      <c r="I550" s="135" t="str">
        <f>_xlfn.XLOOKUP(Chronic_Absenteeism[[#This Row],[School Name]],Maine_Schools[School Name],Maine_Schools[Grade Span],"error")</f>
        <v>07-08</v>
      </c>
      <c r="J550" s="134" t="str">
        <f>_xlfn.XLOOKUP(Chronic_Absenteeism[[#This Row],[School Name]],Maine_Schools[School Name],Maine_Schools[Comparison School Type],"error")</f>
        <v>Non Charter</v>
      </c>
    </row>
    <row r="551" spans="1:10" ht="16">
      <c r="A551" t="s">
        <v>573</v>
      </c>
      <c r="B551" t="s">
        <v>1235</v>
      </c>
      <c r="C551" t="s">
        <v>476</v>
      </c>
      <c r="D551" t="s">
        <v>1280</v>
      </c>
      <c r="E551" t="s">
        <v>1280</v>
      </c>
      <c r="F551" t="s">
        <v>1495</v>
      </c>
      <c r="G551" t="s">
        <v>1707</v>
      </c>
      <c r="H551" s="144">
        <v>0.16139999999999999</v>
      </c>
      <c r="I551" s="135" t="str">
        <f>_xlfn.XLOOKUP(Chronic_Absenteeism[[#This Row],[School Name]],Maine_Schools[School Name],Maine_Schools[Grade Span],"error")</f>
        <v>PK-05</v>
      </c>
      <c r="J551" s="134" t="str">
        <f>_xlfn.XLOOKUP(Chronic_Absenteeism[[#This Row],[School Name]],Maine_Schools[School Name],Maine_Schools[Comparison School Type],"error")</f>
        <v>Non Charter</v>
      </c>
    </row>
    <row r="552" spans="1:10" ht="16">
      <c r="A552" t="s">
        <v>573</v>
      </c>
      <c r="B552" t="s">
        <v>1235</v>
      </c>
      <c r="C552" t="s">
        <v>145</v>
      </c>
      <c r="D552" t="s">
        <v>1280</v>
      </c>
      <c r="E552" t="s">
        <v>1280</v>
      </c>
      <c r="F552" t="s">
        <v>1495</v>
      </c>
      <c r="G552" t="s">
        <v>1514</v>
      </c>
      <c r="H552" s="144">
        <v>0.25230000000000002</v>
      </c>
      <c r="I552" s="135" t="str">
        <f>_xlfn.XLOOKUP(Chronic_Absenteeism[[#This Row],[School Name]],Maine_Schools[School Name],Maine_Schools[Grade Span],"error")</f>
        <v>09-12</v>
      </c>
      <c r="J552" s="134" t="str">
        <f>_xlfn.XLOOKUP(Chronic_Absenteeism[[#This Row],[School Name]],Maine_Schools[School Name],Maine_Schools[Comparison School Type],"error")</f>
        <v>Non Charter</v>
      </c>
    </row>
    <row r="553" spans="1:10" ht="16">
      <c r="A553" t="s">
        <v>573</v>
      </c>
      <c r="B553" t="s">
        <v>1235</v>
      </c>
      <c r="C553" t="s">
        <v>478</v>
      </c>
      <c r="D553" t="s">
        <v>1280</v>
      </c>
      <c r="E553" t="s">
        <v>1280</v>
      </c>
      <c r="F553" t="s">
        <v>1552</v>
      </c>
      <c r="G553" t="s">
        <v>1579</v>
      </c>
      <c r="H553" s="144">
        <v>0.22559999999999999</v>
      </c>
      <c r="I553" s="135" t="str">
        <f>_xlfn.XLOOKUP(Chronic_Absenteeism[[#This Row],[School Name]],Maine_Schools[School Name],Maine_Schools[Grade Span],"error")</f>
        <v>06-08</v>
      </c>
      <c r="J553" s="134" t="str">
        <f>_xlfn.XLOOKUP(Chronic_Absenteeism[[#This Row],[School Name]],Maine_Schools[School Name],Maine_Schools[Comparison School Type],"error")</f>
        <v>Non Charter</v>
      </c>
    </row>
    <row r="554" spans="1:10" ht="16">
      <c r="A554" t="s">
        <v>573</v>
      </c>
      <c r="B554" t="s">
        <v>1237</v>
      </c>
      <c r="C554" t="s">
        <v>419</v>
      </c>
      <c r="D554" t="s">
        <v>1280</v>
      </c>
      <c r="E554" t="s">
        <v>1280</v>
      </c>
      <c r="F554" t="s">
        <v>1383</v>
      </c>
      <c r="G554" t="s">
        <v>1705</v>
      </c>
      <c r="H554" s="144">
        <v>0.31140000000000001</v>
      </c>
      <c r="I554" s="135" t="str">
        <f>_xlfn.XLOOKUP(Chronic_Absenteeism[[#This Row],[School Name]],Maine_Schools[School Name],Maine_Schools[Grade Span],"error")</f>
        <v>PK-05</v>
      </c>
      <c r="J554" s="134" t="str">
        <f>_xlfn.XLOOKUP(Chronic_Absenteeism[[#This Row],[School Name]],Maine_Schools[School Name],Maine_Schools[Comparison School Type],"error")</f>
        <v>Non Charter</v>
      </c>
    </row>
    <row r="555" spans="1:10" ht="16">
      <c r="A555" t="s">
        <v>573</v>
      </c>
      <c r="B555" t="s">
        <v>1237</v>
      </c>
      <c r="C555" t="s">
        <v>151</v>
      </c>
      <c r="D555" t="s">
        <v>1280</v>
      </c>
      <c r="E555" t="s">
        <v>1280</v>
      </c>
      <c r="F555" t="s">
        <v>1672</v>
      </c>
      <c r="G555" t="s">
        <v>1675</v>
      </c>
      <c r="H555" s="144">
        <v>0.61429999999999996</v>
      </c>
      <c r="I555" s="135" t="str">
        <f>_xlfn.XLOOKUP(Chronic_Absenteeism[[#This Row],[School Name]],Maine_Schools[School Name],Maine_Schools[Grade Span],"error")</f>
        <v>06-12</v>
      </c>
      <c r="J555" s="134" t="str">
        <f>_xlfn.XLOOKUP(Chronic_Absenteeism[[#This Row],[School Name]],Maine_Schools[School Name],Maine_Schools[Comparison School Type],"error")</f>
        <v>Non Charter</v>
      </c>
    </row>
    <row r="556" spans="1:10" ht="16">
      <c r="A556" t="s">
        <v>573</v>
      </c>
      <c r="B556" t="s">
        <v>1239</v>
      </c>
      <c r="C556" t="s">
        <v>83</v>
      </c>
      <c r="D556" t="s">
        <v>1280</v>
      </c>
      <c r="E556" t="s">
        <v>1280</v>
      </c>
      <c r="F556" t="s">
        <v>1578</v>
      </c>
      <c r="G556" t="s">
        <v>1608</v>
      </c>
      <c r="H556" s="144">
        <v>0.1875</v>
      </c>
      <c r="I556" s="135" t="str">
        <f>_xlfn.XLOOKUP(Chronic_Absenteeism[[#This Row],[School Name]],Maine_Schools[School Name],Maine_Schools[Grade Span],"error")</f>
        <v>PK-08</v>
      </c>
      <c r="J556" s="134" t="str">
        <f>_xlfn.XLOOKUP(Chronic_Absenteeism[[#This Row],[School Name]],Maine_Schools[School Name],Maine_Schools[Comparison School Type],"error")</f>
        <v>Non Charter</v>
      </c>
    </row>
    <row r="557" spans="1:10" ht="16">
      <c r="A557" t="s">
        <v>573</v>
      </c>
      <c r="B557" t="s">
        <v>1241</v>
      </c>
      <c r="C557" t="s">
        <v>389</v>
      </c>
      <c r="D557" t="s">
        <v>1280</v>
      </c>
      <c r="E557" t="s">
        <v>1280</v>
      </c>
      <c r="F557" t="s">
        <v>1286</v>
      </c>
      <c r="G557" t="s">
        <v>1631</v>
      </c>
      <c r="H557" s="144">
        <v>6.93E-2</v>
      </c>
      <c r="I557" s="135" t="str">
        <f>_xlfn.XLOOKUP(Chronic_Absenteeism[[#This Row],[School Name]],Maine_Schools[School Name],Maine_Schools[Grade Span],"error")</f>
        <v>06-08</v>
      </c>
      <c r="J557" s="134" t="str">
        <f>_xlfn.XLOOKUP(Chronic_Absenteeism[[#This Row],[School Name]],Maine_Schools[School Name],Maine_Schools[Comparison School Type],"error")</f>
        <v>Non Charter</v>
      </c>
    </row>
    <row r="558" spans="1:10" ht="16">
      <c r="A558" t="s">
        <v>573</v>
      </c>
      <c r="B558" t="s">
        <v>1241</v>
      </c>
      <c r="C558" t="s">
        <v>561</v>
      </c>
      <c r="D558" t="s">
        <v>1280</v>
      </c>
      <c r="E558" t="s">
        <v>1280</v>
      </c>
      <c r="F558" t="s">
        <v>1497</v>
      </c>
      <c r="G558" t="s">
        <v>1381</v>
      </c>
      <c r="H558" s="144">
        <v>8.9300000000000004E-2</v>
      </c>
      <c r="I558" s="135" t="str">
        <f>_xlfn.XLOOKUP(Chronic_Absenteeism[[#This Row],[School Name]],Maine_Schools[School Name],Maine_Schools[Grade Span],"error")</f>
        <v>PK-01</v>
      </c>
      <c r="J558" s="134" t="str">
        <f>_xlfn.XLOOKUP(Chronic_Absenteeism[[#This Row],[School Name]],Maine_Schools[School Name],Maine_Schools[Comparison School Type],"error")</f>
        <v>Non Charter</v>
      </c>
    </row>
    <row r="559" spans="1:10" ht="16">
      <c r="A559" t="s">
        <v>573</v>
      </c>
      <c r="B559" t="s">
        <v>1241</v>
      </c>
      <c r="C559" t="s">
        <v>568</v>
      </c>
      <c r="D559" t="s">
        <v>1280</v>
      </c>
      <c r="E559" t="s">
        <v>1280</v>
      </c>
      <c r="F559" t="s">
        <v>1341</v>
      </c>
      <c r="G559" t="s">
        <v>1708</v>
      </c>
      <c r="H559" s="144">
        <v>6.4199999999999993E-2</v>
      </c>
      <c r="I559" s="135" t="str">
        <f>_xlfn.XLOOKUP(Chronic_Absenteeism[[#This Row],[School Name]],Maine_Schools[School Name],Maine_Schools[Grade Span],"error")</f>
        <v>02-05</v>
      </c>
      <c r="J559" s="134" t="str">
        <f>_xlfn.XLOOKUP(Chronic_Absenteeism[[#This Row],[School Name]],Maine_Schools[School Name],Maine_Schools[Comparison School Type],"error")</f>
        <v>Non Charter</v>
      </c>
    </row>
    <row r="560" spans="1:10" ht="16">
      <c r="A560" t="s">
        <v>573</v>
      </c>
      <c r="B560" t="s">
        <v>1241</v>
      </c>
      <c r="C560" t="s">
        <v>569</v>
      </c>
      <c r="D560" t="s">
        <v>1280</v>
      </c>
      <c r="E560" t="s">
        <v>1280</v>
      </c>
      <c r="F560" t="s">
        <v>1622</v>
      </c>
      <c r="G560" t="s">
        <v>1709</v>
      </c>
      <c r="H560" s="144">
        <v>0.15359999999999999</v>
      </c>
      <c r="I560" s="135" t="str">
        <f>_xlfn.XLOOKUP(Chronic_Absenteeism[[#This Row],[School Name]],Maine_Schools[School Name],Maine_Schools[Grade Span],"error")</f>
        <v>09-12</v>
      </c>
      <c r="J560" s="134" t="str">
        <f>_xlfn.XLOOKUP(Chronic_Absenteeism[[#This Row],[School Name]],Maine_Schools[School Name],Maine_Schools[Comparison School Type],"error")</f>
        <v>Non Charter</v>
      </c>
    </row>
    <row r="561" spans="1:10" ht="16">
      <c r="A561" t="s">
        <v>573</v>
      </c>
      <c r="B561" t="s">
        <v>1243</v>
      </c>
      <c r="C561" t="s">
        <v>287</v>
      </c>
      <c r="D561" t="s">
        <v>1280</v>
      </c>
      <c r="E561" t="s">
        <v>1280</v>
      </c>
      <c r="F561" t="s">
        <v>1558</v>
      </c>
      <c r="G561" t="s">
        <v>1516</v>
      </c>
      <c r="H561" s="144">
        <v>0.1024</v>
      </c>
      <c r="I561" s="135" t="str">
        <f>_xlfn.XLOOKUP(Chronic_Absenteeism[[#This Row],[School Name]],Maine_Schools[School Name],Maine_Schools[Grade Span],"error")</f>
        <v>02-04</v>
      </c>
      <c r="J561" s="134" t="str">
        <f>_xlfn.XLOOKUP(Chronic_Absenteeism[[#This Row],[School Name]],Maine_Schools[School Name],Maine_Schools[Comparison School Type],"error")</f>
        <v>Non Charter</v>
      </c>
    </row>
    <row r="562" spans="1:10" ht="16">
      <c r="A562" t="s">
        <v>573</v>
      </c>
      <c r="B562" t="s">
        <v>1243</v>
      </c>
      <c r="C562" t="s">
        <v>546</v>
      </c>
      <c r="D562" t="s">
        <v>1280</v>
      </c>
      <c r="E562" t="s">
        <v>1280</v>
      </c>
      <c r="F562" t="s">
        <v>1557</v>
      </c>
      <c r="G562" t="s">
        <v>1710</v>
      </c>
      <c r="H562" s="144">
        <v>0.1038</v>
      </c>
      <c r="I562" s="135" t="str">
        <f>_xlfn.XLOOKUP(Chronic_Absenteeism[[#This Row],[School Name]],Maine_Schools[School Name],Maine_Schools[Grade Span],"error")</f>
        <v>KG-01</v>
      </c>
      <c r="J562" s="134" t="str">
        <f>_xlfn.XLOOKUP(Chronic_Absenteeism[[#This Row],[School Name]],Maine_Schools[School Name],Maine_Schools[Comparison School Type],"error")</f>
        <v>Non Charter</v>
      </c>
    </row>
    <row r="563" spans="1:10" ht="16">
      <c r="A563" t="s">
        <v>573</v>
      </c>
      <c r="B563" t="s">
        <v>1243</v>
      </c>
      <c r="C563" t="s">
        <v>481</v>
      </c>
      <c r="D563" t="s">
        <v>1280</v>
      </c>
      <c r="E563" t="s">
        <v>1280</v>
      </c>
      <c r="F563" t="s">
        <v>1597</v>
      </c>
      <c r="G563" t="s">
        <v>1510</v>
      </c>
      <c r="H563" s="144">
        <v>0.15490000000000001</v>
      </c>
      <c r="I563" s="135" t="str">
        <f>_xlfn.XLOOKUP(Chronic_Absenteeism[[#This Row],[School Name]],Maine_Schools[School Name],Maine_Schools[Grade Span],"error")</f>
        <v>09-12</v>
      </c>
      <c r="J563" s="134" t="str">
        <f>_xlfn.XLOOKUP(Chronic_Absenteeism[[#This Row],[School Name]],Maine_Schools[School Name],Maine_Schools[Comparison School Type],"error")</f>
        <v>Non Charter</v>
      </c>
    </row>
    <row r="564" spans="1:10" ht="16">
      <c r="A564" t="s">
        <v>573</v>
      </c>
      <c r="B564" t="s">
        <v>1243</v>
      </c>
      <c r="C564" t="s">
        <v>570</v>
      </c>
      <c r="D564" t="s">
        <v>1280</v>
      </c>
      <c r="E564" t="s">
        <v>1280</v>
      </c>
      <c r="F564" t="s">
        <v>1304</v>
      </c>
      <c r="G564" t="s">
        <v>1711</v>
      </c>
      <c r="H564" s="144">
        <v>0.15970000000000001</v>
      </c>
      <c r="I564" s="135" t="str">
        <f>_xlfn.XLOOKUP(Chronic_Absenteeism[[#This Row],[School Name]],Maine_Schools[School Name],Maine_Schools[Grade Span],"error")</f>
        <v>05-08</v>
      </c>
      <c r="J564" s="134" t="str">
        <f>_xlfn.XLOOKUP(Chronic_Absenteeism[[#This Row],[School Name]],Maine_Schools[School Name],Maine_Schools[Comparison School Type],"error")</f>
        <v>Non Charter</v>
      </c>
    </row>
  </sheetData>
  <phoneticPr fontId="2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7.6640625" customWidth="1"/>
    <col min="2" max="2" width="33.1640625" customWidth="1"/>
  </cols>
  <sheetData>
    <row r="1" spans="1:3" ht="15.75" customHeight="1">
      <c r="A1" s="4" t="s">
        <v>0</v>
      </c>
      <c r="B1" s="26" t="s">
        <v>583</v>
      </c>
      <c r="C1" s="5" t="s">
        <v>584</v>
      </c>
    </row>
    <row r="2" spans="1:3" ht="15.75" customHeight="1">
      <c r="A2" s="10" t="s">
        <v>7</v>
      </c>
      <c r="B2" s="27">
        <v>70.97</v>
      </c>
      <c r="C2" s="11" t="s">
        <v>585</v>
      </c>
    </row>
    <row r="3" spans="1:3" ht="15.75" customHeight="1">
      <c r="A3" s="16" t="s">
        <v>50</v>
      </c>
      <c r="B3" s="28">
        <v>69.23</v>
      </c>
      <c r="C3" s="17" t="s">
        <v>585</v>
      </c>
    </row>
    <row r="4" spans="1:3" ht="15.75" customHeight="1">
      <c r="A4" s="10" t="s">
        <v>68</v>
      </c>
      <c r="B4" s="27">
        <v>58.33</v>
      </c>
      <c r="C4" s="11" t="s">
        <v>585</v>
      </c>
    </row>
    <row r="5" spans="1:3" ht="15.75" customHeight="1">
      <c r="A5" s="16" t="s">
        <v>11</v>
      </c>
      <c r="B5" s="28">
        <v>73.86</v>
      </c>
      <c r="C5" s="17" t="s">
        <v>585</v>
      </c>
    </row>
    <row r="6" spans="1:3" ht="15.75" customHeight="1">
      <c r="A6" s="10" t="s">
        <v>331</v>
      </c>
      <c r="B6" s="27">
        <v>46.67</v>
      </c>
      <c r="C6" s="11" t="s">
        <v>585</v>
      </c>
    </row>
    <row r="7" spans="1:3" ht="15.75" customHeight="1">
      <c r="A7" s="16" t="s">
        <v>28</v>
      </c>
      <c r="B7" s="28">
        <v>67.569999999999993</v>
      </c>
      <c r="C7" s="17" t="s">
        <v>585</v>
      </c>
    </row>
    <row r="8" spans="1:3" ht="15.75" customHeight="1">
      <c r="A8" s="10" t="s">
        <v>370</v>
      </c>
      <c r="B8" s="27">
        <v>57.89</v>
      </c>
      <c r="C8" s="11" t="s">
        <v>585</v>
      </c>
    </row>
    <row r="9" spans="1:3" ht="15.75" customHeight="1">
      <c r="A9" s="16" t="s">
        <v>418</v>
      </c>
      <c r="B9" s="28">
        <v>53.13</v>
      </c>
      <c r="C9" s="17" t="s">
        <v>585</v>
      </c>
    </row>
    <row r="10" spans="1:3" ht="15.75" customHeight="1">
      <c r="A10" s="10" t="s">
        <v>531</v>
      </c>
      <c r="B10" s="27">
        <v>72.55</v>
      </c>
      <c r="C10" s="11" t="s">
        <v>585</v>
      </c>
    </row>
    <row r="11" spans="1:3" ht="15.75" customHeight="1">
      <c r="A11" s="16" t="s">
        <v>552</v>
      </c>
      <c r="B11" s="28">
        <v>60</v>
      </c>
      <c r="C11" s="17" t="s">
        <v>585</v>
      </c>
    </row>
    <row r="12" spans="1:3" ht="15.75" customHeight="1">
      <c r="A12" s="10" t="s">
        <v>38</v>
      </c>
      <c r="B12" s="27">
        <v>72.34</v>
      </c>
      <c r="C12" s="11" t="s">
        <v>585</v>
      </c>
    </row>
    <row r="13" spans="1:3" ht="15.75" customHeight="1">
      <c r="A13" s="16" t="s">
        <v>263</v>
      </c>
      <c r="B13" s="28">
        <v>73.53</v>
      </c>
      <c r="C13" s="17" t="s">
        <v>585</v>
      </c>
    </row>
    <row r="14" spans="1:3" ht="15.75" customHeight="1">
      <c r="A14" s="10" t="s">
        <v>333</v>
      </c>
      <c r="B14" s="27">
        <v>66.67</v>
      </c>
      <c r="C14" s="11" t="s">
        <v>585</v>
      </c>
    </row>
    <row r="15" spans="1:3" ht="15.75" customHeight="1">
      <c r="A15" s="16" t="s">
        <v>338</v>
      </c>
      <c r="B15" s="28">
        <v>70.73</v>
      </c>
      <c r="C15" s="17" t="s">
        <v>585</v>
      </c>
    </row>
    <row r="16" spans="1:3" ht="15.75" customHeight="1">
      <c r="A16" s="10" t="s">
        <v>45</v>
      </c>
      <c r="B16" s="27">
        <v>71.88</v>
      </c>
      <c r="C16" s="11" t="s">
        <v>585</v>
      </c>
    </row>
    <row r="17" spans="1:3" ht="15.75" customHeight="1">
      <c r="A17" s="16" t="s">
        <v>49</v>
      </c>
      <c r="B17" s="28">
        <v>66.67</v>
      </c>
      <c r="C17" s="17" t="s">
        <v>585</v>
      </c>
    </row>
    <row r="18" spans="1:3" ht="15.75" customHeight="1">
      <c r="A18" s="10" t="s">
        <v>56</v>
      </c>
      <c r="B18" s="27">
        <v>61.11</v>
      </c>
      <c r="C18" s="11" t="s">
        <v>585</v>
      </c>
    </row>
    <row r="19" spans="1:3" ht="15.75" customHeight="1">
      <c r="A19" s="16" t="s">
        <v>30</v>
      </c>
      <c r="B19" s="28">
        <v>65.67</v>
      </c>
      <c r="C19" s="17" t="s">
        <v>585</v>
      </c>
    </row>
    <row r="20" spans="1:3" ht="15.75" customHeight="1">
      <c r="A20" s="10" t="s">
        <v>67</v>
      </c>
      <c r="B20" s="27">
        <v>67.12</v>
      </c>
      <c r="C20" s="11" t="s">
        <v>585</v>
      </c>
    </row>
    <row r="21" spans="1:3" ht="15.75" customHeight="1">
      <c r="A21" s="16" t="s">
        <v>365</v>
      </c>
      <c r="B21" s="28">
        <v>75.36</v>
      </c>
      <c r="C21" s="17" t="s">
        <v>585</v>
      </c>
    </row>
    <row r="22" spans="1:3" ht="15.75" customHeight="1">
      <c r="A22" s="10" t="s">
        <v>562</v>
      </c>
      <c r="B22" s="27">
        <v>69.010000000000005</v>
      </c>
      <c r="C22" s="11" t="s">
        <v>585</v>
      </c>
    </row>
    <row r="23" spans="1:3" ht="15.75" customHeight="1">
      <c r="A23" s="16" t="s">
        <v>291</v>
      </c>
      <c r="B23" s="28">
        <v>48</v>
      </c>
      <c r="C23" s="17" t="s">
        <v>585</v>
      </c>
    </row>
    <row r="24" spans="1:3" ht="15.75" customHeight="1">
      <c r="A24" s="10" t="s">
        <v>20</v>
      </c>
      <c r="B24" s="27">
        <v>74.290000000000006</v>
      </c>
      <c r="C24" s="11" t="s">
        <v>585</v>
      </c>
    </row>
    <row r="25" spans="1:3" ht="15.75" customHeight="1">
      <c r="A25" s="16" t="s">
        <v>159</v>
      </c>
      <c r="B25" s="28">
        <v>61.29</v>
      </c>
      <c r="C25" s="17" t="s">
        <v>585</v>
      </c>
    </row>
    <row r="26" spans="1:3" ht="15.75" customHeight="1">
      <c r="A26" s="10" t="s">
        <v>114</v>
      </c>
      <c r="B26" s="27">
        <v>79.760000000000005</v>
      </c>
      <c r="C26" s="11" t="s">
        <v>585</v>
      </c>
    </row>
    <row r="27" spans="1:3" ht="15.75" customHeight="1">
      <c r="A27" s="16" t="s">
        <v>175</v>
      </c>
      <c r="B27" s="28">
        <v>63.64</v>
      </c>
      <c r="C27" s="17" t="s">
        <v>585</v>
      </c>
    </row>
    <row r="28" spans="1:3" ht="15.75" customHeight="1">
      <c r="A28" s="10" t="s">
        <v>95</v>
      </c>
      <c r="B28" s="27">
        <v>60.42</v>
      </c>
      <c r="C28" s="11" t="s">
        <v>585</v>
      </c>
    </row>
    <row r="29" spans="1:3" ht="15.75" customHeight="1">
      <c r="A29" s="16" t="s">
        <v>203</v>
      </c>
      <c r="B29" s="28">
        <v>57.41</v>
      </c>
      <c r="C29" s="17" t="s">
        <v>585</v>
      </c>
    </row>
    <row r="30" spans="1:3" ht="15.75" customHeight="1">
      <c r="A30" s="10" t="s">
        <v>22</v>
      </c>
      <c r="B30" s="27">
        <v>53.49</v>
      </c>
      <c r="C30" s="11" t="s">
        <v>585</v>
      </c>
    </row>
    <row r="31" spans="1:3" ht="15.75" customHeight="1">
      <c r="A31" s="16" t="s">
        <v>109</v>
      </c>
      <c r="B31" s="28">
        <v>40</v>
      </c>
      <c r="C31" s="17" t="s">
        <v>585</v>
      </c>
    </row>
    <row r="32" spans="1:3" ht="15.75" customHeight="1">
      <c r="A32" s="10" t="s">
        <v>119</v>
      </c>
      <c r="B32" s="27">
        <v>73.680000000000007</v>
      </c>
      <c r="C32" s="11" t="s">
        <v>585</v>
      </c>
    </row>
    <row r="33" spans="1:3" ht="15.75" customHeight="1">
      <c r="A33" s="16" t="s">
        <v>29</v>
      </c>
      <c r="B33" s="28">
        <v>66.06</v>
      </c>
      <c r="C33" s="17" t="s">
        <v>585</v>
      </c>
    </row>
    <row r="34" spans="1:3" ht="15.75" customHeight="1">
      <c r="A34" s="10" t="s">
        <v>295</v>
      </c>
      <c r="B34" s="27">
        <v>66.959999999999994</v>
      </c>
      <c r="C34" s="11" t="s">
        <v>585</v>
      </c>
    </row>
    <row r="35" spans="1:3" ht="15.75" customHeight="1">
      <c r="A35" s="16" t="s">
        <v>123</v>
      </c>
      <c r="B35" s="28">
        <v>61.9</v>
      </c>
      <c r="C35" s="17" t="s">
        <v>585</v>
      </c>
    </row>
    <row r="36" spans="1:3" ht="15.75" customHeight="1">
      <c r="A36" s="10" t="s">
        <v>13</v>
      </c>
      <c r="B36" s="27">
        <v>80.77</v>
      </c>
      <c r="C36" s="11" t="s">
        <v>585</v>
      </c>
    </row>
    <row r="37" spans="1:3" ht="15.75" customHeight="1">
      <c r="A37" s="16" t="s">
        <v>246</v>
      </c>
      <c r="B37" s="28">
        <v>42.86</v>
      </c>
      <c r="C37" s="17" t="s">
        <v>585</v>
      </c>
    </row>
    <row r="38" spans="1:3" ht="15.75" customHeight="1">
      <c r="A38" s="10" t="s">
        <v>249</v>
      </c>
      <c r="B38" s="27">
        <v>50.94</v>
      </c>
      <c r="C38" s="11" t="s">
        <v>585</v>
      </c>
    </row>
    <row r="39" spans="1:3" ht="15.75" customHeight="1">
      <c r="A39" s="16" t="s">
        <v>516</v>
      </c>
      <c r="B39" s="28">
        <v>38.24</v>
      </c>
      <c r="C39" s="17" t="s">
        <v>585</v>
      </c>
    </row>
    <row r="40" spans="1:3" ht="15.75" customHeight="1">
      <c r="A40" s="10" t="s">
        <v>310</v>
      </c>
      <c r="B40" s="27">
        <v>61.54</v>
      </c>
      <c r="C40" s="11" t="s">
        <v>585</v>
      </c>
    </row>
    <row r="41" spans="1:3" ht="15.75" customHeight="1">
      <c r="A41" s="16" t="s">
        <v>311</v>
      </c>
      <c r="B41" s="28">
        <v>50</v>
      </c>
      <c r="C41" s="17" t="s">
        <v>585</v>
      </c>
    </row>
    <row r="42" spans="1:3" ht="15.75" customHeight="1">
      <c r="A42" s="10" t="s">
        <v>54</v>
      </c>
      <c r="B42" s="27">
        <v>76.92</v>
      </c>
      <c r="C42" s="11" t="s">
        <v>585</v>
      </c>
    </row>
    <row r="43" spans="1:3" ht="15.75" customHeight="1">
      <c r="A43" s="16" t="s">
        <v>361</v>
      </c>
      <c r="B43" s="28">
        <v>70.83</v>
      </c>
      <c r="C43" s="17" t="s">
        <v>585</v>
      </c>
    </row>
    <row r="44" spans="1:3" ht="15.75" customHeight="1">
      <c r="A44" s="10" t="s">
        <v>253</v>
      </c>
      <c r="B44" s="27">
        <v>72.67</v>
      </c>
      <c r="C44" s="11" t="s">
        <v>585</v>
      </c>
    </row>
    <row r="45" spans="1:3" ht="15.75" customHeight="1">
      <c r="A45" s="16" t="s">
        <v>58</v>
      </c>
      <c r="B45" s="28">
        <v>64.290000000000006</v>
      </c>
      <c r="C45" s="17" t="s">
        <v>585</v>
      </c>
    </row>
    <row r="46" spans="1:3" ht="15.75" customHeight="1">
      <c r="A46" s="10" t="s">
        <v>373</v>
      </c>
      <c r="B46" s="27">
        <v>51.81</v>
      </c>
      <c r="C46" s="11" t="s">
        <v>585</v>
      </c>
    </row>
    <row r="47" spans="1:3" ht="15.75" customHeight="1">
      <c r="A47" s="16" t="s">
        <v>262</v>
      </c>
      <c r="B47" s="28">
        <v>52</v>
      </c>
      <c r="C47" s="17" t="s">
        <v>585</v>
      </c>
    </row>
    <row r="48" spans="1:3" ht="15.75" customHeight="1">
      <c r="A48" s="10" t="s">
        <v>377</v>
      </c>
      <c r="B48" s="27">
        <v>44.07</v>
      </c>
      <c r="C48" s="11" t="s">
        <v>585</v>
      </c>
    </row>
    <row r="49" spans="1:3" ht="15.75" customHeight="1">
      <c r="A49" s="16" t="s">
        <v>142</v>
      </c>
      <c r="B49" s="28">
        <v>71.430000000000007</v>
      </c>
      <c r="C49" s="17" t="s">
        <v>585</v>
      </c>
    </row>
    <row r="50" spans="1:3" ht="15.75" customHeight="1">
      <c r="A50" s="10" t="s">
        <v>411</v>
      </c>
      <c r="B50" s="27">
        <v>62.96</v>
      </c>
      <c r="C50" s="11" t="s">
        <v>585</v>
      </c>
    </row>
    <row r="51" spans="1:3" ht="15.75" customHeight="1">
      <c r="A51" s="16" t="s">
        <v>276</v>
      </c>
      <c r="B51" s="28">
        <v>68.97</v>
      </c>
      <c r="C51" s="17" t="s">
        <v>585</v>
      </c>
    </row>
    <row r="52" spans="1:3" ht="15.75" customHeight="1">
      <c r="A52" s="10" t="s">
        <v>414</v>
      </c>
      <c r="B52" s="27">
        <v>68.13</v>
      </c>
      <c r="C52" s="11" t="s">
        <v>585</v>
      </c>
    </row>
    <row r="53" spans="1:3" ht="15.75" customHeight="1">
      <c r="A53" s="16" t="s">
        <v>279</v>
      </c>
      <c r="B53" s="28">
        <v>69.23</v>
      </c>
      <c r="C53" s="17" t="s">
        <v>585</v>
      </c>
    </row>
    <row r="54" spans="1:3" ht="13">
      <c r="A54" s="10" t="s">
        <v>393</v>
      </c>
      <c r="B54" s="27">
        <v>75.760000000000005</v>
      </c>
      <c r="C54" s="11" t="s">
        <v>585</v>
      </c>
    </row>
    <row r="55" spans="1:3" ht="13">
      <c r="A55" s="16" t="s">
        <v>467</v>
      </c>
      <c r="B55" s="28">
        <v>51.61</v>
      </c>
      <c r="C55" s="17" t="s">
        <v>585</v>
      </c>
    </row>
    <row r="56" spans="1:3" ht="13">
      <c r="A56" s="10" t="s">
        <v>280</v>
      </c>
      <c r="B56" s="27">
        <v>72</v>
      </c>
      <c r="C56" s="11" t="s">
        <v>585</v>
      </c>
    </row>
    <row r="57" spans="1:3" ht="13">
      <c r="A57" s="16" t="s">
        <v>116</v>
      </c>
      <c r="B57" s="28">
        <v>69.569999999999993</v>
      </c>
      <c r="C57" s="17" t="s">
        <v>585</v>
      </c>
    </row>
    <row r="58" spans="1:3" ht="13">
      <c r="A58" s="10" t="s">
        <v>290</v>
      </c>
      <c r="B58" s="27">
        <v>65.63</v>
      </c>
      <c r="C58" s="11" t="s">
        <v>585</v>
      </c>
    </row>
    <row r="59" spans="1:3" ht="13">
      <c r="A59" s="16" t="s">
        <v>301</v>
      </c>
      <c r="B59" s="28">
        <v>61.54</v>
      </c>
      <c r="C59" s="17" t="s">
        <v>585</v>
      </c>
    </row>
    <row r="60" spans="1:3" ht="13">
      <c r="A60" s="10" t="s">
        <v>441</v>
      </c>
      <c r="B60" s="27">
        <v>62.07</v>
      </c>
      <c r="C60" s="11" t="s">
        <v>585</v>
      </c>
    </row>
    <row r="61" spans="1:3" ht="13">
      <c r="A61" s="16" t="s">
        <v>509</v>
      </c>
      <c r="B61" s="28">
        <v>81.819999999999993</v>
      </c>
      <c r="C61" s="17" t="s">
        <v>585</v>
      </c>
    </row>
    <row r="62" spans="1:3" ht="13">
      <c r="A62" s="10" t="s">
        <v>307</v>
      </c>
      <c r="B62" s="27">
        <v>70</v>
      </c>
      <c r="C62" s="11" t="s">
        <v>585</v>
      </c>
    </row>
    <row r="63" spans="1:3" ht="13">
      <c r="A63" s="16" t="s">
        <v>125</v>
      </c>
      <c r="B63" s="28">
        <v>52.94</v>
      </c>
      <c r="C63" s="17" t="s">
        <v>585</v>
      </c>
    </row>
    <row r="64" spans="1:3" ht="13">
      <c r="A64" s="10" t="s">
        <v>169</v>
      </c>
      <c r="B64" s="27">
        <v>65.52</v>
      </c>
      <c r="C64" s="11" t="s">
        <v>585</v>
      </c>
    </row>
    <row r="65" spans="1:3" ht="13">
      <c r="A65" s="16" t="s">
        <v>314</v>
      </c>
      <c r="B65" s="28">
        <v>69.44</v>
      </c>
      <c r="C65" s="17" t="s">
        <v>585</v>
      </c>
    </row>
    <row r="66" spans="1:3" ht="13">
      <c r="A66" s="10" t="s">
        <v>445</v>
      </c>
      <c r="B66" s="27">
        <v>64.37</v>
      </c>
      <c r="C66" s="11" t="s">
        <v>585</v>
      </c>
    </row>
    <row r="67" spans="1:3" ht="13">
      <c r="A67" s="16" t="s">
        <v>468</v>
      </c>
      <c r="B67" s="28">
        <v>57.89</v>
      </c>
      <c r="C67" s="17" t="s">
        <v>585</v>
      </c>
    </row>
    <row r="68" spans="1:3" ht="13">
      <c r="A68" s="10" t="s">
        <v>264</v>
      </c>
      <c r="B68" s="27">
        <v>67.92</v>
      </c>
      <c r="C68" s="11" t="s">
        <v>585</v>
      </c>
    </row>
    <row r="69" spans="1:3" ht="13">
      <c r="A69" s="16" t="s">
        <v>75</v>
      </c>
      <c r="B69" s="28">
        <v>75.47</v>
      </c>
      <c r="C69" s="17" t="s">
        <v>585</v>
      </c>
    </row>
    <row r="70" spans="1:3" ht="13">
      <c r="A70" s="10" t="s">
        <v>105</v>
      </c>
      <c r="B70" s="27">
        <v>87.39</v>
      </c>
      <c r="C70" s="11" t="s">
        <v>585</v>
      </c>
    </row>
    <row r="71" spans="1:3" ht="13">
      <c r="A71" s="16" t="s">
        <v>157</v>
      </c>
      <c r="B71" s="28">
        <v>78.33</v>
      </c>
      <c r="C71" s="17" t="s">
        <v>585</v>
      </c>
    </row>
    <row r="72" spans="1:3" ht="13">
      <c r="A72" s="10" t="s">
        <v>183</v>
      </c>
      <c r="B72" s="27">
        <v>90</v>
      </c>
      <c r="C72" s="11" t="s">
        <v>585</v>
      </c>
    </row>
    <row r="73" spans="1:3" ht="13">
      <c r="A73" s="16" t="s">
        <v>197</v>
      </c>
      <c r="B73" s="28">
        <v>80</v>
      </c>
      <c r="C73" s="17" t="s">
        <v>585</v>
      </c>
    </row>
    <row r="74" spans="1:3" ht="13">
      <c r="A74" s="10" t="s">
        <v>51</v>
      </c>
      <c r="B74" s="27">
        <v>68.75</v>
      </c>
      <c r="C74" s="11" t="s">
        <v>585</v>
      </c>
    </row>
    <row r="75" spans="1:3" ht="13">
      <c r="A75" s="16" t="s">
        <v>477</v>
      </c>
      <c r="B75" s="28">
        <v>42.86</v>
      </c>
      <c r="C75" s="17" t="s">
        <v>585</v>
      </c>
    </row>
    <row r="76" spans="1:3" ht="13">
      <c r="A76" s="10" t="s">
        <v>341</v>
      </c>
      <c r="B76" s="27">
        <v>88.46</v>
      </c>
      <c r="C76" s="11" t="s">
        <v>585</v>
      </c>
    </row>
    <row r="77" spans="1:3" ht="13">
      <c r="A77" s="16" t="s">
        <v>209</v>
      </c>
      <c r="B77" s="28">
        <v>66.040000000000006</v>
      </c>
      <c r="C77" s="17" t="s">
        <v>585</v>
      </c>
    </row>
    <row r="78" spans="1:3" ht="13">
      <c r="A78" s="10" t="s">
        <v>382</v>
      </c>
      <c r="B78" s="27">
        <v>63.46</v>
      </c>
      <c r="C78" s="11" t="s">
        <v>585</v>
      </c>
    </row>
    <row r="79" spans="1:3" ht="13">
      <c r="A79" s="16" t="s">
        <v>464</v>
      </c>
      <c r="B79" s="28">
        <v>63.16</v>
      </c>
      <c r="C79" s="17" t="s">
        <v>585</v>
      </c>
    </row>
    <row r="80" spans="1:3" ht="13">
      <c r="A80" s="10" t="s">
        <v>216</v>
      </c>
      <c r="B80" s="27">
        <v>81.25</v>
      </c>
      <c r="C80" s="11" t="s">
        <v>585</v>
      </c>
    </row>
    <row r="81" spans="1:3" ht="13">
      <c r="A81" s="16" t="s">
        <v>523</v>
      </c>
      <c r="B81" s="28">
        <v>78.05</v>
      </c>
      <c r="C81" s="17" t="s">
        <v>585</v>
      </c>
    </row>
    <row r="82" spans="1:3" ht="13">
      <c r="A82" s="10" t="s">
        <v>220</v>
      </c>
      <c r="B82" s="27">
        <v>50</v>
      </c>
      <c r="C82" s="11" t="s">
        <v>585</v>
      </c>
    </row>
    <row r="83" spans="1:3" ht="13">
      <c r="A83" s="16" t="s">
        <v>243</v>
      </c>
      <c r="B83" s="28">
        <v>67.92</v>
      </c>
      <c r="C83" s="17" t="s">
        <v>585</v>
      </c>
    </row>
    <row r="84" spans="1:3" ht="13">
      <c r="A84" s="10" t="s">
        <v>42</v>
      </c>
      <c r="B84" s="27">
        <v>50</v>
      </c>
      <c r="C84" s="11" t="s">
        <v>585</v>
      </c>
    </row>
    <row r="85" spans="1:3" ht="13">
      <c r="A85" s="16" t="s">
        <v>122</v>
      </c>
      <c r="B85" s="28">
        <v>58.33</v>
      </c>
      <c r="C85" s="17" t="s">
        <v>585</v>
      </c>
    </row>
    <row r="86" spans="1:3" ht="13">
      <c r="A86" s="10" t="s">
        <v>230</v>
      </c>
      <c r="B86" s="27">
        <v>52.63</v>
      </c>
      <c r="C86" s="11" t="s">
        <v>585</v>
      </c>
    </row>
    <row r="87" spans="1:3" ht="13">
      <c r="A87" s="16" t="s">
        <v>232</v>
      </c>
      <c r="B87" s="28">
        <v>40</v>
      </c>
      <c r="C87" s="17" t="s">
        <v>585</v>
      </c>
    </row>
    <row r="88" spans="1:3" ht="13">
      <c r="A88" s="10" t="s">
        <v>504</v>
      </c>
      <c r="B88" s="27">
        <v>63.16</v>
      </c>
      <c r="C88" s="11" t="s">
        <v>585</v>
      </c>
    </row>
    <row r="89" spans="1:3" ht="13">
      <c r="A89" s="16" t="s">
        <v>267</v>
      </c>
      <c r="B89" s="28">
        <v>63.33</v>
      </c>
      <c r="C89" s="17" t="s">
        <v>585</v>
      </c>
    </row>
    <row r="90" spans="1:3" ht="13">
      <c r="A90" s="10" t="s">
        <v>213</v>
      </c>
      <c r="B90" s="27">
        <v>67.569999999999993</v>
      </c>
      <c r="C90" s="11" t="s">
        <v>585</v>
      </c>
    </row>
    <row r="91" spans="1:3" ht="13">
      <c r="A91" s="16" t="s">
        <v>31</v>
      </c>
      <c r="B91" s="28">
        <v>60.47</v>
      </c>
      <c r="C91" s="17" t="s">
        <v>585</v>
      </c>
    </row>
    <row r="92" spans="1:3" ht="13">
      <c r="A92" s="10" t="s">
        <v>245</v>
      </c>
      <c r="B92" s="27">
        <v>68.569999999999993</v>
      </c>
      <c r="C92" s="11" t="s">
        <v>585</v>
      </c>
    </row>
    <row r="93" spans="1:3" ht="13">
      <c r="A93" s="16" t="s">
        <v>274</v>
      </c>
      <c r="B93" s="28">
        <v>57.89</v>
      </c>
      <c r="C93" s="17" t="s">
        <v>585</v>
      </c>
    </row>
    <row r="94" spans="1:3" ht="13">
      <c r="A94" s="10" t="s">
        <v>298</v>
      </c>
      <c r="B94" s="27">
        <v>58.06</v>
      </c>
      <c r="C94" s="11" t="s">
        <v>585</v>
      </c>
    </row>
    <row r="95" spans="1:3" ht="13">
      <c r="A95" s="16" t="s">
        <v>132</v>
      </c>
      <c r="B95" s="28">
        <v>63.49</v>
      </c>
      <c r="C95" s="17" t="s">
        <v>585</v>
      </c>
    </row>
    <row r="96" spans="1:3" ht="13">
      <c r="A96" s="10" t="s">
        <v>110</v>
      </c>
      <c r="B96" s="27">
        <v>65.63</v>
      </c>
      <c r="C96" s="11" t="s">
        <v>585</v>
      </c>
    </row>
    <row r="97" spans="1:3" ht="13">
      <c r="A97" s="16" t="s">
        <v>479</v>
      </c>
      <c r="B97" s="28">
        <v>43.75</v>
      </c>
      <c r="C97" s="17" t="s">
        <v>585</v>
      </c>
    </row>
    <row r="98" spans="1:3" ht="13">
      <c r="A98" s="10" t="s">
        <v>349</v>
      </c>
      <c r="B98" s="27">
        <v>67.069999999999993</v>
      </c>
      <c r="C98" s="11" t="s">
        <v>585</v>
      </c>
    </row>
    <row r="99" spans="1:3" ht="13">
      <c r="A99" s="16" t="s">
        <v>403</v>
      </c>
      <c r="B99" s="28">
        <v>58.06</v>
      </c>
      <c r="C99" s="17" t="s">
        <v>585</v>
      </c>
    </row>
    <row r="100" spans="1:3" ht="13">
      <c r="A100" s="10" t="s">
        <v>104</v>
      </c>
      <c r="B100" s="27">
        <v>60.87</v>
      </c>
      <c r="C100" s="11" t="s">
        <v>585</v>
      </c>
    </row>
    <row r="101" spans="1:3" ht="13">
      <c r="A101" s="16" t="s">
        <v>519</v>
      </c>
      <c r="B101" s="28">
        <v>60</v>
      </c>
      <c r="C101" s="17" t="s">
        <v>585</v>
      </c>
    </row>
    <row r="102" spans="1:3" ht="13">
      <c r="A102" s="10" t="s">
        <v>8</v>
      </c>
      <c r="B102" s="27">
        <v>82.89</v>
      </c>
      <c r="C102" s="11" t="s">
        <v>585</v>
      </c>
    </row>
    <row r="103" spans="1:3" ht="13">
      <c r="A103" s="16" t="s">
        <v>235</v>
      </c>
      <c r="B103" s="28">
        <v>78.05</v>
      </c>
      <c r="C103" s="17" t="s">
        <v>585</v>
      </c>
    </row>
    <row r="104" spans="1:3" ht="13">
      <c r="A104" s="10" t="s">
        <v>124</v>
      </c>
      <c r="B104" s="27">
        <v>72.73</v>
      </c>
      <c r="C104" s="11" t="s">
        <v>585</v>
      </c>
    </row>
    <row r="105" spans="1:3" ht="13">
      <c r="A105" s="16" t="s">
        <v>480</v>
      </c>
      <c r="B105" s="28">
        <v>64.150000000000006</v>
      </c>
      <c r="C105" s="17" t="s">
        <v>585</v>
      </c>
    </row>
    <row r="106" spans="1:3" ht="13">
      <c r="A106" s="10" t="s">
        <v>242</v>
      </c>
      <c r="B106" s="27">
        <v>57.14</v>
      </c>
      <c r="C106" s="11" t="s">
        <v>585</v>
      </c>
    </row>
    <row r="107" spans="1:3" ht="13">
      <c r="A107" s="16" t="s">
        <v>55</v>
      </c>
      <c r="B107" s="28">
        <v>54.24</v>
      </c>
      <c r="C107" s="17" t="s">
        <v>585</v>
      </c>
    </row>
    <row r="108" spans="1:3" ht="13">
      <c r="A108" s="10" t="s">
        <v>497</v>
      </c>
      <c r="B108" s="27">
        <v>68.63</v>
      </c>
      <c r="C108" s="11" t="s">
        <v>585</v>
      </c>
    </row>
    <row r="109" spans="1:3" ht="13">
      <c r="A109" s="16" t="s">
        <v>195</v>
      </c>
      <c r="B109" s="28">
        <v>76</v>
      </c>
      <c r="C109" s="17" t="s">
        <v>585</v>
      </c>
    </row>
    <row r="110" spans="1:3" ht="13">
      <c r="A110" s="10" t="s">
        <v>260</v>
      </c>
      <c r="B110" s="27">
        <v>67.5</v>
      </c>
      <c r="C110" s="11" t="s">
        <v>585</v>
      </c>
    </row>
    <row r="111" spans="1:3" ht="13">
      <c r="A111" s="16" t="s">
        <v>259</v>
      </c>
      <c r="B111" s="28">
        <v>68.349999999999994</v>
      </c>
      <c r="C111" s="17" t="s">
        <v>585</v>
      </c>
    </row>
    <row r="112" spans="1:3" ht="13">
      <c r="A112" s="10" t="s">
        <v>327</v>
      </c>
      <c r="B112" s="27">
        <v>54.72</v>
      </c>
      <c r="C112" s="11" t="s">
        <v>585</v>
      </c>
    </row>
    <row r="113" spans="1:3" ht="13">
      <c r="A113" s="16" t="s">
        <v>392</v>
      </c>
      <c r="B113" s="28">
        <v>48.57</v>
      </c>
      <c r="C113" s="17" t="s">
        <v>585</v>
      </c>
    </row>
    <row r="114" spans="1:3" ht="13">
      <c r="A114" s="10" t="s">
        <v>488</v>
      </c>
      <c r="B114" s="27">
        <v>68.63</v>
      </c>
      <c r="C114" s="11" t="s">
        <v>585</v>
      </c>
    </row>
    <row r="115" spans="1:3" ht="13">
      <c r="A115" s="16" t="s">
        <v>98</v>
      </c>
      <c r="B115" s="28">
        <v>67.739999999999995</v>
      </c>
      <c r="C115" s="17" t="s">
        <v>585</v>
      </c>
    </row>
    <row r="116" spans="1:3" ht="13">
      <c r="A116" s="10" t="s">
        <v>15</v>
      </c>
      <c r="B116" s="27">
        <v>72.650000000000006</v>
      </c>
      <c r="C116" s="11" t="s">
        <v>585</v>
      </c>
    </row>
    <row r="117" spans="1:3" ht="13">
      <c r="A117" s="16" t="s">
        <v>164</v>
      </c>
      <c r="B117" s="28">
        <v>65.150000000000006</v>
      </c>
      <c r="C117" s="17" t="s">
        <v>585</v>
      </c>
    </row>
    <row r="118" spans="1:3" ht="13">
      <c r="A118" s="10" t="s">
        <v>89</v>
      </c>
      <c r="B118" s="27">
        <v>46.67</v>
      </c>
      <c r="C118" s="11" t="s">
        <v>585</v>
      </c>
    </row>
    <row r="119" spans="1:3" ht="13">
      <c r="A119" s="16" t="s">
        <v>405</v>
      </c>
      <c r="B119" s="28">
        <v>70.59</v>
      </c>
      <c r="C119" s="17" t="s">
        <v>585</v>
      </c>
    </row>
    <row r="120" spans="1:3" ht="13">
      <c r="A120" s="10" t="s">
        <v>286</v>
      </c>
      <c r="B120" s="27">
        <v>63.16</v>
      </c>
      <c r="C120" s="11" t="s">
        <v>585</v>
      </c>
    </row>
    <row r="121" spans="1:3" ht="13">
      <c r="A121" s="16" t="s">
        <v>306</v>
      </c>
      <c r="B121" s="28">
        <v>71.430000000000007</v>
      </c>
      <c r="C121" s="17" t="s">
        <v>585</v>
      </c>
    </row>
    <row r="122" spans="1:3" ht="13">
      <c r="A122" s="10" t="s">
        <v>266</v>
      </c>
      <c r="B122" s="27">
        <v>65.22</v>
      </c>
      <c r="C122" s="11" t="s">
        <v>585</v>
      </c>
    </row>
    <row r="123" spans="1:3" ht="13">
      <c r="A123" s="16" t="s">
        <v>18</v>
      </c>
      <c r="B123" s="28">
        <v>64</v>
      </c>
      <c r="C123" s="17" t="s">
        <v>585</v>
      </c>
    </row>
    <row r="124" spans="1:3" ht="13">
      <c r="A124" s="10" t="s">
        <v>206</v>
      </c>
      <c r="B124" s="27">
        <v>75</v>
      </c>
      <c r="C124" s="11" t="s">
        <v>585</v>
      </c>
    </row>
    <row r="125" spans="1:3" ht="13">
      <c r="A125" s="16" t="s">
        <v>139</v>
      </c>
      <c r="B125" s="28">
        <v>67.069999999999993</v>
      </c>
      <c r="C125" s="17" t="s">
        <v>585</v>
      </c>
    </row>
    <row r="126" spans="1:3" ht="13">
      <c r="A126" s="10" t="s">
        <v>185</v>
      </c>
      <c r="B126" s="27">
        <v>68.569999999999993</v>
      </c>
      <c r="C126" s="11" t="s">
        <v>585</v>
      </c>
    </row>
    <row r="127" spans="1:3" ht="13">
      <c r="A127" s="16" t="s">
        <v>436</v>
      </c>
      <c r="B127" s="28">
        <v>69.44</v>
      </c>
      <c r="C127" s="17" t="s">
        <v>585</v>
      </c>
    </row>
    <row r="128" spans="1:3" ht="13">
      <c r="A128" s="10" t="s">
        <v>64</v>
      </c>
      <c r="B128" s="27">
        <v>56</v>
      </c>
      <c r="C128" s="11" t="s">
        <v>585</v>
      </c>
    </row>
    <row r="129" spans="1:3" ht="13">
      <c r="A129" s="16" t="s">
        <v>187</v>
      </c>
      <c r="B129" s="28">
        <v>73.680000000000007</v>
      </c>
      <c r="C129" s="17" t="s">
        <v>585</v>
      </c>
    </row>
    <row r="130" spans="1:3" ht="13">
      <c r="A130" s="10" t="s">
        <v>188</v>
      </c>
      <c r="B130" s="27">
        <v>85.29</v>
      </c>
      <c r="C130" s="11" t="s">
        <v>585</v>
      </c>
    </row>
    <row r="131" spans="1:3" ht="13">
      <c r="A131" s="16" t="s">
        <v>400</v>
      </c>
      <c r="B131" s="28">
        <v>78.260000000000005</v>
      </c>
      <c r="C131" s="17" t="s">
        <v>585</v>
      </c>
    </row>
    <row r="132" spans="1:3" ht="13">
      <c r="A132" s="10" t="s">
        <v>401</v>
      </c>
      <c r="B132" s="27">
        <v>72.73</v>
      </c>
      <c r="C132" s="11" t="s">
        <v>585</v>
      </c>
    </row>
    <row r="133" spans="1:3" ht="13">
      <c r="A133" s="16" t="s">
        <v>41</v>
      </c>
      <c r="B133" s="28">
        <v>73.91</v>
      </c>
      <c r="C133" s="17" t="s">
        <v>585</v>
      </c>
    </row>
    <row r="134" spans="1:3" ht="13">
      <c r="A134" s="10" t="s">
        <v>514</v>
      </c>
      <c r="B134" s="27">
        <v>61.9</v>
      </c>
      <c r="C134" s="11" t="s">
        <v>585</v>
      </c>
    </row>
    <row r="135" spans="1:3" ht="13">
      <c r="A135" s="16" t="s">
        <v>435</v>
      </c>
      <c r="B135" s="28">
        <v>67.739999999999995</v>
      </c>
      <c r="C135" s="17" t="s">
        <v>585</v>
      </c>
    </row>
    <row r="136" spans="1:3" ht="13">
      <c r="A136" s="10" t="s">
        <v>221</v>
      </c>
      <c r="B136" s="27">
        <v>57.45</v>
      </c>
      <c r="C136" s="11" t="s">
        <v>585</v>
      </c>
    </row>
    <row r="137" spans="1:3" ht="13">
      <c r="A137" s="16" t="s">
        <v>416</v>
      </c>
      <c r="B137" s="28">
        <v>52.94</v>
      </c>
      <c r="C137" s="17" t="s">
        <v>585</v>
      </c>
    </row>
    <row r="138" spans="1:3" ht="13">
      <c r="A138" s="10" t="s">
        <v>472</v>
      </c>
      <c r="B138" s="27">
        <v>60.87</v>
      </c>
      <c r="C138" s="11" t="s">
        <v>585</v>
      </c>
    </row>
    <row r="139" spans="1:3" ht="13">
      <c r="A139" s="16" t="s">
        <v>474</v>
      </c>
      <c r="B139" s="28">
        <v>64.709999999999994</v>
      </c>
      <c r="C139" s="17" t="s">
        <v>585</v>
      </c>
    </row>
    <row r="140" spans="1:3" ht="13">
      <c r="A140" s="10" t="s">
        <v>94</v>
      </c>
      <c r="B140" s="27">
        <v>68.75</v>
      </c>
      <c r="C140" s="11" t="s">
        <v>585</v>
      </c>
    </row>
    <row r="141" spans="1:3" ht="13">
      <c r="A141" s="16" t="s">
        <v>153</v>
      </c>
      <c r="B141" s="28">
        <v>79.03</v>
      </c>
      <c r="C141" s="17" t="s">
        <v>585</v>
      </c>
    </row>
    <row r="142" spans="1:3" ht="13">
      <c r="A142" s="10" t="s">
        <v>450</v>
      </c>
      <c r="B142" s="27">
        <v>74.19</v>
      </c>
      <c r="C142" s="11" t="s">
        <v>585</v>
      </c>
    </row>
    <row r="143" spans="1:3" ht="13">
      <c r="A143" s="16" t="s">
        <v>457</v>
      </c>
      <c r="B143" s="28">
        <v>54.17</v>
      </c>
      <c r="C143" s="17" t="s">
        <v>585</v>
      </c>
    </row>
    <row r="144" spans="1:3" ht="13">
      <c r="A144" s="10" t="s">
        <v>315</v>
      </c>
      <c r="B144" s="27">
        <v>76.92</v>
      </c>
      <c r="C144" s="11" t="s">
        <v>585</v>
      </c>
    </row>
    <row r="145" spans="1:3" ht="13">
      <c r="A145" s="16" t="s">
        <v>483</v>
      </c>
      <c r="B145" s="28">
        <v>70.180000000000007</v>
      </c>
      <c r="C145" s="17" t="s">
        <v>585</v>
      </c>
    </row>
    <row r="146" spans="1:3" ht="13">
      <c r="A146" s="10" t="s">
        <v>250</v>
      </c>
      <c r="B146" s="27">
        <v>73.08</v>
      </c>
      <c r="C146" s="11" t="s">
        <v>585</v>
      </c>
    </row>
    <row r="147" spans="1:3" ht="13">
      <c r="A147" s="16" t="s">
        <v>473</v>
      </c>
      <c r="B147" s="28">
        <v>76.47</v>
      </c>
      <c r="C147" s="17" t="s">
        <v>585</v>
      </c>
    </row>
    <row r="148" spans="1:3" ht="13">
      <c r="A148" s="10" t="s">
        <v>565</v>
      </c>
      <c r="B148" s="27">
        <v>72.73</v>
      </c>
      <c r="C148" s="11" t="s">
        <v>585</v>
      </c>
    </row>
    <row r="149" spans="1:3" ht="13">
      <c r="A149" s="16" t="s">
        <v>9</v>
      </c>
      <c r="B149" s="28">
        <v>67.61</v>
      </c>
      <c r="C149" s="17" t="s">
        <v>585</v>
      </c>
    </row>
    <row r="150" spans="1:3" ht="13">
      <c r="A150" s="10" t="s">
        <v>69</v>
      </c>
      <c r="B150" s="27">
        <v>60</v>
      </c>
      <c r="C150" s="11" t="s">
        <v>585</v>
      </c>
    </row>
    <row r="151" spans="1:3" ht="13">
      <c r="A151" s="16" t="s">
        <v>420</v>
      </c>
      <c r="B151" s="28">
        <v>61.11</v>
      </c>
      <c r="C151" s="17" t="s">
        <v>585</v>
      </c>
    </row>
    <row r="152" spans="1:3" ht="13">
      <c r="A152" s="10" t="s">
        <v>222</v>
      </c>
      <c r="B152" s="27">
        <v>75.56</v>
      </c>
      <c r="C152" s="11" t="s">
        <v>585</v>
      </c>
    </row>
    <row r="153" spans="1:3" ht="13">
      <c r="A153" s="16" t="s">
        <v>106</v>
      </c>
      <c r="B153" s="28">
        <v>79.31</v>
      </c>
      <c r="C153" s="17" t="s">
        <v>585</v>
      </c>
    </row>
    <row r="154" spans="1:3" ht="13">
      <c r="A154" s="10" t="s">
        <v>495</v>
      </c>
      <c r="B154" s="27">
        <v>63.16</v>
      </c>
      <c r="C154" s="11" t="s">
        <v>585</v>
      </c>
    </row>
    <row r="155" spans="1:3" ht="13">
      <c r="A155" s="16" t="s">
        <v>429</v>
      </c>
      <c r="B155" s="28">
        <v>67.650000000000006</v>
      </c>
      <c r="C155" s="17" t="s">
        <v>585</v>
      </c>
    </row>
    <row r="156" spans="1:3" ht="13">
      <c r="A156" s="10" t="s">
        <v>241</v>
      </c>
      <c r="B156" s="27">
        <v>73.91</v>
      </c>
      <c r="C156" s="11" t="s">
        <v>585</v>
      </c>
    </row>
    <row r="157" spans="1:3" ht="13">
      <c r="A157" s="16" t="s">
        <v>247</v>
      </c>
      <c r="B157" s="28">
        <v>64.290000000000006</v>
      </c>
      <c r="C157" s="17" t="s">
        <v>585</v>
      </c>
    </row>
    <row r="158" spans="1:3" ht="13">
      <c r="A158" s="10" t="s">
        <v>210</v>
      </c>
      <c r="B158" s="27">
        <v>55.26</v>
      </c>
      <c r="C158" s="11" t="s">
        <v>585</v>
      </c>
    </row>
    <row r="159" spans="1:3" ht="13">
      <c r="A159" s="16" t="s">
        <v>181</v>
      </c>
      <c r="B159" s="28">
        <v>86.11</v>
      </c>
      <c r="C159" s="17" t="s">
        <v>585</v>
      </c>
    </row>
    <row r="160" spans="1:3" ht="13">
      <c r="A160" s="10" t="s">
        <v>214</v>
      </c>
      <c r="B160" s="27">
        <v>64.52</v>
      </c>
      <c r="C160" s="11" t="s">
        <v>585</v>
      </c>
    </row>
    <row r="161" spans="1:3" ht="13">
      <c r="A161" s="16" t="s">
        <v>294</v>
      </c>
      <c r="B161" s="28">
        <v>67.39</v>
      </c>
      <c r="C161" s="17" t="s">
        <v>585</v>
      </c>
    </row>
    <row r="162" spans="1:3" ht="13">
      <c r="A162" s="10" t="s">
        <v>149</v>
      </c>
      <c r="B162" s="27">
        <v>60.61</v>
      </c>
      <c r="C162" s="11" t="s">
        <v>585</v>
      </c>
    </row>
    <row r="163" spans="1:3" ht="13">
      <c r="A163" s="16" t="s">
        <v>224</v>
      </c>
      <c r="B163" s="28">
        <v>63.33</v>
      </c>
      <c r="C163" s="17" t="s">
        <v>585</v>
      </c>
    </row>
    <row r="164" spans="1:3" ht="13">
      <c r="A164" s="10" t="s">
        <v>281</v>
      </c>
      <c r="B164" s="27">
        <v>70</v>
      </c>
      <c r="C164" s="11" t="s">
        <v>585</v>
      </c>
    </row>
    <row r="165" spans="1:3" ht="13">
      <c r="A165" s="16" t="s">
        <v>453</v>
      </c>
      <c r="B165" s="28">
        <v>67.86</v>
      </c>
      <c r="C165" s="17" t="s">
        <v>585</v>
      </c>
    </row>
    <row r="166" spans="1:3" ht="13">
      <c r="A166" s="10" t="s">
        <v>297</v>
      </c>
      <c r="B166" s="27">
        <v>79.17</v>
      </c>
      <c r="C166" s="11" t="s">
        <v>585</v>
      </c>
    </row>
    <row r="167" spans="1:3" ht="13">
      <c r="A167" s="16" t="s">
        <v>491</v>
      </c>
      <c r="B167" s="28">
        <v>68</v>
      </c>
      <c r="C167" s="17" t="s">
        <v>585</v>
      </c>
    </row>
    <row r="168" spans="1:3" ht="13">
      <c r="A168" s="10" t="s">
        <v>563</v>
      </c>
      <c r="B168" s="27">
        <v>66.67</v>
      </c>
      <c r="C168" s="11" t="s">
        <v>585</v>
      </c>
    </row>
    <row r="169" spans="1:3" ht="13">
      <c r="A169" s="16" t="s">
        <v>300</v>
      </c>
      <c r="B169" s="28">
        <v>77.66</v>
      </c>
      <c r="C169" s="17" t="s">
        <v>585</v>
      </c>
    </row>
    <row r="170" spans="1:3" ht="13">
      <c r="A170" s="10" t="s">
        <v>302</v>
      </c>
      <c r="B170" s="27">
        <v>65.38</v>
      </c>
      <c r="C170" s="11" t="s">
        <v>585</v>
      </c>
    </row>
    <row r="171" spans="1:3" ht="13">
      <c r="A171" s="16" t="s">
        <v>205</v>
      </c>
      <c r="B171" s="28">
        <v>74.42</v>
      </c>
      <c r="C171" s="17" t="s">
        <v>585</v>
      </c>
    </row>
    <row r="172" spans="1:3" ht="13">
      <c r="A172" s="10" t="s">
        <v>442</v>
      </c>
      <c r="B172" s="27">
        <v>54.29</v>
      </c>
      <c r="C172" s="11" t="s">
        <v>585</v>
      </c>
    </row>
    <row r="173" spans="1:3" ht="13">
      <c r="A173" s="16" t="s">
        <v>308</v>
      </c>
      <c r="B173" s="28">
        <v>63.64</v>
      </c>
      <c r="C173" s="17" t="s">
        <v>585</v>
      </c>
    </row>
    <row r="174" spans="1:3" ht="13">
      <c r="A174" s="10" t="s">
        <v>492</v>
      </c>
      <c r="B174" s="27">
        <v>43</v>
      </c>
      <c r="C174" s="11" t="s">
        <v>585</v>
      </c>
    </row>
    <row r="175" spans="1:3" ht="13">
      <c r="A175" s="16" t="s">
        <v>372</v>
      </c>
      <c r="B175" s="28">
        <v>45</v>
      </c>
      <c r="C175" s="17" t="s">
        <v>585</v>
      </c>
    </row>
    <row r="176" spans="1:3" ht="13">
      <c r="A176" s="10" t="s">
        <v>77</v>
      </c>
      <c r="B176" s="27">
        <v>42.03</v>
      </c>
      <c r="C176" s="11" t="s">
        <v>585</v>
      </c>
    </row>
    <row r="177" spans="1:3" ht="13">
      <c r="A177" s="16" t="s">
        <v>404</v>
      </c>
      <c r="B177" s="28">
        <v>51.35</v>
      </c>
      <c r="C177" s="17" t="s">
        <v>585</v>
      </c>
    </row>
    <row r="178" spans="1:3" ht="13">
      <c r="A178" s="10" t="s">
        <v>430</v>
      </c>
      <c r="B178" s="27">
        <v>57.58</v>
      </c>
      <c r="C178" s="11" t="s">
        <v>585</v>
      </c>
    </row>
    <row r="179" spans="1:3" ht="13">
      <c r="A179" s="16" t="s">
        <v>521</v>
      </c>
      <c r="B179" s="28">
        <v>50.77</v>
      </c>
      <c r="C179" s="17" t="s">
        <v>585</v>
      </c>
    </row>
    <row r="180" spans="1:3" ht="13">
      <c r="A180" s="10" t="s">
        <v>440</v>
      </c>
      <c r="B180" s="27">
        <v>64.91</v>
      </c>
      <c r="C180" s="11" t="s">
        <v>585</v>
      </c>
    </row>
    <row r="181" spans="1:3" ht="13">
      <c r="A181" s="16" t="s">
        <v>343</v>
      </c>
      <c r="B181" s="28">
        <v>71.430000000000007</v>
      </c>
      <c r="C181" s="17" t="s">
        <v>585</v>
      </c>
    </row>
    <row r="182" spans="1:3" ht="13">
      <c r="A182" s="10" t="s">
        <v>500</v>
      </c>
      <c r="B182" s="27">
        <v>70.59</v>
      </c>
      <c r="C182" s="11" t="s">
        <v>585</v>
      </c>
    </row>
    <row r="183" spans="1:3" ht="13">
      <c r="A183" s="16" t="s">
        <v>186</v>
      </c>
      <c r="B183" s="28">
        <v>59.38</v>
      </c>
      <c r="C183" s="17" t="s">
        <v>585</v>
      </c>
    </row>
    <row r="184" spans="1:3" ht="13">
      <c r="A184" s="10" t="s">
        <v>53</v>
      </c>
      <c r="B184" s="27">
        <v>60.94</v>
      </c>
      <c r="C184" s="11" t="s">
        <v>585</v>
      </c>
    </row>
    <row r="185" spans="1:3" ht="13">
      <c r="A185" s="16" t="s">
        <v>494</v>
      </c>
      <c r="B185" s="28">
        <v>72.22</v>
      </c>
      <c r="C185" s="17" t="s">
        <v>585</v>
      </c>
    </row>
    <row r="186" spans="1:3" ht="13">
      <c r="A186" s="10" t="s">
        <v>102</v>
      </c>
      <c r="B186" s="27">
        <v>46.15</v>
      </c>
      <c r="C186" s="11" t="s">
        <v>585</v>
      </c>
    </row>
    <row r="187" spans="1:3" ht="13">
      <c r="A187" s="16" t="s">
        <v>158</v>
      </c>
      <c r="B187" s="28">
        <v>58.33</v>
      </c>
      <c r="C187" s="17" t="s">
        <v>585</v>
      </c>
    </row>
    <row r="188" spans="1:3" ht="13">
      <c r="A188" s="10" t="s">
        <v>508</v>
      </c>
      <c r="B188" s="27">
        <v>58.97</v>
      </c>
      <c r="C188" s="11" t="s">
        <v>585</v>
      </c>
    </row>
    <row r="189" spans="1:3" ht="13">
      <c r="A189" s="16" t="s">
        <v>238</v>
      </c>
      <c r="B189" s="28">
        <v>70.83</v>
      </c>
      <c r="C189" s="17" t="s">
        <v>585</v>
      </c>
    </row>
    <row r="190" spans="1:3" ht="13">
      <c r="A190" s="10" t="s">
        <v>240</v>
      </c>
      <c r="B190" s="27">
        <v>47.37</v>
      </c>
      <c r="C190" s="11" t="s">
        <v>585</v>
      </c>
    </row>
    <row r="191" spans="1:3" ht="13">
      <c r="A191" s="16" t="s">
        <v>121</v>
      </c>
      <c r="B191" s="28">
        <v>73.81</v>
      </c>
      <c r="C191" s="17" t="s">
        <v>585</v>
      </c>
    </row>
    <row r="192" spans="1:3" ht="13">
      <c r="A192" s="10" t="s">
        <v>449</v>
      </c>
      <c r="B192" s="27">
        <v>59.68</v>
      </c>
      <c r="C192" s="11" t="s">
        <v>585</v>
      </c>
    </row>
    <row r="193" spans="1:3" ht="13">
      <c r="A193" s="16" t="s">
        <v>190</v>
      </c>
      <c r="B193" s="28">
        <v>52.94</v>
      </c>
      <c r="C193" s="17" t="s">
        <v>585</v>
      </c>
    </row>
    <row r="194" spans="1:3" ht="13">
      <c r="A194" s="10" t="s">
        <v>320</v>
      </c>
      <c r="B194" s="27">
        <v>63.64</v>
      </c>
      <c r="C194" s="11" t="s">
        <v>585</v>
      </c>
    </row>
    <row r="195" spans="1:3" ht="13">
      <c r="A195" s="16" t="s">
        <v>62</v>
      </c>
      <c r="B195" s="28">
        <v>67.650000000000006</v>
      </c>
      <c r="C195" s="17" t="s">
        <v>585</v>
      </c>
    </row>
    <row r="196" spans="1:3" ht="13">
      <c r="A196" s="10" t="s">
        <v>96</v>
      </c>
      <c r="B196" s="27">
        <v>77.42</v>
      </c>
      <c r="C196" s="11" t="s">
        <v>585</v>
      </c>
    </row>
    <row r="197" spans="1:3" ht="13">
      <c r="A197" s="16" t="s">
        <v>406</v>
      </c>
      <c r="B197" s="28">
        <v>63.86</v>
      </c>
      <c r="C197" s="17" t="s">
        <v>585</v>
      </c>
    </row>
    <row r="198" spans="1:3" ht="13">
      <c r="A198" s="10" t="s">
        <v>173</v>
      </c>
      <c r="B198" s="27">
        <v>75</v>
      </c>
      <c r="C198" s="11" t="s">
        <v>585</v>
      </c>
    </row>
    <row r="199" spans="1:3" ht="13">
      <c r="A199" s="16" t="s">
        <v>273</v>
      </c>
      <c r="B199" s="28">
        <v>52.94</v>
      </c>
      <c r="C199" s="17" t="s">
        <v>585</v>
      </c>
    </row>
    <row r="200" spans="1:3" ht="13">
      <c r="A200" s="10" t="s">
        <v>485</v>
      </c>
      <c r="B200" s="27">
        <v>52.63</v>
      </c>
      <c r="C200" s="11" t="s">
        <v>585</v>
      </c>
    </row>
    <row r="201" spans="1:3" ht="13">
      <c r="A201" s="16" t="s">
        <v>487</v>
      </c>
      <c r="B201" s="28">
        <v>56.76</v>
      </c>
      <c r="C201" s="17" t="s">
        <v>585</v>
      </c>
    </row>
    <row r="202" spans="1:3" ht="13">
      <c r="A202" s="10" t="s">
        <v>252</v>
      </c>
      <c r="B202" s="27">
        <v>46.67</v>
      </c>
      <c r="C202" s="11" t="s">
        <v>585</v>
      </c>
    </row>
    <row r="203" spans="1:3" ht="13">
      <c r="A203" s="16" t="s">
        <v>148</v>
      </c>
      <c r="B203" s="28">
        <v>70.59</v>
      </c>
      <c r="C203" s="17" t="s">
        <v>585</v>
      </c>
    </row>
    <row r="204" spans="1:3" ht="13">
      <c r="A204" s="10" t="s">
        <v>359</v>
      </c>
      <c r="B204" s="27">
        <v>45.45</v>
      </c>
      <c r="C204" s="11" t="s">
        <v>585</v>
      </c>
    </row>
    <row r="205" spans="1:3" ht="13">
      <c r="A205" s="16" t="s">
        <v>360</v>
      </c>
      <c r="B205" s="28">
        <v>68.290000000000006</v>
      </c>
      <c r="C205" s="17" t="s">
        <v>585</v>
      </c>
    </row>
    <row r="206" spans="1:3" ht="13">
      <c r="A206" s="10" t="s">
        <v>192</v>
      </c>
      <c r="B206" s="27">
        <v>74.56</v>
      </c>
      <c r="C206" s="11" t="s">
        <v>585</v>
      </c>
    </row>
    <row r="207" spans="1:3" ht="13">
      <c r="A207" s="16" t="s">
        <v>21</v>
      </c>
      <c r="B207" s="28">
        <v>76</v>
      </c>
      <c r="C207" s="17" t="s">
        <v>585</v>
      </c>
    </row>
    <row r="208" spans="1:3" ht="13">
      <c r="A208" s="10" t="s">
        <v>120</v>
      </c>
      <c r="B208" s="27">
        <v>68.97</v>
      </c>
      <c r="C208" s="11" t="s">
        <v>585</v>
      </c>
    </row>
    <row r="209" spans="1:3" ht="13">
      <c r="A209" s="16" t="s">
        <v>84</v>
      </c>
      <c r="B209" s="28">
        <v>70</v>
      </c>
      <c r="C209" s="17" t="s">
        <v>585</v>
      </c>
    </row>
    <row r="210" spans="1:3" ht="13">
      <c r="A210" s="10" t="s">
        <v>305</v>
      </c>
      <c r="B210" s="27">
        <v>76.19</v>
      </c>
      <c r="C210" s="11" t="s">
        <v>585</v>
      </c>
    </row>
    <row r="211" spans="1:3" ht="13">
      <c r="A211" s="16" t="s">
        <v>335</v>
      </c>
      <c r="B211" s="28">
        <v>75.56</v>
      </c>
      <c r="C211" s="17" t="s">
        <v>585</v>
      </c>
    </row>
    <row r="212" spans="1:3" ht="13">
      <c r="A212" s="10" t="s">
        <v>147</v>
      </c>
      <c r="B212" s="27">
        <v>56</v>
      </c>
      <c r="C212" s="11" t="s">
        <v>585</v>
      </c>
    </row>
    <row r="213" spans="1:3" ht="13">
      <c r="A213" s="16" t="s">
        <v>219</v>
      </c>
      <c r="B213" s="28">
        <v>74.58</v>
      </c>
      <c r="C213" s="17" t="s">
        <v>585</v>
      </c>
    </row>
    <row r="214" spans="1:3" ht="13">
      <c r="A214" s="10" t="s">
        <v>271</v>
      </c>
      <c r="B214" s="27">
        <v>52.78</v>
      </c>
      <c r="C214" s="11" t="s">
        <v>585</v>
      </c>
    </row>
    <row r="215" spans="1:3" ht="13">
      <c r="A215" s="16" t="s">
        <v>228</v>
      </c>
      <c r="B215" s="28">
        <v>70</v>
      </c>
      <c r="C215" s="17" t="s">
        <v>585</v>
      </c>
    </row>
    <row r="216" spans="1:3" ht="13">
      <c r="A216" s="10" t="s">
        <v>193</v>
      </c>
      <c r="B216" s="27">
        <v>62.16</v>
      </c>
      <c r="C216" s="11" t="s">
        <v>585</v>
      </c>
    </row>
    <row r="217" spans="1:3" ht="13">
      <c r="A217" s="16" t="s">
        <v>154</v>
      </c>
      <c r="B217" s="28">
        <v>63.51</v>
      </c>
      <c r="C217" s="17" t="s">
        <v>585</v>
      </c>
    </row>
    <row r="218" spans="1:3" ht="13">
      <c r="A218" s="10" t="s">
        <v>37</v>
      </c>
      <c r="B218" s="27">
        <v>84.21</v>
      </c>
      <c r="C218" s="11" t="s">
        <v>585</v>
      </c>
    </row>
    <row r="219" spans="1:3" ht="13">
      <c r="A219" s="16" t="s">
        <v>143</v>
      </c>
      <c r="B219" s="28">
        <v>76.92</v>
      </c>
      <c r="C219" s="17" t="s">
        <v>585</v>
      </c>
    </row>
    <row r="220" spans="1:3" ht="13">
      <c r="A220" s="10" t="s">
        <v>447</v>
      </c>
      <c r="B220" s="27">
        <v>67.39</v>
      </c>
      <c r="C220" s="11" t="s">
        <v>585</v>
      </c>
    </row>
    <row r="221" spans="1:3" ht="13">
      <c r="A221" s="16" t="s">
        <v>425</v>
      </c>
      <c r="B221" s="28">
        <v>53.25</v>
      </c>
      <c r="C221" s="17" t="s">
        <v>585</v>
      </c>
    </row>
    <row r="222" spans="1:3" ht="13">
      <c r="A222" s="10" t="s">
        <v>426</v>
      </c>
      <c r="B222" s="27">
        <v>48.98</v>
      </c>
      <c r="C222" s="11" t="s">
        <v>585</v>
      </c>
    </row>
    <row r="223" spans="1:3" ht="13">
      <c r="A223" s="16" t="s">
        <v>482</v>
      </c>
      <c r="B223" s="28">
        <v>61.9</v>
      </c>
      <c r="C223" s="17" t="s">
        <v>585</v>
      </c>
    </row>
    <row r="224" spans="1:3" ht="13">
      <c r="A224" s="10" t="s">
        <v>428</v>
      </c>
      <c r="B224" s="27">
        <v>69.569999999999993</v>
      </c>
      <c r="C224" s="11" t="s">
        <v>585</v>
      </c>
    </row>
    <row r="225" spans="1:3" ht="13">
      <c r="A225" s="16" t="s">
        <v>270</v>
      </c>
      <c r="B225" s="28">
        <v>66.67</v>
      </c>
      <c r="C225" s="17" t="s">
        <v>585</v>
      </c>
    </row>
    <row r="226" spans="1:3" ht="13">
      <c r="A226" s="10" t="s">
        <v>329</v>
      </c>
      <c r="B226" s="27">
        <v>58.62</v>
      </c>
      <c r="C226" s="11" t="s">
        <v>585</v>
      </c>
    </row>
    <row r="227" spans="1:3" ht="13">
      <c r="A227" s="16" t="s">
        <v>459</v>
      </c>
      <c r="B227" s="28">
        <v>70.150000000000006</v>
      </c>
      <c r="C227" s="17" t="s">
        <v>585</v>
      </c>
    </row>
    <row r="228" spans="1:3" ht="13">
      <c r="A228" s="10" t="s">
        <v>463</v>
      </c>
      <c r="B228" s="27">
        <v>75.930000000000007</v>
      </c>
      <c r="C228" s="11" t="s">
        <v>585</v>
      </c>
    </row>
    <row r="229" spans="1:3" ht="13">
      <c r="A229" s="16" t="s">
        <v>357</v>
      </c>
      <c r="B229" s="28">
        <v>81.48</v>
      </c>
      <c r="C229" s="17" t="s">
        <v>585</v>
      </c>
    </row>
    <row r="230" spans="1:3" ht="13">
      <c r="A230" s="10" t="s">
        <v>26</v>
      </c>
      <c r="B230" s="27">
        <v>72.41</v>
      </c>
      <c r="C230" s="11" t="s">
        <v>585</v>
      </c>
    </row>
    <row r="231" spans="1:3" ht="13">
      <c r="A231" s="16" t="s">
        <v>293</v>
      </c>
      <c r="B231" s="28">
        <v>56.52</v>
      </c>
      <c r="C231" s="17" t="s">
        <v>585</v>
      </c>
    </row>
    <row r="232" spans="1:3" ht="13">
      <c r="A232" s="10" t="s">
        <v>375</v>
      </c>
      <c r="B232" s="27">
        <v>71.430000000000007</v>
      </c>
      <c r="C232" s="11" t="s">
        <v>585</v>
      </c>
    </row>
    <row r="233" spans="1:3" ht="13">
      <c r="A233" s="16" t="s">
        <v>112</v>
      </c>
      <c r="B233" s="28">
        <v>76.319999999999993</v>
      </c>
      <c r="C233" s="17" t="s">
        <v>585</v>
      </c>
    </row>
    <row r="234" spans="1:3" ht="13">
      <c r="A234" s="10" t="s">
        <v>179</v>
      </c>
      <c r="B234" s="27">
        <v>61.74</v>
      </c>
      <c r="C234" s="11" t="s">
        <v>585</v>
      </c>
    </row>
    <row r="235" spans="1:3" ht="13">
      <c r="A235" s="16" t="s">
        <v>364</v>
      </c>
      <c r="B235" s="28">
        <v>68.75</v>
      </c>
      <c r="C235" s="17" t="s">
        <v>585</v>
      </c>
    </row>
    <row r="236" spans="1:3" ht="13">
      <c r="A236" s="10" t="s">
        <v>171</v>
      </c>
      <c r="B236" s="27">
        <v>58.33</v>
      </c>
      <c r="C236" s="11" t="s">
        <v>585</v>
      </c>
    </row>
    <row r="237" spans="1:3" ht="13">
      <c r="A237" s="16" t="s">
        <v>439</v>
      </c>
      <c r="B237" s="28">
        <v>66.67</v>
      </c>
      <c r="C237" s="17" t="s">
        <v>585</v>
      </c>
    </row>
    <row r="238" spans="1:3" ht="13">
      <c r="A238" s="10" t="s">
        <v>71</v>
      </c>
      <c r="B238" s="27">
        <v>60.61</v>
      </c>
      <c r="C238" s="11" t="s">
        <v>585</v>
      </c>
    </row>
    <row r="239" spans="1:3" ht="13">
      <c r="A239" s="16" t="s">
        <v>340</v>
      </c>
      <c r="B239" s="28">
        <v>72</v>
      </c>
      <c r="C239" s="17" t="s">
        <v>585</v>
      </c>
    </row>
    <row r="240" spans="1:3" ht="13">
      <c r="A240" s="10" t="s">
        <v>348</v>
      </c>
      <c r="B240" s="27">
        <v>72.73</v>
      </c>
      <c r="C240" s="11" t="s">
        <v>585</v>
      </c>
    </row>
    <row r="241" spans="1:3" ht="13">
      <c r="A241" s="16" t="s">
        <v>296</v>
      </c>
      <c r="B241" s="28">
        <v>74.069999999999993</v>
      </c>
      <c r="C241" s="17" t="s">
        <v>585</v>
      </c>
    </row>
    <row r="242" spans="1:3" ht="13">
      <c r="A242" s="10" t="s">
        <v>369</v>
      </c>
      <c r="B242" s="27">
        <v>63.72</v>
      </c>
      <c r="C242" s="11" t="s">
        <v>585</v>
      </c>
    </row>
    <row r="243" spans="1:3" ht="13">
      <c r="A243" s="16" t="s">
        <v>554</v>
      </c>
      <c r="B243" s="28">
        <v>54.55</v>
      </c>
      <c r="C243" s="17" t="s">
        <v>585</v>
      </c>
    </row>
    <row r="244" spans="1:3" ht="13">
      <c r="A244" s="10" t="s">
        <v>194</v>
      </c>
      <c r="B244" s="27">
        <v>46.15</v>
      </c>
      <c r="C244" s="11" t="s">
        <v>585</v>
      </c>
    </row>
    <row r="245" spans="1:3" ht="13">
      <c r="A245" s="16" t="s">
        <v>130</v>
      </c>
      <c r="B245" s="28">
        <v>57.14</v>
      </c>
      <c r="C245" s="17" t="s">
        <v>585</v>
      </c>
    </row>
    <row r="246" spans="1:3" ht="13">
      <c r="A246" s="10" t="s">
        <v>354</v>
      </c>
      <c r="B246" s="27">
        <v>83.78</v>
      </c>
      <c r="C246" s="11" t="s">
        <v>585</v>
      </c>
    </row>
    <row r="247" spans="1:3" ht="13">
      <c r="A247" s="16" t="s">
        <v>258</v>
      </c>
      <c r="B247" s="28">
        <v>73.680000000000007</v>
      </c>
      <c r="C247" s="17" t="s">
        <v>585</v>
      </c>
    </row>
    <row r="248" spans="1:3" ht="13">
      <c r="A248" s="10" t="s">
        <v>470</v>
      </c>
      <c r="B248" s="27">
        <v>55.17</v>
      </c>
      <c r="C248" s="11" t="s">
        <v>585</v>
      </c>
    </row>
    <row r="249" spans="1:3" ht="13">
      <c r="A249" s="16" t="s">
        <v>325</v>
      </c>
      <c r="B249" s="28">
        <v>89.09</v>
      </c>
      <c r="C249" s="17" t="s">
        <v>585</v>
      </c>
    </row>
    <row r="250" spans="1:3" ht="13">
      <c r="A250" s="10" t="s">
        <v>200</v>
      </c>
      <c r="B250" s="27">
        <v>76.25</v>
      </c>
      <c r="C250" s="11" t="s">
        <v>585</v>
      </c>
    </row>
    <row r="251" spans="1:3" ht="13">
      <c r="A251" s="16" t="s">
        <v>231</v>
      </c>
      <c r="B251" s="28">
        <v>56.1</v>
      </c>
      <c r="C251" s="17" t="s">
        <v>585</v>
      </c>
    </row>
    <row r="252" spans="1:3" ht="13">
      <c r="A252" s="10" t="s">
        <v>86</v>
      </c>
      <c r="B252" s="27">
        <v>76.92</v>
      </c>
      <c r="C252" s="11" t="s">
        <v>585</v>
      </c>
    </row>
    <row r="253" spans="1:3" ht="13">
      <c r="A253" s="16" t="s">
        <v>92</v>
      </c>
      <c r="B253" s="28">
        <v>64.94</v>
      </c>
      <c r="C253" s="17" t="s">
        <v>585</v>
      </c>
    </row>
    <row r="254" spans="1:3" ht="13">
      <c r="A254" s="10" t="s">
        <v>303</v>
      </c>
      <c r="B254" s="27">
        <v>63.33</v>
      </c>
      <c r="C254" s="11" t="s">
        <v>585</v>
      </c>
    </row>
    <row r="255" spans="1:3" ht="13">
      <c r="A255" s="16" t="s">
        <v>443</v>
      </c>
      <c r="B255" s="28">
        <v>38.89</v>
      </c>
      <c r="C255" s="17" t="s">
        <v>585</v>
      </c>
    </row>
    <row r="256" spans="1:3" ht="13">
      <c r="A256" s="10" t="s">
        <v>16</v>
      </c>
      <c r="B256" s="27">
        <v>86.96</v>
      </c>
      <c r="C256" s="11" t="s">
        <v>585</v>
      </c>
    </row>
    <row r="257" spans="1:3" ht="13">
      <c r="A257" s="16" t="s">
        <v>355</v>
      </c>
      <c r="B257" s="28">
        <v>60</v>
      </c>
      <c r="C257" s="17" t="s">
        <v>585</v>
      </c>
    </row>
    <row r="258" spans="1:3" ht="13">
      <c r="A258" s="10" t="s">
        <v>368</v>
      </c>
      <c r="B258" s="27">
        <v>74.63</v>
      </c>
      <c r="C258" s="11" t="s">
        <v>585</v>
      </c>
    </row>
    <row r="259" spans="1:3" ht="13">
      <c r="A259" s="16" t="s">
        <v>374</v>
      </c>
      <c r="B259" s="28">
        <v>75</v>
      </c>
      <c r="C259" s="17" t="s">
        <v>585</v>
      </c>
    </row>
    <row r="260" spans="1:3" ht="13">
      <c r="A260" s="10" t="s">
        <v>381</v>
      </c>
      <c r="B260" s="27">
        <v>81.819999999999993</v>
      </c>
      <c r="C260" s="11" t="s">
        <v>585</v>
      </c>
    </row>
    <row r="261" spans="1:3" ht="13">
      <c r="A261" s="16" t="s">
        <v>39</v>
      </c>
      <c r="B261" s="28">
        <v>54.55</v>
      </c>
      <c r="C261" s="17" t="s">
        <v>585</v>
      </c>
    </row>
    <row r="262" spans="1:3" ht="13">
      <c r="A262" s="10" t="s">
        <v>12</v>
      </c>
      <c r="B262" s="27">
        <v>77.78</v>
      </c>
      <c r="C262" s="11" t="s">
        <v>585</v>
      </c>
    </row>
    <row r="263" spans="1:3" ht="13">
      <c r="A263" s="16" t="s">
        <v>155</v>
      </c>
      <c r="B263" s="28">
        <v>65.790000000000006</v>
      </c>
      <c r="C263" s="17" t="s">
        <v>585</v>
      </c>
    </row>
    <row r="264" spans="1:3" ht="13">
      <c r="A264" s="10" t="s">
        <v>52</v>
      </c>
      <c r="B264" s="27">
        <v>53.33</v>
      </c>
      <c r="C264" s="11" t="s">
        <v>585</v>
      </c>
    </row>
    <row r="265" spans="1:3" ht="13">
      <c r="A265" s="16" t="s">
        <v>388</v>
      </c>
      <c r="B265" s="28">
        <v>75.61</v>
      </c>
      <c r="C265" s="17" t="s">
        <v>585</v>
      </c>
    </row>
    <row r="266" spans="1:3" ht="13">
      <c r="A266" s="10" t="s">
        <v>378</v>
      </c>
      <c r="B266" s="27">
        <v>69.14</v>
      </c>
      <c r="C266" s="11" t="s">
        <v>585</v>
      </c>
    </row>
    <row r="267" spans="1:3" ht="13">
      <c r="A267" s="16" t="s">
        <v>233</v>
      </c>
      <c r="B267" s="28">
        <v>64.709999999999994</v>
      </c>
      <c r="C267" s="17" t="s">
        <v>585</v>
      </c>
    </row>
    <row r="268" spans="1:3" ht="13">
      <c r="A268" s="10" t="s">
        <v>236</v>
      </c>
      <c r="B268" s="27">
        <v>76</v>
      </c>
      <c r="C268" s="11" t="s">
        <v>585</v>
      </c>
    </row>
    <row r="269" spans="1:3" ht="13">
      <c r="A269" s="16" t="s">
        <v>40</v>
      </c>
      <c r="B269" s="28">
        <v>66.67</v>
      </c>
      <c r="C269" s="17" t="s">
        <v>585</v>
      </c>
    </row>
    <row r="270" spans="1:3" ht="13">
      <c r="A270" s="10" t="s">
        <v>135</v>
      </c>
      <c r="B270" s="27">
        <v>51.61</v>
      </c>
      <c r="C270" s="11" t="s">
        <v>585</v>
      </c>
    </row>
    <row r="271" spans="1:3" ht="13">
      <c r="A271" s="16" t="s">
        <v>199</v>
      </c>
      <c r="B271" s="28">
        <v>36.36</v>
      </c>
      <c r="C271" s="17" t="s">
        <v>585</v>
      </c>
    </row>
    <row r="272" spans="1:3" ht="13">
      <c r="A272" s="10" t="s">
        <v>384</v>
      </c>
      <c r="B272" s="27">
        <v>75</v>
      </c>
      <c r="C272" s="11" t="s">
        <v>585</v>
      </c>
    </row>
    <row r="273" spans="1:3" ht="13">
      <c r="A273" s="16" t="s">
        <v>385</v>
      </c>
      <c r="B273" s="28">
        <v>70.63</v>
      </c>
      <c r="C273" s="17" t="s">
        <v>585</v>
      </c>
    </row>
    <row r="274" spans="1:3" ht="13">
      <c r="A274" s="10" t="s">
        <v>564</v>
      </c>
      <c r="B274" s="27">
        <v>54.84</v>
      </c>
      <c r="C274" s="11" t="s">
        <v>585</v>
      </c>
    </row>
    <row r="275" spans="1:3" ht="13">
      <c r="A275" s="16" t="s">
        <v>566</v>
      </c>
      <c r="B275" s="28">
        <v>43.4</v>
      </c>
      <c r="C275" s="17" t="s">
        <v>585</v>
      </c>
    </row>
    <row r="276" spans="1:3" ht="13">
      <c r="A276" s="10" t="s">
        <v>229</v>
      </c>
      <c r="B276" s="27">
        <v>76.599999999999994</v>
      </c>
      <c r="C276" s="11" t="s">
        <v>585</v>
      </c>
    </row>
    <row r="277" spans="1:3" ht="13">
      <c r="A277" s="16" t="s">
        <v>356</v>
      </c>
      <c r="B277" s="28">
        <v>58.82</v>
      </c>
      <c r="C277" s="17" t="s">
        <v>585</v>
      </c>
    </row>
    <row r="278" spans="1:3" ht="13">
      <c r="A278" s="10" t="s">
        <v>162</v>
      </c>
      <c r="B278" s="27">
        <v>75.760000000000005</v>
      </c>
      <c r="C278" s="11" t="s">
        <v>585</v>
      </c>
    </row>
    <row r="279" spans="1:3" ht="13">
      <c r="A279" s="16" t="s">
        <v>70</v>
      </c>
      <c r="B279" s="28">
        <v>75.86</v>
      </c>
      <c r="C279" s="17" t="s">
        <v>585</v>
      </c>
    </row>
    <row r="280" spans="1:3" ht="13">
      <c r="A280" s="10" t="s">
        <v>268</v>
      </c>
      <c r="B280" s="27">
        <v>59.09</v>
      </c>
      <c r="C280" s="11" t="s">
        <v>585</v>
      </c>
    </row>
    <row r="281" spans="1:3" ht="13">
      <c r="A281" s="16" t="s">
        <v>218</v>
      </c>
      <c r="B281" s="28">
        <v>58.33</v>
      </c>
      <c r="C281" s="17" t="s">
        <v>585</v>
      </c>
    </row>
    <row r="282" spans="1:3" ht="13">
      <c r="A282" s="10" t="s">
        <v>304</v>
      </c>
      <c r="B282" s="27">
        <v>58.06</v>
      </c>
      <c r="C282" s="11" t="s">
        <v>585</v>
      </c>
    </row>
    <row r="283" spans="1:3" ht="13">
      <c r="A283" s="16" t="s">
        <v>48</v>
      </c>
      <c r="B283" s="28">
        <v>81.25</v>
      </c>
      <c r="C283" s="17" t="s">
        <v>585</v>
      </c>
    </row>
    <row r="284" spans="1:3" ht="13">
      <c r="A284" s="10" t="s">
        <v>189</v>
      </c>
      <c r="B284" s="27">
        <v>72.73</v>
      </c>
      <c r="C284" s="11" t="s">
        <v>585</v>
      </c>
    </row>
    <row r="285" spans="1:3" ht="13">
      <c r="A285" s="16" t="s">
        <v>256</v>
      </c>
      <c r="B285" s="28">
        <v>61.54</v>
      </c>
      <c r="C285" s="17" t="s">
        <v>585</v>
      </c>
    </row>
    <row r="286" spans="1:3" ht="13">
      <c r="A286" s="10" t="s">
        <v>538</v>
      </c>
      <c r="B286" s="27">
        <v>70.59</v>
      </c>
      <c r="C286" s="11" t="s">
        <v>585</v>
      </c>
    </row>
    <row r="287" spans="1:3" ht="13">
      <c r="A287" s="16" t="s">
        <v>82</v>
      </c>
      <c r="B287" s="28">
        <v>65.22</v>
      </c>
      <c r="C287" s="17" t="s">
        <v>585</v>
      </c>
    </row>
    <row r="288" spans="1:3" ht="13">
      <c r="A288" s="10" t="s">
        <v>81</v>
      </c>
      <c r="B288" s="27">
        <v>77.27</v>
      </c>
      <c r="C288" s="11" t="s">
        <v>585</v>
      </c>
    </row>
    <row r="289" spans="1:3" ht="13">
      <c r="A289" s="16" t="s">
        <v>363</v>
      </c>
      <c r="B289" s="28">
        <v>70.37</v>
      </c>
      <c r="C289" s="17" t="s">
        <v>585</v>
      </c>
    </row>
    <row r="290" spans="1:3" ht="13">
      <c r="A290" s="10" t="s">
        <v>522</v>
      </c>
      <c r="B290" s="27">
        <v>54.55</v>
      </c>
      <c r="C290" s="11" t="s">
        <v>585</v>
      </c>
    </row>
    <row r="291" spans="1:3" ht="13">
      <c r="A291" s="16" t="s">
        <v>170</v>
      </c>
      <c r="B291" s="28">
        <v>61.79</v>
      </c>
      <c r="C291" s="17" t="s">
        <v>585</v>
      </c>
    </row>
    <row r="292" spans="1:3" ht="13">
      <c r="A292" s="10" t="s">
        <v>437</v>
      </c>
      <c r="B292" s="27">
        <v>70.09</v>
      </c>
      <c r="C292" s="11" t="s">
        <v>585</v>
      </c>
    </row>
    <row r="293" spans="1:3" ht="13">
      <c r="A293" s="16" t="s">
        <v>254</v>
      </c>
      <c r="B293" s="28">
        <v>68.33</v>
      </c>
      <c r="C293" s="17" t="s">
        <v>585</v>
      </c>
    </row>
    <row r="294" spans="1:3" ht="13">
      <c r="A294" s="10" t="s">
        <v>484</v>
      </c>
      <c r="B294" s="27">
        <v>58.33</v>
      </c>
      <c r="C294" s="11" t="s">
        <v>585</v>
      </c>
    </row>
    <row r="295" spans="1:3" ht="13">
      <c r="A295" s="16" t="s">
        <v>196</v>
      </c>
      <c r="B295" s="28">
        <v>81.58</v>
      </c>
      <c r="C295" s="17" t="s">
        <v>585</v>
      </c>
    </row>
    <row r="296" spans="1:3" ht="13">
      <c r="A296" s="10" t="s">
        <v>410</v>
      </c>
      <c r="B296" s="27">
        <v>73.37</v>
      </c>
      <c r="C296" s="11" t="s">
        <v>585</v>
      </c>
    </row>
    <row r="297" spans="1:3" ht="13">
      <c r="A297" s="16" t="s">
        <v>526</v>
      </c>
      <c r="B297" s="28">
        <v>72.5</v>
      </c>
      <c r="C297" s="17" t="s">
        <v>585</v>
      </c>
    </row>
    <row r="298" spans="1:3" ht="13">
      <c r="A298" s="10" t="s">
        <v>527</v>
      </c>
      <c r="B298" s="27">
        <v>68.97</v>
      </c>
      <c r="C298" s="11" t="s">
        <v>585</v>
      </c>
    </row>
    <row r="299" spans="1:3" ht="13">
      <c r="A299" s="16" t="s">
        <v>528</v>
      </c>
      <c r="B299" s="28">
        <v>50.56</v>
      </c>
      <c r="C299" s="17" t="s">
        <v>585</v>
      </c>
    </row>
    <row r="300" spans="1:3" ht="13">
      <c r="A300" s="10" t="s">
        <v>559</v>
      </c>
      <c r="B300" s="27">
        <v>56.2</v>
      </c>
      <c r="C300" s="11" t="s">
        <v>585</v>
      </c>
    </row>
    <row r="301" spans="1:3" ht="13">
      <c r="A301" s="16" t="s">
        <v>444</v>
      </c>
      <c r="B301" s="28">
        <v>66.67</v>
      </c>
      <c r="C301" s="17" t="s">
        <v>585</v>
      </c>
    </row>
    <row r="302" spans="1:3" ht="13">
      <c r="A302" s="10" t="s">
        <v>321</v>
      </c>
      <c r="B302" s="27">
        <v>66.67</v>
      </c>
      <c r="C302" s="11" t="s">
        <v>585</v>
      </c>
    </row>
    <row r="303" spans="1:3" ht="13">
      <c r="A303" s="16" t="s">
        <v>328</v>
      </c>
      <c r="B303" s="28">
        <v>57.89</v>
      </c>
      <c r="C303" s="17" t="s">
        <v>585</v>
      </c>
    </row>
    <row r="304" spans="1:3" ht="13">
      <c r="A304" s="10" t="s">
        <v>36</v>
      </c>
      <c r="B304" s="27">
        <v>55.56</v>
      </c>
      <c r="C304" s="11" t="s">
        <v>585</v>
      </c>
    </row>
    <row r="305" spans="1:3" ht="13">
      <c r="A305" s="16" t="s">
        <v>379</v>
      </c>
      <c r="B305" s="28">
        <v>40</v>
      </c>
      <c r="C305" s="17" t="s">
        <v>585</v>
      </c>
    </row>
    <row r="306" spans="1:3" ht="13">
      <c r="A306" s="10" t="s">
        <v>448</v>
      </c>
      <c r="B306" s="27">
        <v>57.14</v>
      </c>
      <c r="C306" s="11" t="s">
        <v>585</v>
      </c>
    </row>
    <row r="307" spans="1:3" ht="13">
      <c r="A307" s="16" t="s">
        <v>551</v>
      </c>
      <c r="B307" s="28">
        <v>64.290000000000006</v>
      </c>
      <c r="C307" s="17" t="s">
        <v>585</v>
      </c>
    </row>
    <row r="308" spans="1:3" ht="13">
      <c r="A308" s="10" t="s">
        <v>421</v>
      </c>
      <c r="B308" s="27">
        <v>53.85</v>
      </c>
      <c r="C308" s="11" t="s">
        <v>585</v>
      </c>
    </row>
    <row r="309" spans="1:3" ht="13">
      <c r="A309" s="16" t="s">
        <v>383</v>
      </c>
      <c r="B309" s="28">
        <v>76.92</v>
      </c>
      <c r="C309" s="17" t="s">
        <v>585</v>
      </c>
    </row>
    <row r="310" spans="1:3" ht="13">
      <c r="A310" s="10" t="s">
        <v>537</v>
      </c>
      <c r="B310" s="27">
        <v>44.44</v>
      </c>
      <c r="C310" s="11" t="s">
        <v>585</v>
      </c>
    </row>
    <row r="311" spans="1:3" ht="13">
      <c r="A311" s="16" t="s">
        <v>541</v>
      </c>
      <c r="B311" s="28">
        <v>44.23</v>
      </c>
      <c r="C311" s="17" t="s">
        <v>585</v>
      </c>
    </row>
    <row r="312" spans="1:3" ht="13">
      <c r="A312" s="10" t="s">
        <v>239</v>
      </c>
      <c r="B312" s="27">
        <v>46.15</v>
      </c>
      <c r="C312" s="11" t="s">
        <v>585</v>
      </c>
    </row>
    <row r="313" spans="1:3" ht="13">
      <c r="A313" s="16" t="s">
        <v>458</v>
      </c>
      <c r="B313" s="28">
        <v>64.709999999999994</v>
      </c>
      <c r="C313" s="17" t="s">
        <v>585</v>
      </c>
    </row>
    <row r="314" spans="1:3" ht="13">
      <c r="A314" s="10" t="s">
        <v>465</v>
      </c>
      <c r="B314" s="27">
        <v>84.48</v>
      </c>
      <c r="C314" s="11" t="s">
        <v>585</v>
      </c>
    </row>
    <row r="315" spans="1:3" ht="13">
      <c r="A315" s="16" t="s">
        <v>544</v>
      </c>
      <c r="B315" s="28">
        <v>32.14</v>
      </c>
      <c r="C315" s="17" t="s">
        <v>585</v>
      </c>
    </row>
    <row r="316" spans="1:3" ht="13">
      <c r="A316" s="10" t="s">
        <v>19</v>
      </c>
      <c r="B316" s="27">
        <v>78.41</v>
      </c>
      <c r="C316" s="11" t="s">
        <v>585</v>
      </c>
    </row>
    <row r="317" spans="1:3" ht="13">
      <c r="A317" s="16" t="s">
        <v>103</v>
      </c>
      <c r="B317" s="28">
        <v>82.22</v>
      </c>
      <c r="C317" s="17" t="s">
        <v>585</v>
      </c>
    </row>
    <row r="318" spans="1:3" ht="13">
      <c r="A318" s="10" t="s">
        <v>198</v>
      </c>
      <c r="B318" s="27">
        <v>54.46</v>
      </c>
      <c r="C318" s="11" t="s">
        <v>585</v>
      </c>
    </row>
    <row r="319" spans="1:3" ht="13">
      <c r="A319" s="16" t="s">
        <v>137</v>
      </c>
      <c r="B319" s="28">
        <v>63.16</v>
      </c>
      <c r="C319" s="17" t="s">
        <v>585</v>
      </c>
    </row>
    <row r="320" spans="1:3" ht="13">
      <c r="A320" s="10" t="s">
        <v>557</v>
      </c>
      <c r="B320" s="27">
        <v>68.180000000000007</v>
      </c>
      <c r="C320" s="11" t="s">
        <v>585</v>
      </c>
    </row>
    <row r="321" spans="1:3" ht="13">
      <c r="A321" s="16" t="s">
        <v>558</v>
      </c>
      <c r="B321" s="28">
        <v>67.569999999999993</v>
      </c>
      <c r="C321" s="17" t="s">
        <v>585</v>
      </c>
    </row>
    <row r="322" spans="1:3" ht="13">
      <c r="A322" s="10" t="s">
        <v>288</v>
      </c>
      <c r="B322" s="27">
        <v>78.569999999999993</v>
      </c>
      <c r="C322" s="11" t="s">
        <v>585</v>
      </c>
    </row>
    <row r="323" spans="1:3" ht="13">
      <c r="A323" s="16" t="s">
        <v>413</v>
      </c>
      <c r="B323" s="28">
        <v>39.130000000000003</v>
      </c>
      <c r="C323" s="17" t="s">
        <v>585</v>
      </c>
    </row>
    <row r="324" spans="1:3" ht="13">
      <c r="A324" s="10" t="s">
        <v>191</v>
      </c>
      <c r="B324" s="27">
        <v>68.63</v>
      </c>
      <c r="C324" s="11" t="s">
        <v>585</v>
      </c>
    </row>
    <row r="325" spans="1:3" ht="13">
      <c r="A325" s="16" t="s">
        <v>140</v>
      </c>
      <c r="B325" s="28">
        <v>79.31</v>
      </c>
      <c r="C325" s="17" t="s">
        <v>585</v>
      </c>
    </row>
    <row r="326" spans="1:3" ht="13">
      <c r="A326" s="10" t="s">
        <v>248</v>
      </c>
      <c r="B326" s="27">
        <v>71.349999999999994</v>
      </c>
      <c r="C326" s="11" t="s">
        <v>585</v>
      </c>
    </row>
    <row r="327" spans="1:3" ht="13">
      <c r="A327" s="16" t="s">
        <v>475</v>
      </c>
      <c r="B327" s="28">
        <v>60.2</v>
      </c>
      <c r="C327" s="17" t="s">
        <v>585</v>
      </c>
    </row>
    <row r="328" spans="1:3" ht="13">
      <c r="A328" s="10" t="s">
        <v>415</v>
      </c>
      <c r="B328" s="27">
        <v>68</v>
      </c>
      <c r="C328" s="11" t="s">
        <v>585</v>
      </c>
    </row>
    <row r="329" spans="1:3" ht="13">
      <c r="A329" s="16" t="s">
        <v>87</v>
      </c>
      <c r="B329" s="28">
        <v>64.44</v>
      </c>
      <c r="C329" s="17" t="s">
        <v>585</v>
      </c>
    </row>
    <row r="330" spans="1:3" ht="13">
      <c r="A330" s="10" t="s">
        <v>476</v>
      </c>
      <c r="B330" s="27">
        <v>70.59</v>
      </c>
      <c r="C330" s="11" t="s">
        <v>585</v>
      </c>
    </row>
    <row r="331" spans="1:3" ht="13">
      <c r="A331" s="16" t="s">
        <v>83</v>
      </c>
      <c r="B331" s="28">
        <v>53.33</v>
      </c>
      <c r="C331" s="17" t="s">
        <v>585</v>
      </c>
    </row>
    <row r="332" spans="1:3" ht="13">
      <c r="A332" s="10" t="s">
        <v>389</v>
      </c>
      <c r="B332" s="27">
        <v>38.24</v>
      </c>
      <c r="C332" s="11" t="s">
        <v>585</v>
      </c>
    </row>
    <row r="333" spans="1:3" ht="13">
      <c r="A333" s="16" t="s">
        <v>568</v>
      </c>
      <c r="B333" s="28">
        <v>54</v>
      </c>
      <c r="C333" s="17" t="s">
        <v>585</v>
      </c>
    </row>
    <row r="334" spans="1:3" ht="13">
      <c r="A334" s="10" t="s">
        <v>569</v>
      </c>
      <c r="B334" s="27">
        <v>52.94</v>
      </c>
      <c r="C334" s="11" t="s">
        <v>585</v>
      </c>
    </row>
    <row r="335" spans="1:3" ht="13">
      <c r="A335" s="16" t="s">
        <v>287</v>
      </c>
      <c r="B335" s="28">
        <v>58.49</v>
      </c>
      <c r="C335" s="17" t="s">
        <v>585</v>
      </c>
    </row>
    <row r="336" spans="1:3" ht="13">
      <c r="A336" s="10" t="s">
        <v>481</v>
      </c>
      <c r="B336" s="27">
        <v>55</v>
      </c>
      <c r="C336" s="11" t="s">
        <v>585</v>
      </c>
    </row>
    <row r="337" spans="1:3" ht="13">
      <c r="A337" s="16" t="s">
        <v>570</v>
      </c>
      <c r="B337" s="28">
        <v>44.44</v>
      </c>
      <c r="C337" s="17" t="s">
        <v>585</v>
      </c>
    </row>
    <row r="338" spans="1:3" ht="13">
      <c r="A338" s="10" t="s">
        <v>574</v>
      </c>
      <c r="B338" s="27">
        <v>57.89</v>
      </c>
      <c r="C338" s="11" t="s">
        <v>586</v>
      </c>
    </row>
    <row r="339" spans="1:3" ht="13">
      <c r="A339" s="16" t="s">
        <v>587</v>
      </c>
      <c r="B339" s="28">
        <v>58.14</v>
      </c>
      <c r="C339" s="17" t="s">
        <v>586</v>
      </c>
    </row>
    <row r="340" spans="1:3" ht="13">
      <c r="A340" s="10" t="s">
        <v>581</v>
      </c>
      <c r="B340" s="27">
        <v>55.88</v>
      </c>
      <c r="C340" s="11" t="s">
        <v>586</v>
      </c>
    </row>
    <row r="341" spans="1:3" ht="13">
      <c r="A341" s="16" t="s">
        <v>582</v>
      </c>
      <c r="B341" s="28">
        <v>69.23</v>
      </c>
      <c r="C341" s="17" t="s">
        <v>586</v>
      </c>
    </row>
    <row r="342" spans="1:3" ht="13">
      <c r="A342" s="10" t="s">
        <v>588</v>
      </c>
      <c r="B342" s="27">
        <v>50</v>
      </c>
      <c r="C342" s="11" t="s">
        <v>586</v>
      </c>
    </row>
    <row r="343" spans="1:3" ht="13">
      <c r="A343" s="21" t="s">
        <v>576</v>
      </c>
      <c r="B343" s="29">
        <v>78.400000000000006</v>
      </c>
      <c r="C343" s="22" t="s">
        <v>586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575"/>
  <sheetViews>
    <sheetView workbookViewId="0">
      <pane xSplit="1" topLeftCell="C1" activePane="topRight" state="frozen"/>
      <selection pane="topRight" activeCell="C2" sqref="C2"/>
    </sheetView>
  </sheetViews>
  <sheetFormatPr baseColWidth="10" defaultColWidth="12.6640625" defaultRowHeight="15.75" customHeight="1"/>
  <cols>
    <col min="1" max="2" width="33.1640625" customWidth="1"/>
    <col min="3" max="3" width="29.1640625" customWidth="1"/>
    <col min="4" max="4" width="30.83203125" customWidth="1"/>
    <col min="5" max="5" width="33" customWidth="1"/>
    <col min="6" max="6" width="14.83203125" customWidth="1"/>
    <col min="7" max="7" width="36.33203125" customWidth="1"/>
    <col min="8" max="8" width="29.1640625" customWidth="1"/>
    <col min="9" max="9" width="30.83203125" customWidth="1"/>
    <col min="10" max="10" width="33" customWidth="1"/>
    <col min="11" max="11" width="46" customWidth="1"/>
    <col min="12" max="12" width="19.33203125" customWidth="1"/>
    <col min="13" max="13" width="21" customWidth="1"/>
    <col min="14" max="14" width="24.1640625" customWidth="1"/>
  </cols>
  <sheetData>
    <row r="1" spans="1:20" ht="15.75" customHeight="1">
      <c r="A1" s="36"/>
      <c r="B1" s="36"/>
      <c r="C1" s="37"/>
      <c r="D1" s="37"/>
      <c r="H1" s="37"/>
      <c r="I1" s="37"/>
      <c r="J1" s="37"/>
      <c r="O1" s="24">
        <v>0.30430000000000001</v>
      </c>
    </row>
    <row r="2" spans="1:20" ht="16">
      <c r="A2" s="4" t="s">
        <v>0</v>
      </c>
      <c r="B2" s="26" t="s">
        <v>593</v>
      </c>
      <c r="C2" s="26" t="s">
        <v>594</v>
      </c>
      <c r="D2" s="5" t="s">
        <v>595</v>
      </c>
      <c r="F2" s="38" t="s">
        <v>0</v>
      </c>
      <c r="G2" s="26" t="s">
        <v>593</v>
      </c>
      <c r="H2" s="26" t="s">
        <v>594</v>
      </c>
      <c r="I2" s="26" t="s">
        <v>595</v>
      </c>
      <c r="J2" s="39" t="s">
        <v>596</v>
      </c>
      <c r="N2" s="40">
        <v>0.26129999999999998</v>
      </c>
      <c r="O2" s="41"/>
      <c r="P2" s="42"/>
      <c r="Q2" s="42"/>
      <c r="R2" s="42"/>
    </row>
    <row r="3" spans="1:20" ht="16">
      <c r="A3" s="43" t="s">
        <v>10</v>
      </c>
      <c r="B3" s="44">
        <v>0.2273</v>
      </c>
      <c r="C3" s="44">
        <v>0.1522</v>
      </c>
      <c r="D3" s="45"/>
      <c r="F3" s="46" t="s">
        <v>597</v>
      </c>
      <c r="G3" s="47">
        <v>0.30359999999999998</v>
      </c>
      <c r="H3" s="47">
        <v>0.64290000000000003</v>
      </c>
      <c r="I3" s="47">
        <v>0.44</v>
      </c>
      <c r="J3" s="48" t="s">
        <v>598</v>
      </c>
      <c r="M3" s="24"/>
      <c r="N3" s="24">
        <v>0.30520000000000003</v>
      </c>
      <c r="P3" s="49"/>
      <c r="Q3" s="41"/>
      <c r="R3" s="41"/>
      <c r="S3" s="42"/>
      <c r="T3" s="41"/>
    </row>
    <row r="4" spans="1:20" ht="16">
      <c r="A4" s="50" t="s">
        <v>18</v>
      </c>
      <c r="B4" s="51">
        <v>0.3</v>
      </c>
      <c r="C4" s="51">
        <v>0.48459999999999998</v>
      </c>
      <c r="D4" s="52">
        <v>0.89580000000000004</v>
      </c>
      <c r="F4" s="46" t="s">
        <v>599</v>
      </c>
      <c r="G4" s="53">
        <v>0.31879999999999997</v>
      </c>
      <c r="H4" s="53">
        <v>0.38240000000000002</v>
      </c>
      <c r="I4" s="53">
        <v>0.35139999999999999</v>
      </c>
      <c r="J4" s="48" t="s">
        <v>598</v>
      </c>
      <c r="M4" s="24"/>
      <c r="N4" s="24">
        <v>0.31340000000000001</v>
      </c>
      <c r="P4" s="49"/>
      <c r="Q4" s="41"/>
      <c r="R4" s="42"/>
      <c r="S4" s="42"/>
      <c r="T4" s="41"/>
    </row>
    <row r="5" spans="1:20" ht="16">
      <c r="A5" s="43" t="s">
        <v>7</v>
      </c>
      <c r="B5" s="44">
        <v>0.30769999999999997</v>
      </c>
      <c r="C5" s="44">
        <v>0.53149999999999997</v>
      </c>
      <c r="D5" s="45">
        <v>0.68420000000000003</v>
      </c>
      <c r="F5" s="46" t="s">
        <v>576</v>
      </c>
      <c r="G5" s="47">
        <v>0.54249999999999998</v>
      </c>
      <c r="H5" s="47">
        <v>0.80389999999999995</v>
      </c>
      <c r="I5" s="47">
        <v>0.81820000000000004</v>
      </c>
      <c r="J5" s="48" t="s">
        <v>598</v>
      </c>
      <c r="N5" s="24">
        <v>0.30769999999999997</v>
      </c>
      <c r="P5" s="49"/>
      <c r="Q5" s="41"/>
      <c r="R5" s="42"/>
      <c r="S5" s="42"/>
      <c r="T5" s="41"/>
    </row>
    <row r="6" spans="1:20" ht="16">
      <c r="A6" s="50" t="s">
        <v>32</v>
      </c>
      <c r="B6" s="51">
        <v>0.22220000000000001</v>
      </c>
      <c r="C6" s="51">
        <v>0.2</v>
      </c>
      <c r="D6" s="54" t="s">
        <v>600</v>
      </c>
      <c r="F6" s="55" t="s">
        <v>601</v>
      </c>
      <c r="G6" s="53">
        <v>0.20830000000000001</v>
      </c>
      <c r="H6" s="53">
        <v>0.56000000000000005</v>
      </c>
      <c r="I6" s="53">
        <v>0.43480000000000002</v>
      </c>
      <c r="J6" s="48" t="s">
        <v>598</v>
      </c>
      <c r="M6" s="24"/>
      <c r="N6" s="24">
        <v>0.28000000000000003</v>
      </c>
      <c r="P6" s="49"/>
      <c r="Q6" s="41"/>
      <c r="R6" s="42"/>
      <c r="S6" s="42"/>
      <c r="T6" s="42"/>
    </row>
    <row r="7" spans="1:20" ht="16">
      <c r="A7" s="43" t="s">
        <v>4</v>
      </c>
      <c r="B7" s="44">
        <v>0.5</v>
      </c>
      <c r="C7" s="44">
        <v>0.69699999999999995</v>
      </c>
      <c r="D7" s="56" t="s">
        <v>600</v>
      </c>
      <c r="F7" s="55" t="s">
        <v>580</v>
      </c>
      <c r="G7" s="47">
        <v>0.33329999999999999</v>
      </c>
      <c r="H7" s="47">
        <v>0.56310000000000004</v>
      </c>
      <c r="I7" s="47">
        <v>0.64859999999999995</v>
      </c>
      <c r="J7" s="48" t="s">
        <v>598</v>
      </c>
      <c r="M7" s="24"/>
      <c r="N7" s="24">
        <v>0.2316</v>
      </c>
      <c r="P7" s="49"/>
      <c r="Q7" s="41"/>
      <c r="R7" s="41"/>
      <c r="S7" s="41"/>
      <c r="T7" s="41"/>
    </row>
    <row r="8" spans="1:20" ht="16">
      <c r="A8" s="50" t="s">
        <v>43</v>
      </c>
      <c r="B8" s="57" t="s">
        <v>600</v>
      </c>
      <c r="C8" s="51">
        <v>0.6</v>
      </c>
      <c r="D8" s="58" t="s">
        <v>600</v>
      </c>
      <c r="F8" s="46" t="s">
        <v>602</v>
      </c>
      <c r="G8" s="53">
        <v>0.20930000000000001</v>
      </c>
      <c r="H8" s="53">
        <v>0.6512</v>
      </c>
      <c r="I8" s="53">
        <v>0.66149999999999998</v>
      </c>
      <c r="J8" s="48" t="s">
        <v>598</v>
      </c>
      <c r="M8" s="24"/>
      <c r="N8" s="24">
        <v>0.2155</v>
      </c>
      <c r="P8" s="49"/>
      <c r="Q8" s="41"/>
      <c r="R8" s="42"/>
      <c r="S8" s="42"/>
      <c r="T8" s="42"/>
    </row>
    <row r="9" spans="1:20" ht="16">
      <c r="A9" s="43" t="s">
        <v>19</v>
      </c>
      <c r="B9" s="44">
        <v>0.47960000000000003</v>
      </c>
      <c r="C9" s="44">
        <v>0.58520000000000005</v>
      </c>
      <c r="D9" s="45">
        <v>0.80730000000000002</v>
      </c>
      <c r="F9" s="55" t="s">
        <v>603</v>
      </c>
      <c r="G9" s="47">
        <v>0.30769999999999997</v>
      </c>
      <c r="H9" s="47">
        <v>0.66669999999999996</v>
      </c>
      <c r="I9" s="47">
        <v>0.70209999999999995</v>
      </c>
      <c r="J9" s="48" t="s">
        <v>598</v>
      </c>
      <c r="N9" s="24">
        <v>0.2</v>
      </c>
      <c r="P9" s="49"/>
      <c r="Q9" s="41"/>
      <c r="R9" s="42"/>
      <c r="S9" s="42"/>
      <c r="T9" s="42"/>
    </row>
    <row r="10" spans="1:20" ht="16">
      <c r="A10" s="50" t="s">
        <v>17</v>
      </c>
      <c r="B10" s="51">
        <v>0.38640000000000002</v>
      </c>
      <c r="C10" s="51">
        <v>0.4773</v>
      </c>
      <c r="D10" s="54" t="s">
        <v>600</v>
      </c>
      <c r="F10" s="59" t="s">
        <v>581</v>
      </c>
      <c r="G10" s="53">
        <v>0.26229999999999998</v>
      </c>
      <c r="H10" s="53">
        <v>0.72130000000000005</v>
      </c>
      <c r="I10" s="53">
        <v>0.55410000000000004</v>
      </c>
      <c r="J10" s="60" t="s">
        <v>604</v>
      </c>
      <c r="M10" s="24"/>
      <c r="N10" s="24">
        <v>0.26619999999999999</v>
      </c>
      <c r="P10" s="49"/>
      <c r="Q10" s="41"/>
      <c r="R10" s="42"/>
      <c r="S10" s="42"/>
      <c r="T10" s="42"/>
    </row>
    <row r="11" spans="1:20" ht="16">
      <c r="A11" s="43" t="s">
        <v>6</v>
      </c>
      <c r="B11" s="44">
        <v>0.43480000000000002</v>
      </c>
      <c r="C11" s="44">
        <v>0.6522</v>
      </c>
      <c r="D11" s="56" t="s">
        <v>600</v>
      </c>
      <c r="F11" s="61" t="s">
        <v>582</v>
      </c>
      <c r="G11" s="47">
        <v>0.37569999999999998</v>
      </c>
      <c r="H11" s="47">
        <v>0.75719999999999998</v>
      </c>
      <c r="I11" s="47">
        <v>0.69140000000000001</v>
      </c>
      <c r="J11" s="60" t="s">
        <v>604</v>
      </c>
      <c r="M11" s="24"/>
      <c r="N11" s="24">
        <v>0.19670000000000001</v>
      </c>
      <c r="P11" s="49"/>
      <c r="Q11" s="41"/>
      <c r="R11" s="42"/>
      <c r="S11" s="42"/>
      <c r="T11" s="42"/>
    </row>
    <row r="12" spans="1:20" ht="16">
      <c r="A12" s="50" t="s">
        <v>24</v>
      </c>
      <c r="B12" s="51">
        <v>0.26829999999999998</v>
      </c>
      <c r="C12" s="51">
        <v>0.41460000000000002</v>
      </c>
      <c r="D12" s="54" t="s">
        <v>600</v>
      </c>
      <c r="F12" s="62" t="s">
        <v>605</v>
      </c>
      <c r="G12" s="23">
        <f t="shared" ref="G12:I12" si="0">AVERAGE(G3:G11)</f>
        <v>0.31794444444444436</v>
      </c>
      <c r="H12" s="23">
        <f t="shared" si="0"/>
        <v>0.63874444444444445</v>
      </c>
      <c r="I12" s="23">
        <f t="shared" si="0"/>
        <v>0.5891222222222221</v>
      </c>
      <c r="J12" s="63"/>
      <c r="M12" s="24"/>
      <c r="N12" s="24">
        <v>0.30299999999999999</v>
      </c>
      <c r="P12" s="49"/>
      <c r="Q12" s="41"/>
      <c r="R12" s="42"/>
      <c r="S12" s="42"/>
      <c r="T12" s="42"/>
    </row>
    <row r="13" spans="1:20" ht="16">
      <c r="A13" s="43" t="s">
        <v>72</v>
      </c>
      <c r="B13" s="64" t="s">
        <v>600</v>
      </c>
      <c r="C13" s="64" t="s">
        <v>600</v>
      </c>
      <c r="D13" s="45"/>
      <c r="F13" s="65"/>
      <c r="G13" s="25"/>
      <c r="H13" s="25"/>
      <c r="I13" s="25"/>
      <c r="J13" s="66"/>
      <c r="M13" s="24"/>
      <c r="N13" s="24">
        <v>0.3095</v>
      </c>
      <c r="P13" s="49"/>
      <c r="Q13" s="41"/>
      <c r="R13" s="42"/>
      <c r="S13" s="42"/>
      <c r="T13" s="42"/>
    </row>
    <row r="14" spans="1:20" ht="16">
      <c r="A14" s="50" t="s">
        <v>31</v>
      </c>
      <c r="B14" s="51">
        <v>0.34179999999999999</v>
      </c>
      <c r="C14" s="51">
        <v>0.49759999999999999</v>
      </c>
      <c r="D14" s="52">
        <v>0.75409999999999999</v>
      </c>
      <c r="K14" s="24"/>
      <c r="L14" s="24"/>
      <c r="M14" s="24"/>
      <c r="N14" s="40">
        <v>0.25530000000000003</v>
      </c>
      <c r="O14" s="41"/>
      <c r="P14" s="42"/>
      <c r="Q14" s="42"/>
      <c r="R14" s="41"/>
    </row>
    <row r="15" spans="1:20" ht="16">
      <c r="A15" s="43" t="s">
        <v>39</v>
      </c>
      <c r="B15" s="44">
        <v>0.30209999999999998</v>
      </c>
      <c r="C15" s="44">
        <v>0.27079999999999999</v>
      </c>
      <c r="D15" s="45">
        <v>0.6875</v>
      </c>
      <c r="F15" s="3"/>
      <c r="K15" s="24"/>
      <c r="L15" s="24"/>
      <c r="M15" s="24"/>
      <c r="N15" s="40">
        <v>0.25559999999999999</v>
      </c>
      <c r="O15" s="41"/>
      <c r="P15" s="42"/>
      <c r="Q15" s="42"/>
      <c r="R15" s="41"/>
    </row>
    <row r="16" spans="1:20" ht="16">
      <c r="A16" s="50" t="s">
        <v>14</v>
      </c>
      <c r="B16" s="51">
        <v>0.42109999999999997</v>
      </c>
      <c r="C16" s="51">
        <v>0.57889999999999997</v>
      </c>
      <c r="D16" s="54" t="s">
        <v>600</v>
      </c>
      <c r="K16" s="24"/>
      <c r="L16" s="24"/>
      <c r="N16" s="40">
        <v>0.14480000000000001</v>
      </c>
      <c r="O16" s="41"/>
      <c r="P16" s="42"/>
      <c r="Q16" s="42"/>
      <c r="R16" s="41"/>
    </row>
    <row r="17" spans="1:18" ht="16">
      <c r="A17" s="43" t="s">
        <v>50</v>
      </c>
      <c r="B17" s="44">
        <v>0.30230000000000001</v>
      </c>
      <c r="C17" s="44">
        <v>0.45350000000000001</v>
      </c>
      <c r="D17" s="45">
        <v>0.75</v>
      </c>
      <c r="K17" s="24"/>
      <c r="L17" s="24"/>
      <c r="N17" s="40">
        <v>9.7299999999999998E-2</v>
      </c>
      <c r="O17" s="41"/>
      <c r="P17" s="42"/>
      <c r="Q17" s="42"/>
      <c r="R17" s="42"/>
    </row>
    <row r="18" spans="1:18" ht="16">
      <c r="A18" s="50" t="s">
        <v>97</v>
      </c>
      <c r="B18" s="51"/>
      <c r="C18" s="51"/>
      <c r="D18" s="52"/>
      <c r="K18" s="24"/>
      <c r="L18" s="24"/>
      <c r="N18" s="40">
        <v>0.30330000000000001</v>
      </c>
      <c r="O18" s="41"/>
      <c r="P18" s="42"/>
      <c r="Q18" s="42"/>
      <c r="R18" s="42"/>
    </row>
    <row r="19" spans="1:18" ht="16">
      <c r="A19" s="43" t="s">
        <v>102</v>
      </c>
      <c r="B19" s="44">
        <v>0.1867</v>
      </c>
      <c r="C19" s="44">
        <v>0.30919999999999997</v>
      </c>
      <c r="D19" s="45">
        <v>0.57450000000000001</v>
      </c>
      <c r="F19" s="3" t="s">
        <v>606</v>
      </c>
      <c r="K19" s="24"/>
      <c r="L19" s="24"/>
      <c r="M19" s="24"/>
      <c r="N19" s="40">
        <v>0.112</v>
      </c>
      <c r="O19" s="41"/>
      <c r="P19" s="42"/>
      <c r="Q19" s="42"/>
      <c r="R19" s="42"/>
    </row>
    <row r="20" spans="1:18" ht="16">
      <c r="A20" s="50" t="s">
        <v>57</v>
      </c>
      <c r="B20" s="51">
        <v>0.28089999999999998</v>
      </c>
      <c r="C20" s="51">
        <v>0.29210000000000003</v>
      </c>
      <c r="D20" s="52">
        <v>0.71430000000000005</v>
      </c>
      <c r="F20" s="67" t="s">
        <v>607</v>
      </c>
      <c r="K20" s="24"/>
      <c r="L20" s="24"/>
      <c r="M20" s="24"/>
      <c r="N20" s="40">
        <v>0.188</v>
      </c>
      <c r="O20" s="41"/>
      <c r="P20" s="42"/>
      <c r="Q20" s="42"/>
      <c r="R20" s="42"/>
    </row>
    <row r="21" spans="1:18" ht="16">
      <c r="A21" s="43" t="s">
        <v>62</v>
      </c>
      <c r="B21" s="44">
        <v>0.2893</v>
      </c>
      <c r="C21" s="44">
        <v>0.55740000000000001</v>
      </c>
      <c r="D21" s="45">
        <v>0.58699999999999997</v>
      </c>
      <c r="F21" s="67"/>
      <c r="K21" s="24"/>
      <c r="L21" s="24"/>
      <c r="M21" s="24"/>
      <c r="N21" s="40">
        <v>0.29409999999999997</v>
      </c>
      <c r="O21" s="41"/>
      <c r="P21" s="42"/>
      <c r="Q21" s="42"/>
      <c r="R21" s="42"/>
    </row>
    <row r="22" spans="1:18" ht="16">
      <c r="A22" s="50" t="s">
        <v>68</v>
      </c>
      <c r="B22" s="51">
        <v>0.32890000000000003</v>
      </c>
      <c r="C22" s="51">
        <v>0.27629999999999999</v>
      </c>
      <c r="D22" s="52">
        <v>0.57140000000000002</v>
      </c>
      <c r="F22" s="67"/>
      <c r="K22" s="24"/>
      <c r="L22" s="24"/>
      <c r="M22" s="24"/>
      <c r="N22" s="40">
        <v>0.28770000000000001</v>
      </c>
      <c r="O22" s="41"/>
      <c r="P22" s="42"/>
      <c r="Q22" s="42"/>
      <c r="R22" s="42"/>
    </row>
    <row r="23" spans="1:18" ht="31">
      <c r="A23" s="43" t="s">
        <v>11</v>
      </c>
      <c r="B23" s="44">
        <v>0.4768</v>
      </c>
      <c r="C23" s="44">
        <v>0.69569999999999999</v>
      </c>
      <c r="D23" s="45">
        <v>0.59240000000000004</v>
      </c>
      <c r="F23" s="68" t="s">
        <v>608</v>
      </c>
      <c r="G23" s="68" t="s">
        <v>609</v>
      </c>
      <c r="H23" s="68" t="s">
        <v>610</v>
      </c>
      <c r="I23" s="68" t="s">
        <v>611</v>
      </c>
      <c r="J23" s="68" t="s">
        <v>612</v>
      </c>
      <c r="K23" s="24"/>
      <c r="L23" s="24"/>
      <c r="M23" s="24"/>
      <c r="N23" s="40">
        <v>0.26469999999999999</v>
      </c>
      <c r="O23" s="41"/>
      <c r="P23" s="42"/>
      <c r="Q23" s="42"/>
      <c r="R23" s="41"/>
    </row>
    <row r="24" spans="1:18" ht="16">
      <c r="A24" s="50" t="s">
        <v>56</v>
      </c>
      <c r="B24" s="51">
        <v>0.35539999999999999</v>
      </c>
      <c r="C24" s="51">
        <v>0.46400000000000002</v>
      </c>
      <c r="D24" s="52">
        <v>0.54949999999999999</v>
      </c>
      <c r="F24" s="68" t="s">
        <v>613</v>
      </c>
      <c r="G24" s="69">
        <v>0.61</v>
      </c>
      <c r="H24" s="69">
        <v>0.31</v>
      </c>
      <c r="I24" s="69">
        <v>0.3</v>
      </c>
      <c r="J24" s="69">
        <v>0.5</v>
      </c>
      <c r="K24" s="68" t="s">
        <v>611</v>
      </c>
      <c r="L24" s="24"/>
      <c r="M24" s="24"/>
      <c r="N24" s="40">
        <v>0.17949999999999999</v>
      </c>
      <c r="O24" s="41"/>
      <c r="P24" s="42"/>
      <c r="Q24" s="42"/>
      <c r="R24" s="42"/>
    </row>
    <row r="25" spans="1:18" ht="16">
      <c r="A25" s="43" t="s">
        <v>8</v>
      </c>
      <c r="B25" s="44">
        <v>0.48249999999999998</v>
      </c>
      <c r="C25" s="44">
        <v>0.73419999999999996</v>
      </c>
      <c r="D25" s="45">
        <v>0.70189999999999997</v>
      </c>
      <c r="F25" s="68" t="s">
        <v>614</v>
      </c>
      <c r="G25" s="69">
        <v>0.42</v>
      </c>
      <c r="H25" s="69">
        <v>0.11</v>
      </c>
      <c r="I25" s="69">
        <v>0.31</v>
      </c>
      <c r="J25" s="69">
        <v>0.28000000000000003</v>
      </c>
      <c r="K25" s="70">
        <v>0.11</v>
      </c>
      <c r="L25" s="24"/>
      <c r="N25" s="40">
        <v>0.1875</v>
      </c>
      <c r="O25" s="41"/>
      <c r="P25" s="42"/>
      <c r="Q25" s="42"/>
      <c r="R25" s="41"/>
    </row>
    <row r="26" spans="1:18" ht="16">
      <c r="A26" s="50" t="s">
        <v>91</v>
      </c>
      <c r="B26" s="51">
        <v>0.30769999999999997</v>
      </c>
      <c r="C26" s="51">
        <v>0.46150000000000002</v>
      </c>
      <c r="D26" s="54" t="s">
        <v>600</v>
      </c>
      <c r="F26" s="71"/>
      <c r="G26" s="71"/>
      <c r="H26" s="71"/>
      <c r="I26" s="71"/>
      <c r="J26" s="71"/>
      <c r="K26" s="70">
        <v>0.14000000000000001</v>
      </c>
      <c r="L26" s="24"/>
      <c r="M26" s="24"/>
      <c r="N26" s="40">
        <v>0.26600000000000001</v>
      </c>
      <c r="O26" s="41"/>
      <c r="P26" s="42"/>
      <c r="Q26" s="42"/>
      <c r="R26" s="42"/>
    </row>
    <row r="27" spans="1:18" ht="16">
      <c r="A27" s="43" t="s">
        <v>25</v>
      </c>
      <c r="B27" s="44">
        <v>0.32</v>
      </c>
      <c r="C27" s="44">
        <v>0.72</v>
      </c>
      <c r="D27" s="56" t="s">
        <v>600</v>
      </c>
      <c r="K27" s="72"/>
      <c r="L27" s="24"/>
      <c r="N27" s="40">
        <v>0.2402</v>
      </c>
      <c r="O27" s="41"/>
      <c r="P27" s="42"/>
      <c r="Q27" s="42"/>
      <c r="R27" s="42"/>
    </row>
    <row r="28" spans="1:18" ht="16">
      <c r="A28" s="50" t="s">
        <v>33</v>
      </c>
      <c r="B28" s="51">
        <v>0.35420000000000001</v>
      </c>
      <c r="C28" s="51">
        <v>0.8125</v>
      </c>
      <c r="D28" s="54" t="s">
        <v>600</v>
      </c>
      <c r="K28" s="24"/>
      <c r="L28" s="24"/>
      <c r="M28" s="24"/>
      <c r="N28" s="40">
        <v>0.27710000000000001</v>
      </c>
      <c r="O28" s="41"/>
      <c r="P28" s="42"/>
      <c r="Q28" s="42"/>
      <c r="R28" s="41"/>
    </row>
    <row r="29" spans="1:18" ht="16">
      <c r="A29" s="43" t="s">
        <v>12</v>
      </c>
      <c r="B29" s="44">
        <v>0.57140000000000002</v>
      </c>
      <c r="C29" s="44">
        <v>0.68869999999999998</v>
      </c>
      <c r="D29" s="45">
        <v>0.62919999999999998</v>
      </c>
      <c r="K29" s="24"/>
      <c r="L29" s="24"/>
      <c r="M29" s="24"/>
      <c r="N29" s="40">
        <v>0.3145</v>
      </c>
      <c r="O29" s="41"/>
      <c r="P29" s="42"/>
      <c r="Q29" s="42"/>
      <c r="R29" s="42"/>
    </row>
    <row r="30" spans="1:18" ht="16">
      <c r="A30" s="50" t="s">
        <v>149</v>
      </c>
      <c r="B30" s="51">
        <v>0.24590000000000001</v>
      </c>
      <c r="C30" s="51">
        <v>0.36890000000000001</v>
      </c>
      <c r="D30" s="52">
        <v>0.73170000000000002</v>
      </c>
      <c r="K30" s="24"/>
      <c r="L30" s="24"/>
      <c r="N30" s="40">
        <v>0.26579999999999998</v>
      </c>
      <c r="O30" s="41"/>
      <c r="P30" s="42"/>
      <c r="Q30" s="42"/>
      <c r="R30" s="42"/>
    </row>
    <row r="31" spans="1:18" ht="16">
      <c r="A31" s="43" t="s">
        <v>154</v>
      </c>
      <c r="B31" s="44">
        <v>0.33139999999999997</v>
      </c>
      <c r="C31" s="44">
        <v>0.46920000000000001</v>
      </c>
      <c r="D31" s="45">
        <v>0.87009999999999998</v>
      </c>
      <c r="K31" s="24"/>
      <c r="L31" s="24"/>
      <c r="M31" s="24"/>
      <c r="N31" s="40">
        <v>0.26829999999999998</v>
      </c>
      <c r="O31" s="41"/>
      <c r="P31" s="42"/>
      <c r="Q31" s="41"/>
      <c r="R31" s="41"/>
    </row>
    <row r="32" spans="1:18" ht="16">
      <c r="A32" s="50" t="s">
        <v>20</v>
      </c>
      <c r="B32" s="51">
        <v>0.52280000000000004</v>
      </c>
      <c r="C32" s="51">
        <v>0.76839999999999997</v>
      </c>
      <c r="D32" s="52">
        <v>0.73929999999999996</v>
      </c>
      <c r="K32" s="24"/>
      <c r="L32" s="24"/>
      <c r="M32" s="24"/>
      <c r="N32" s="40">
        <v>0.28770000000000001</v>
      </c>
      <c r="O32" s="41"/>
      <c r="P32" s="42"/>
      <c r="Q32" s="42"/>
      <c r="R32" s="42"/>
    </row>
    <row r="33" spans="1:18" ht="16">
      <c r="A33" s="43" t="s">
        <v>159</v>
      </c>
      <c r="B33" s="44">
        <v>0.37269999999999998</v>
      </c>
      <c r="C33" s="44">
        <v>0.38940000000000002</v>
      </c>
      <c r="D33" s="45"/>
      <c r="K33" s="24"/>
      <c r="N33" s="40">
        <v>0.27</v>
      </c>
      <c r="O33" s="41"/>
      <c r="P33" s="42"/>
      <c r="Q33" s="42"/>
      <c r="R33" s="41"/>
    </row>
    <row r="34" spans="1:18" ht="16">
      <c r="A34" s="50" t="s">
        <v>114</v>
      </c>
      <c r="B34" s="51">
        <v>0.35410000000000003</v>
      </c>
      <c r="C34" s="51">
        <v>0.66600000000000004</v>
      </c>
      <c r="D34" s="52">
        <v>0.87849999999999995</v>
      </c>
      <c r="K34" s="24"/>
      <c r="L34" s="24"/>
      <c r="M34" s="24"/>
      <c r="N34" s="40">
        <v>0.2722</v>
      </c>
      <c r="O34" s="41"/>
      <c r="P34" s="42"/>
      <c r="Q34" s="42"/>
      <c r="R34" s="42"/>
    </row>
    <row r="35" spans="1:18" ht="16">
      <c r="A35" s="43" t="s">
        <v>26</v>
      </c>
      <c r="B35" s="44">
        <v>0.5</v>
      </c>
      <c r="C35" s="44">
        <v>0.56979999999999997</v>
      </c>
      <c r="D35" s="45"/>
      <c r="K35" s="24"/>
      <c r="L35" s="24"/>
      <c r="N35" s="40">
        <v>0.2727</v>
      </c>
      <c r="O35" s="41"/>
      <c r="P35" s="42"/>
      <c r="Q35" s="42"/>
      <c r="R35" s="41"/>
    </row>
    <row r="36" spans="1:18" ht="16">
      <c r="A36" s="50" t="s">
        <v>175</v>
      </c>
      <c r="B36" s="51">
        <v>0.22620000000000001</v>
      </c>
      <c r="C36" s="51">
        <v>0.3155</v>
      </c>
      <c r="D36" s="52">
        <v>0.61539999999999995</v>
      </c>
      <c r="K36" s="24"/>
      <c r="L36" s="24"/>
      <c r="M36" s="24"/>
      <c r="N36" s="40">
        <v>0.17730000000000001</v>
      </c>
      <c r="O36" s="41"/>
      <c r="P36" s="42"/>
      <c r="Q36" s="42"/>
      <c r="R36" s="41"/>
    </row>
    <row r="37" spans="1:18" ht="16">
      <c r="A37" s="43" t="s">
        <v>5</v>
      </c>
      <c r="B37" s="64" t="s">
        <v>600</v>
      </c>
      <c r="C37" s="64" t="s">
        <v>600</v>
      </c>
      <c r="D37" s="45"/>
      <c r="K37" s="24"/>
      <c r="L37" s="24"/>
      <c r="M37" s="24"/>
      <c r="N37" s="40">
        <v>0.22889999999999999</v>
      </c>
      <c r="O37" s="41"/>
      <c r="P37" s="42"/>
      <c r="Q37" s="42"/>
      <c r="R37" s="42"/>
    </row>
    <row r="38" spans="1:18" ht="16">
      <c r="A38" s="50" t="s">
        <v>98</v>
      </c>
      <c r="B38" s="51">
        <v>0.45150000000000001</v>
      </c>
      <c r="C38" s="51">
        <v>0.58819999999999995</v>
      </c>
      <c r="D38" s="52">
        <v>0.69850000000000001</v>
      </c>
      <c r="K38" s="24"/>
      <c r="L38" s="24"/>
      <c r="N38" s="40">
        <v>0.30220000000000002</v>
      </c>
      <c r="O38" s="41"/>
      <c r="P38" s="42"/>
      <c r="Q38" s="42"/>
      <c r="R38" s="42"/>
    </row>
    <row r="39" spans="1:18" ht="16">
      <c r="A39" s="43" t="s">
        <v>15</v>
      </c>
      <c r="B39" s="44">
        <v>0.37590000000000001</v>
      </c>
      <c r="C39" s="44">
        <v>0.7278</v>
      </c>
      <c r="D39" s="45">
        <v>0.62109999999999999</v>
      </c>
      <c r="K39" s="24"/>
      <c r="L39" s="24"/>
      <c r="N39" s="40">
        <v>0.30890000000000001</v>
      </c>
      <c r="O39" s="41"/>
      <c r="P39" s="41"/>
      <c r="Q39" s="41"/>
      <c r="R39" s="41"/>
    </row>
    <row r="40" spans="1:18" ht="16">
      <c r="A40" s="50" t="s">
        <v>95</v>
      </c>
      <c r="B40" s="51">
        <v>0.34010000000000001</v>
      </c>
      <c r="C40" s="51">
        <v>0.54820000000000002</v>
      </c>
      <c r="D40" s="52">
        <v>0.51390000000000002</v>
      </c>
      <c r="K40" s="24"/>
      <c r="L40" s="24"/>
      <c r="M40" s="24"/>
      <c r="N40" s="40">
        <v>0.30299999999999999</v>
      </c>
      <c r="O40" s="41"/>
      <c r="P40" s="42"/>
      <c r="Q40" s="42"/>
      <c r="R40" s="42"/>
    </row>
    <row r="41" spans="1:18" ht="16">
      <c r="A41" s="43" t="s">
        <v>101</v>
      </c>
      <c r="B41" s="44">
        <v>0.40910000000000002</v>
      </c>
      <c r="C41" s="44">
        <v>0.4773</v>
      </c>
      <c r="D41" s="45">
        <v>0.63160000000000005</v>
      </c>
      <c r="K41" s="24"/>
      <c r="L41" s="24"/>
      <c r="M41" s="24"/>
      <c r="N41" s="40">
        <v>0.29339999999999999</v>
      </c>
      <c r="O41" s="41"/>
      <c r="P41" s="42"/>
      <c r="Q41" s="42"/>
      <c r="R41" s="41"/>
    </row>
    <row r="42" spans="1:18" ht="16">
      <c r="A42" s="50" t="s">
        <v>135</v>
      </c>
      <c r="B42" s="51">
        <v>0.29459999999999997</v>
      </c>
      <c r="C42" s="51">
        <v>0.30359999999999998</v>
      </c>
      <c r="D42" s="52">
        <v>0.76190000000000002</v>
      </c>
      <c r="N42" s="40">
        <v>0.32</v>
      </c>
      <c r="O42" s="41"/>
      <c r="P42" s="42"/>
      <c r="Q42" s="42"/>
      <c r="R42" s="42"/>
    </row>
    <row r="43" spans="1:18" ht="16">
      <c r="A43" s="43" t="s">
        <v>199</v>
      </c>
      <c r="B43" s="44">
        <v>0.21049999999999999</v>
      </c>
      <c r="C43" s="44">
        <v>0.30530000000000002</v>
      </c>
      <c r="D43" s="45">
        <v>0.80559999999999998</v>
      </c>
      <c r="K43" s="24"/>
      <c r="L43" s="24"/>
      <c r="M43" s="24"/>
      <c r="N43" s="40">
        <v>0.24890000000000001</v>
      </c>
      <c r="O43" s="41"/>
      <c r="P43" s="42"/>
      <c r="Q43" s="42"/>
      <c r="R43" s="42"/>
    </row>
    <row r="44" spans="1:18" ht="16">
      <c r="A44" s="50" t="s">
        <v>203</v>
      </c>
      <c r="B44" s="51">
        <v>0.25990000000000002</v>
      </c>
      <c r="C44" s="51">
        <v>0.52159999999999995</v>
      </c>
      <c r="D44" s="52">
        <v>0.54190000000000005</v>
      </c>
      <c r="K44" s="24"/>
      <c r="L44" s="24"/>
      <c r="M44" s="24"/>
      <c r="N44" s="40">
        <v>0.29049999999999998</v>
      </c>
      <c r="O44" s="41"/>
      <c r="P44" s="42"/>
      <c r="Q44" s="42"/>
      <c r="R44" s="42"/>
    </row>
    <row r="45" spans="1:18" ht="16">
      <c r="A45" s="43" t="s">
        <v>22</v>
      </c>
      <c r="B45" s="44">
        <v>0.31819999999999998</v>
      </c>
      <c r="C45" s="44">
        <v>0.5595</v>
      </c>
      <c r="D45" s="45">
        <v>0.77159999999999995</v>
      </c>
      <c r="K45" s="24"/>
      <c r="L45" s="24"/>
      <c r="M45" s="24"/>
      <c r="N45" s="40">
        <v>0.19</v>
      </c>
      <c r="O45" s="41"/>
      <c r="P45" s="42"/>
      <c r="Q45" s="42"/>
      <c r="R45" s="42"/>
    </row>
    <row r="46" spans="1:18" ht="16">
      <c r="A46" s="50" t="s">
        <v>109</v>
      </c>
      <c r="B46" s="51">
        <v>0.2</v>
      </c>
      <c r="C46" s="51">
        <v>0.21820000000000001</v>
      </c>
      <c r="D46" s="52">
        <v>0.38890000000000002</v>
      </c>
      <c r="K46" s="24"/>
      <c r="L46" s="24"/>
      <c r="N46" s="40">
        <v>0.1835</v>
      </c>
      <c r="O46" s="41"/>
      <c r="P46" s="42"/>
      <c r="Q46" s="42"/>
      <c r="R46" s="42"/>
    </row>
    <row r="47" spans="1:18" ht="16">
      <c r="A47" s="43" t="s">
        <v>113</v>
      </c>
      <c r="B47" s="44">
        <v>0.37040000000000001</v>
      </c>
      <c r="C47" s="44">
        <v>0.36670000000000003</v>
      </c>
      <c r="D47" s="56" t="s">
        <v>600</v>
      </c>
      <c r="K47" s="24"/>
      <c r="L47" s="24"/>
      <c r="M47" s="24"/>
      <c r="N47" s="40">
        <v>0.32140000000000002</v>
      </c>
      <c r="O47" s="41"/>
      <c r="P47" s="42"/>
      <c r="Q47" s="42"/>
      <c r="R47" s="41"/>
    </row>
    <row r="48" spans="1:18" ht="16">
      <c r="A48" s="50" t="s">
        <v>141</v>
      </c>
      <c r="B48" s="51">
        <v>0.28570000000000001</v>
      </c>
      <c r="C48" s="51">
        <v>0.57140000000000002</v>
      </c>
      <c r="D48" s="54" t="s">
        <v>600</v>
      </c>
      <c r="K48" s="24"/>
      <c r="L48" s="24"/>
      <c r="M48" s="24"/>
      <c r="N48" s="40">
        <v>0.31519999999999998</v>
      </c>
      <c r="O48" s="41"/>
      <c r="P48" s="42"/>
      <c r="Q48" s="42"/>
      <c r="R48" s="41"/>
    </row>
    <row r="49" spans="1:18" ht="16">
      <c r="A49" s="43" t="s">
        <v>217</v>
      </c>
      <c r="B49" s="44">
        <v>0.2273</v>
      </c>
      <c r="C49" s="64" t="s">
        <v>600</v>
      </c>
      <c r="D49" s="45"/>
      <c r="K49" s="24"/>
      <c r="L49" s="24"/>
      <c r="M49" s="24"/>
      <c r="N49" s="40">
        <v>0.2676</v>
      </c>
      <c r="O49" s="41"/>
      <c r="P49" s="42"/>
      <c r="Q49" s="42"/>
      <c r="R49" s="42"/>
    </row>
    <row r="50" spans="1:18" ht="16">
      <c r="A50" s="50" t="s">
        <v>147</v>
      </c>
      <c r="B50" s="51">
        <v>0.43480000000000002</v>
      </c>
      <c r="C50" s="51">
        <v>0.4783</v>
      </c>
      <c r="D50" s="52"/>
      <c r="K50" s="24"/>
      <c r="L50" s="24"/>
      <c r="N50" s="40">
        <v>0.26019999999999999</v>
      </c>
      <c r="O50" s="41"/>
      <c r="P50" s="42"/>
      <c r="Q50" s="42"/>
      <c r="R50" s="42"/>
    </row>
    <row r="51" spans="1:18" ht="16">
      <c r="A51" s="43" t="s">
        <v>222</v>
      </c>
      <c r="B51" s="44">
        <v>0.35510000000000003</v>
      </c>
      <c r="C51" s="44">
        <v>0.62909999999999999</v>
      </c>
      <c r="D51" s="45">
        <v>0.46510000000000001</v>
      </c>
      <c r="K51" s="24"/>
      <c r="L51" s="24"/>
      <c r="N51" s="40">
        <v>0.27629999999999999</v>
      </c>
      <c r="O51" s="41"/>
      <c r="P51" s="42"/>
      <c r="Q51" s="42"/>
      <c r="R51" s="42"/>
    </row>
    <row r="52" spans="1:18" ht="16">
      <c r="A52" s="50" t="s">
        <v>119</v>
      </c>
      <c r="B52" s="51">
        <v>0.31879999999999997</v>
      </c>
      <c r="C52" s="51">
        <v>0.44440000000000002</v>
      </c>
      <c r="D52" s="52">
        <v>0.49390000000000001</v>
      </c>
      <c r="K52" s="24"/>
      <c r="L52" s="24"/>
      <c r="M52" s="24"/>
      <c r="N52" s="40">
        <v>0.25640000000000002</v>
      </c>
      <c r="O52" s="41"/>
      <c r="P52" s="42"/>
      <c r="Q52" s="42"/>
      <c r="R52" s="41"/>
    </row>
    <row r="53" spans="1:18" ht="16">
      <c r="A53" s="43" t="s">
        <v>29</v>
      </c>
      <c r="B53" s="44">
        <v>0.29809999999999998</v>
      </c>
      <c r="C53" s="44">
        <v>0.47760000000000002</v>
      </c>
      <c r="D53" s="45">
        <v>0.47020000000000001</v>
      </c>
      <c r="K53" s="24"/>
      <c r="L53" s="24"/>
      <c r="M53" s="24"/>
      <c r="N53" s="40">
        <v>0.21379999999999999</v>
      </c>
      <c r="O53" s="41"/>
      <c r="P53" s="42"/>
      <c r="Q53" s="42"/>
      <c r="R53" s="42"/>
    </row>
    <row r="54" spans="1:18" ht="16">
      <c r="A54" s="50" t="s">
        <v>185</v>
      </c>
      <c r="B54" s="51">
        <v>0.46899999999999997</v>
      </c>
      <c r="C54" s="51">
        <v>0.61060000000000003</v>
      </c>
      <c r="D54" s="52">
        <v>0.78669999999999995</v>
      </c>
      <c r="K54" s="24"/>
      <c r="L54" s="24"/>
      <c r="M54" s="24"/>
      <c r="N54" s="40">
        <v>0.26950000000000002</v>
      </c>
      <c r="O54" s="41"/>
      <c r="P54" s="42"/>
      <c r="Q54" s="42"/>
      <c r="R54" s="42"/>
    </row>
    <row r="55" spans="1:18" ht="16">
      <c r="A55" s="43" t="s">
        <v>131</v>
      </c>
      <c r="B55" s="44">
        <v>0.33329999999999999</v>
      </c>
      <c r="C55" s="44">
        <v>0.57689999999999997</v>
      </c>
      <c r="D55" s="45">
        <v>0.56820000000000004</v>
      </c>
      <c r="K55" s="24"/>
      <c r="L55" s="24"/>
      <c r="N55" s="40">
        <v>0.15090000000000001</v>
      </c>
      <c r="O55" s="41"/>
      <c r="P55" s="42"/>
      <c r="Q55" s="42"/>
      <c r="R55" s="42"/>
    </row>
    <row r="56" spans="1:18" ht="16">
      <c r="A56" s="50" t="s">
        <v>53</v>
      </c>
      <c r="B56" s="51">
        <v>0.35709999999999997</v>
      </c>
      <c r="C56" s="51">
        <v>0.67859999999999998</v>
      </c>
      <c r="D56" s="52">
        <v>0.66190000000000004</v>
      </c>
      <c r="K56" s="24"/>
      <c r="L56" s="24"/>
      <c r="M56" s="24"/>
      <c r="N56" s="40">
        <v>0.23680000000000001</v>
      </c>
      <c r="O56" s="41"/>
      <c r="P56" s="42"/>
      <c r="Q56" s="42"/>
      <c r="R56" s="41"/>
    </row>
    <row r="57" spans="1:18" ht="16">
      <c r="A57" s="43" t="s">
        <v>9</v>
      </c>
      <c r="B57" s="44">
        <v>0.34089999999999998</v>
      </c>
      <c r="C57" s="44">
        <v>0.3826</v>
      </c>
      <c r="D57" s="45"/>
      <c r="K57" s="24"/>
      <c r="L57" s="24"/>
      <c r="M57" s="24"/>
      <c r="N57" s="40">
        <v>0.28160000000000002</v>
      </c>
      <c r="O57" s="41"/>
      <c r="P57" s="42"/>
      <c r="Q57" s="42"/>
      <c r="R57" s="41"/>
    </row>
    <row r="58" spans="1:18" ht="16">
      <c r="A58" s="50" t="s">
        <v>164</v>
      </c>
      <c r="B58" s="51">
        <v>0.39360000000000001</v>
      </c>
      <c r="C58" s="51">
        <v>0.56799999999999995</v>
      </c>
      <c r="D58" s="52">
        <v>0.86419999999999997</v>
      </c>
      <c r="K58" s="24"/>
      <c r="L58" s="24"/>
      <c r="M58" s="24"/>
      <c r="N58" s="40">
        <v>0.30280000000000001</v>
      </c>
      <c r="O58" s="41"/>
      <c r="P58" s="42"/>
      <c r="Q58" s="42"/>
      <c r="R58" s="41"/>
    </row>
    <row r="59" spans="1:18" ht="16">
      <c r="A59" s="43" t="s">
        <v>170</v>
      </c>
      <c r="B59" s="44">
        <v>0.30740000000000001</v>
      </c>
      <c r="C59" s="44">
        <v>0.34050000000000002</v>
      </c>
      <c r="D59" s="45">
        <v>0.80100000000000005</v>
      </c>
      <c r="K59" s="24"/>
      <c r="L59" s="24"/>
      <c r="N59" s="40">
        <v>0.2903</v>
      </c>
      <c r="O59" s="41"/>
      <c r="P59" s="41"/>
      <c r="Q59" s="41"/>
      <c r="R59" s="41"/>
    </row>
    <row r="60" spans="1:18" ht="16">
      <c r="A60" s="50" t="s">
        <v>123</v>
      </c>
      <c r="B60" s="51">
        <v>0.43569999999999998</v>
      </c>
      <c r="C60" s="51">
        <v>0.51060000000000005</v>
      </c>
      <c r="D60" s="54" t="s">
        <v>600</v>
      </c>
      <c r="K60" s="24"/>
      <c r="L60" s="24"/>
      <c r="N60" s="40">
        <v>0.2903</v>
      </c>
      <c r="O60" s="41"/>
      <c r="P60" s="41"/>
      <c r="Q60" s="41"/>
      <c r="R60" s="41"/>
    </row>
    <row r="61" spans="1:18" ht="16">
      <c r="A61" s="43" t="s">
        <v>13</v>
      </c>
      <c r="B61" s="44">
        <v>0.50429999999999997</v>
      </c>
      <c r="C61" s="44">
        <v>0.78449999999999998</v>
      </c>
      <c r="D61" s="45">
        <v>0.83120000000000005</v>
      </c>
      <c r="N61" s="40">
        <v>0.26729999999999998</v>
      </c>
      <c r="O61" s="41"/>
      <c r="P61" s="42"/>
      <c r="Q61" s="42"/>
      <c r="R61" s="41"/>
    </row>
    <row r="62" spans="1:18" ht="16">
      <c r="A62" s="50" t="s">
        <v>142</v>
      </c>
      <c r="B62" s="51">
        <v>0.32119999999999999</v>
      </c>
      <c r="C62" s="51">
        <v>0.4103</v>
      </c>
      <c r="D62" s="52">
        <v>0.44219999999999998</v>
      </c>
      <c r="N62" s="40">
        <v>0.31130000000000002</v>
      </c>
      <c r="O62" s="41"/>
      <c r="P62" s="41"/>
      <c r="Q62" s="41"/>
      <c r="R62" s="41"/>
    </row>
    <row r="63" spans="1:18" ht="16">
      <c r="A63" s="43" t="s">
        <v>238</v>
      </c>
      <c r="B63" s="44">
        <v>0.2482</v>
      </c>
      <c r="C63" s="44">
        <v>0.20549999999999999</v>
      </c>
      <c r="D63" s="45"/>
      <c r="K63" s="24"/>
      <c r="L63" s="24"/>
      <c r="N63" s="40">
        <v>0.29449999999999998</v>
      </c>
      <c r="O63" s="41"/>
      <c r="P63" s="42"/>
      <c r="Q63" s="42"/>
      <c r="R63" s="41"/>
    </row>
    <row r="64" spans="1:18" ht="16">
      <c r="A64" s="50" t="s">
        <v>240</v>
      </c>
      <c r="B64" s="51">
        <v>0.1704</v>
      </c>
      <c r="C64" s="51">
        <v>0.40949999999999998</v>
      </c>
      <c r="D64" s="52">
        <v>0.59260000000000002</v>
      </c>
      <c r="K64" s="24"/>
      <c r="L64" s="24"/>
      <c r="N64" s="40">
        <v>0.1938</v>
      </c>
      <c r="O64" s="41"/>
      <c r="P64" s="42"/>
      <c r="Q64" s="42"/>
      <c r="R64" s="41"/>
    </row>
    <row r="65" spans="1:18" ht="16">
      <c r="A65" s="43" t="s">
        <v>150</v>
      </c>
      <c r="B65" s="44">
        <v>0.2923</v>
      </c>
      <c r="C65" s="44">
        <v>0.2923</v>
      </c>
      <c r="D65" s="45">
        <v>0.78569999999999995</v>
      </c>
      <c r="K65" s="24"/>
      <c r="L65" s="24"/>
      <c r="N65" s="40">
        <v>0.31109999999999999</v>
      </c>
      <c r="O65" s="41"/>
      <c r="P65" s="42"/>
      <c r="Q65" s="42"/>
      <c r="R65" s="42"/>
    </row>
    <row r="66" spans="1:18" ht="16">
      <c r="A66" s="50" t="s">
        <v>184</v>
      </c>
      <c r="B66" s="51">
        <v>0.44440000000000002</v>
      </c>
      <c r="C66" s="51">
        <v>0.52749999999999997</v>
      </c>
      <c r="D66" s="52">
        <v>0.64290000000000003</v>
      </c>
      <c r="K66" s="24"/>
      <c r="L66" s="24"/>
      <c r="M66" s="24"/>
      <c r="N66" s="40">
        <v>0.3</v>
      </c>
      <c r="O66" s="41"/>
      <c r="P66" s="42"/>
      <c r="Q66" s="42"/>
      <c r="R66" s="42"/>
    </row>
    <row r="67" spans="1:18" ht="16">
      <c r="A67" s="43" t="s">
        <v>246</v>
      </c>
      <c r="B67" s="44">
        <v>0.1583</v>
      </c>
      <c r="C67" s="44">
        <v>0.30890000000000001</v>
      </c>
      <c r="D67" s="45">
        <v>0.35189999999999999</v>
      </c>
      <c r="N67" s="40">
        <v>0.2797</v>
      </c>
      <c r="O67" s="41"/>
      <c r="P67" s="42"/>
      <c r="Q67" s="42"/>
      <c r="R67" s="42"/>
    </row>
    <row r="68" spans="1:18" ht="16">
      <c r="A68" s="50" t="s">
        <v>249</v>
      </c>
      <c r="B68" s="51">
        <v>0.1222</v>
      </c>
      <c r="C68" s="51">
        <v>0.30180000000000001</v>
      </c>
      <c r="D68" s="52">
        <v>0.4279</v>
      </c>
      <c r="K68" s="24"/>
      <c r="L68" s="24"/>
      <c r="N68" s="40">
        <v>0.2727</v>
      </c>
      <c r="O68" s="41"/>
      <c r="P68" s="42"/>
      <c r="Q68" s="42"/>
      <c r="R68" s="42"/>
    </row>
    <row r="69" spans="1:18" ht="16">
      <c r="A69" s="43" t="s">
        <v>155</v>
      </c>
      <c r="B69" s="44">
        <v>0.30080000000000001</v>
      </c>
      <c r="C69" s="44">
        <v>0.3468</v>
      </c>
      <c r="D69" s="45">
        <v>0.75</v>
      </c>
      <c r="K69" s="24"/>
      <c r="L69" s="24"/>
      <c r="N69" s="40">
        <v>0.31169999999999998</v>
      </c>
      <c r="O69" s="41"/>
      <c r="P69" s="42"/>
      <c r="Q69" s="42"/>
      <c r="R69" s="41"/>
    </row>
    <row r="70" spans="1:18" ht="16">
      <c r="A70" s="50" t="s">
        <v>189</v>
      </c>
      <c r="B70" s="51">
        <v>0.40479999999999999</v>
      </c>
      <c r="C70" s="51">
        <v>0.6</v>
      </c>
      <c r="D70" s="52">
        <v>0.6804</v>
      </c>
      <c r="K70" s="24"/>
      <c r="L70" s="24"/>
      <c r="M70" s="24"/>
      <c r="N70" s="40">
        <v>0.27379999999999999</v>
      </c>
      <c r="O70" s="41"/>
      <c r="P70" s="41"/>
      <c r="Q70" s="41"/>
      <c r="R70" s="41"/>
    </row>
    <row r="71" spans="1:18" ht="16">
      <c r="A71" s="43" t="s">
        <v>192</v>
      </c>
      <c r="B71" s="44">
        <v>0.38229999999999997</v>
      </c>
      <c r="C71" s="44">
        <v>0.59440000000000004</v>
      </c>
      <c r="D71" s="45">
        <v>0.75629999999999997</v>
      </c>
      <c r="K71" s="24"/>
      <c r="L71" s="24"/>
      <c r="M71" s="24"/>
      <c r="N71" s="40">
        <v>0.28570000000000001</v>
      </c>
      <c r="O71" s="41"/>
      <c r="P71" s="42"/>
      <c r="Q71" s="42"/>
      <c r="R71" s="41"/>
    </row>
    <row r="72" spans="1:18" ht="16">
      <c r="A72" s="50" t="s">
        <v>21</v>
      </c>
      <c r="B72" s="51">
        <v>0.41510000000000002</v>
      </c>
      <c r="C72" s="51">
        <v>0.65710000000000002</v>
      </c>
      <c r="D72" s="52">
        <v>0.6381</v>
      </c>
      <c r="K72" s="24"/>
      <c r="L72" s="24"/>
      <c r="M72" s="24"/>
      <c r="N72" s="40">
        <v>0.25240000000000001</v>
      </c>
      <c r="O72" s="41"/>
      <c r="P72" s="42"/>
      <c r="Q72" s="42"/>
      <c r="R72" s="42"/>
    </row>
    <row r="73" spans="1:18" ht="16">
      <c r="A73" s="43" t="s">
        <v>254</v>
      </c>
      <c r="B73" s="44">
        <v>0.40820000000000001</v>
      </c>
      <c r="C73" s="44">
        <v>0.50339999999999996</v>
      </c>
      <c r="D73" s="45"/>
      <c r="K73" s="24"/>
      <c r="L73" s="24"/>
      <c r="M73" s="24"/>
      <c r="N73" s="49"/>
      <c r="O73" s="41"/>
      <c r="P73" s="42"/>
      <c r="Q73" s="42"/>
      <c r="R73" s="41"/>
    </row>
    <row r="74" spans="1:18" ht="16">
      <c r="A74" s="50" t="s">
        <v>256</v>
      </c>
      <c r="B74" s="51">
        <v>0.375</v>
      </c>
      <c r="C74" s="51">
        <v>0.28570000000000001</v>
      </c>
      <c r="D74" s="52"/>
      <c r="K74" s="24"/>
      <c r="L74" s="24"/>
      <c r="N74" s="49"/>
      <c r="O74" s="41"/>
      <c r="P74" s="42"/>
      <c r="Q74" s="42"/>
      <c r="R74" s="41"/>
    </row>
    <row r="75" spans="1:18" ht="16">
      <c r="A75" s="43" t="s">
        <v>40</v>
      </c>
      <c r="B75" s="44">
        <v>0.34320000000000001</v>
      </c>
      <c r="C75" s="44">
        <v>0.60360000000000003</v>
      </c>
      <c r="D75" s="45">
        <v>0.74070000000000003</v>
      </c>
      <c r="N75" s="49"/>
      <c r="O75" s="41"/>
      <c r="P75" s="42"/>
      <c r="Q75" s="42"/>
      <c r="R75" s="41"/>
    </row>
    <row r="76" spans="1:18" ht="16">
      <c r="A76" s="50" t="s">
        <v>27</v>
      </c>
      <c r="B76" s="51">
        <v>0.37780000000000002</v>
      </c>
      <c r="C76" s="51">
        <v>0.68889999999999996</v>
      </c>
      <c r="D76" s="52">
        <v>0.47370000000000001</v>
      </c>
      <c r="K76" s="24"/>
      <c r="L76" s="24"/>
      <c r="N76" s="49"/>
      <c r="O76" s="41"/>
      <c r="P76" s="42"/>
      <c r="Q76" s="42"/>
      <c r="R76" s="42"/>
    </row>
    <row r="77" spans="1:18" ht="16">
      <c r="A77" s="43" t="s">
        <v>260</v>
      </c>
      <c r="B77" s="44">
        <v>0.48720000000000002</v>
      </c>
      <c r="C77" s="44">
        <v>0.45810000000000001</v>
      </c>
      <c r="D77" s="45"/>
      <c r="K77" s="24"/>
      <c r="L77" s="24"/>
      <c r="M77" s="24"/>
      <c r="N77" s="49"/>
      <c r="O77" s="41"/>
      <c r="P77" s="42"/>
      <c r="Q77" s="42"/>
      <c r="R77" s="41"/>
    </row>
    <row r="78" spans="1:18" ht="16">
      <c r="A78" s="50" t="s">
        <v>206</v>
      </c>
      <c r="B78" s="51">
        <v>0.47149999999999997</v>
      </c>
      <c r="C78" s="51">
        <v>0.46210000000000001</v>
      </c>
      <c r="D78" s="52">
        <v>0.82930000000000004</v>
      </c>
      <c r="K78" s="24"/>
      <c r="L78" s="24"/>
      <c r="N78" s="49"/>
      <c r="O78" s="41"/>
      <c r="P78" s="42"/>
      <c r="Q78" s="42"/>
      <c r="R78" s="42"/>
    </row>
    <row r="79" spans="1:18" ht="16">
      <c r="A79" s="43" t="s">
        <v>166</v>
      </c>
      <c r="B79" s="44">
        <v>0.44590000000000002</v>
      </c>
      <c r="C79" s="44">
        <v>0.54220000000000002</v>
      </c>
      <c r="D79" s="45">
        <v>0.73170000000000002</v>
      </c>
      <c r="K79" s="24"/>
      <c r="L79" s="24"/>
      <c r="N79" s="49"/>
      <c r="O79" s="41"/>
      <c r="P79" s="41"/>
      <c r="Q79" s="41"/>
      <c r="R79" s="41"/>
    </row>
    <row r="80" spans="1:18" ht="16">
      <c r="A80" s="50" t="s">
        <v>265</v>
      </c>
      <c r="B80" s="51">
        <v>0.31819999999999998</v>
      </c>
      <c r="C80" s="51">
        <v>0.2727</v>
      </c>
      <c r="D80" s="54" t="s">
        <v>600</v>
      </c>
      <c r="K80" s="24"/>
      <c r="L80" s="24"/>
      <c r="M80" s="24"/>
      <c r="N80" s="49"/>
      <c r="O80" s="41"/>
      <c r="P80" s="42"/>
      <c r="Q80" s="42"/>
      <c r="R80" s="42"/>
    </row>
    <row r="81" spans="1:18" ht="16">
      <c r="A81" s="43" t="s">
        <v>267</v>
      </c>
      <c r="B81" s="44">
        <v>0.29909999999999998</v>
      </c>
      <c r="C81" s="44">
        <v>0.47320000000000001</v>
      </c>
      <c r="D81" s="45">
        <v>0.65280000000000005</v>
      </c>
      <c r="K81" s="24"/>
      <c r="L81" s="24"/>
      <c r="N81" s="49"/>
      <c r="O81" s="41"/>
      <c r="P81" s="42"/>
      <c r="Q81" s="42"/>
      <c r="R81" s="42"/>
    </row>
    <row r="82" spans="1:18" ht="16">
      <c r="A82" s="50" t="s">
        <v>34</v>
      </c>
      <c r="B82" s="51">
        <v>0.36</v>
      </c>
      <c r="C82" s="51">
        <v>0.54669999999999996</v>
      </c>
      <c r="D82" s="52">
        <v>0.66669999999999996</v>
      </c>
      <c r="K82" s="24"/>
      <c r="L82" s="24"/>
      <c r="M82" s="24"/>
      <c r="N82" s="49"/>
      <c r="O82" s="41"/>
      <c r="P82" s="42"/>
      <c r="Q82" s="42"/>
      <c r="R82" s="42"/>
    </row>
    <row r="83" spans="1:18" ht="16">
      <c r="A83" s="43" t="s">
        <v>16</v>
      </c>
      <c r="B83" s="44">
        <v>0.4123</v>
      </c>
      <c r="C83" s="44">
        <v>0.5071</v>
      </c>
      <c r="D83" s="45">
        <v>0.83099999999999996</v>
      </c>
      <c r="K83" s="24"/>
      <c r="L83" s="24"/>
      <c r="N83" s="49"/>
      <c r="O83" s="41"/>
      <c r="P83" s="42"/>
      <c r="Q83" s="42"/>
      <c r="R83" s="41"/>
    </row>
    <row r="84" spans="1:18" ht="16">
      <c r="A84" s="50" t="s">
        <v>180</v>
      </c>
      <c r="B84" s="51">
        <v>0.41249999999999998</v>
      </c>
      <c r="C84" s="51">
        <v>0.53749999999999998</v>
      </c>
      <c r="D84" s="52">
        <v>0.64629999999999999</v>
      </c>
      <c r="K84" s="24"/>
      <c r="L84" s="24"/>
      <c r="M84" s="24"/>
      <c r="N84" s="49"/>
      <c r="O84" s="41"/>
      <c r="P84" s="42"/>
      <c r="Q84" s="42"/>
      <c r="R84" s="42"/>
    </row>
    <row r="85" spans="1:18" ht="16">
      <c r="A85" s="43" t="s">
        <v>73</v>
      </c>
      <c r="B85" s="44">
        <v>0.3871</v>
      </c>
      <c r="C85" s="44">
        <v>0.73270000000000002</v>
      </c>
      <c r="D85" s="45">
        <v>0.64059999999999995</v>
      </c>
      <c r="N85" s="49"/>
      <c r="O85" s="41"/>
      <c r="P85" s="42"/>
      <c r="Q85" s="42"/>
      <c r="R85" s="42"/>
    </row>
    <row r="86" spans="1:18" ht="16">
      <c r="A86" s="50" t="s">
        <v>273</v>
      </c>
      <c r="B86" s="51">
        <v>0.2278</v>
      </c>
      <c r="C86" s="51">
        <v>0.27850000000000003</v>
      </c>
      <c r="D86" s="52"/>
      <c r="K86" s="24"/>
      <c r="L86" s="24"/>
      <c r="M86" s="24"/>
      <c r="N86" s="49"/>
      <c r="O86" s="41"/>
      <c r="P86" s="42"/>
      <c r="Q86" s="42"/>
      <c r="R86" s="42"/>
    </row>
    <row r="87" spans="1:18" ht="16">
      <c r="A87" s="43" t="s">
        <v>275</v>
      </c>
      <c r="B87" s="64" t="s">
        <v>600</v>
      </c>
      <c r="C87" s="64" t="s">
        <v>600</v>
      </c>
      <c r="D87" s="45"/>
      <c r="K87" s="24"/>
      <c r="L87" s="24"/>
      <c r="M87" s="24"/>
      <c r="N87" s="49"/>
      <c r="O87" s="41"/>
      <c r="P87" s="42"/>
      <c r="Q87" s="42"/>
      <c r="R87" s="41"/>
    </row>
    <row r="88" spans="1:18" ht="16">
      <c r="A88" s="50" t="s">
        <v>277</v>
      </c>
      <c r="B88" s="57" t="s">
        <v>600</v>
      </c>
      <c r="C88" s="57" t="s">
        <v>600</v>
      </c>
      <c r="D88" s="54" t="s">
        <v>600</v>
      </c>
      <c r="K88" s="24"/>
      <c r="L88" s="24"/>
      <c r="M88" s="24"/>
      <c r="N88" s="49"/>
      <c r="O88" s="41"/>
      <c r="P88" s="42"/>
      <c r="Q88" s="42"/>
      <c r="R88" s="42"/>
    </row>
    <row r="89" spans="1:18" ht="16">
      <c r="A89" s="43" t="s">
        <v>221</v>
      </c>
      <c r="B89" s="44">
        <v>0.3377</v>
      </c>
      <c r="C89" s="44">
        <v>0.57889999999999997</v>
      </c>
      <c r="D89" s="45">
        <v>0.73680000000000001</v>
      </c>
      <c r="K89" s="24"/>
      <c r="L89" s="24"/>
      <c r="N89" s="49"/>
      <c r="O89" s="41"/>
      <c r="P89" s="42"/>
      <c r="Q89" s="42"/>
      <c r="R89" s="42"/>
    </row>
    <row r="90" spans="1:18" ht="16">
      <c r="A90" s="50" t="s">
        <v>278</v>
      </c>
      <c r="B90" s="51">
        <v>0.22409999999999999</v>
      </c>
      <c r="C90" s="51">
        <v>0.48280000000000001</v>
      </c>
      <c r="D90" s="54" t="s">
        <v>600</v>
      </c>
      <c r="K90" s="24"/>
      <c r="L90" s="24"/>
      <c r="M90" s="24"/>
      <c r="N90" s="49"/>
      <c r="O90" s="41"/>
      <c r="P90" s="41"/>
      <c r="Q90" s="41"/>
      <c r="R90" s="41"/>
    </row>
    <row r="91" spans="1:18" ht="16">
      <c r="A91" s="43" t="s">
        <v>224</v>
      </c>
      <c r="B91" s="44">
        <v>0.34089999999999998</v>
      </c>
      <c r="C91" s="44">
        <v>0.58520000000000005</v>
      </c>
      <c r="D91" s="45">
        <v>0.6744</v>
      </c>
      <c r="K91" s="24"/>
      <c r="L91" s="24"/>
      <c r="M91" s="24"/>
      <c r="N91" s="49"/>
      <c r="O91" s="41"/>
      <c r="P91" s="42"/>
      <c r="Q91" s="42"/>
      <c r="R91" s="41"/>
    </row>
    <row r="92" spans="1:18" ht="16">
      <c r="A92" s="50" t="s">
        <v>281</v>
      </c>
      <c r="B92" s="51">
        <v>0.4239</v>
      </c>
      <c r="C92" s="51">
        <v>0.36959999999999998</v>
      </c>
      <c r="D92" s="52"/>
      <c r="K92" s="24"/>
      <c r="L92" s="24"/>
      <c r="M92" s="24"/>
      <c r="N92" s="49"/>
      <c r="O92" s="41"/>
      <c r="P92" s="42"/>
      <c r="Q92" s="42"/>
      <c r="R92" s="42"/>
    </row>
    <row r="93" spans="1:18" ht="16">
      <c r="A93" s="43" t="s">
        <v>284</v>
      </c>
      <c r="B93" s="64" t="s">
        <v>600</v>
      </c>
      <c r="C93" s="64" t="s">
        <v>600</v>
      </c>
      <c r="D93" s="45"/>
      <c r="K93" s="24"/>
      <c r="L93" s="24"/>
      <c r="N93" s="49"/>
      <c r="O93" s="41"/>
      <c r="P93" s="42"/>
      <c r="Q93" s="42"/>
      <c r="R93" s="41"/>
    </row>
    <row r="94" spans="1:18" ht="16">
      <c r="A94" s="50" t="s">
        <v>37</v>
      </c>
      <c r="B94" s="51">
        <v>0.54100000000000004</v>
      </c>
      <c r="C94" s="51">
        <v>0.58199999999999996</v>
      </c>
      <c r="D94" s="54" t="s">
        <v>600</v>
      </c>
      <c r="K94" s="24"/>
      <c r="L94" s="24"/>
      <c r="M94" s="24"/>
      <c r="N94" s="49"/>
      <c r="O94" s="41"/>
      <c r="P94" s="42"/>
      <c r="Q94" s="42"/>
      <c r="R94" s="42"/>
    </row>
    <row r="95" spans="1:18" ht="16">
      <c r="A95" s="43" t="s">
        <v>287</v>
      </c>
      <c r="B95" s="44">
        <v>0.21820000000000001</v>
      </c>
      <c r="C95" s="44">
        <v>0.17269999999999999</v>
      </c>
      <c r="D95" s="45"/>
      <c r="K95" s="24"/>
      <c r="L95" s="24"/>
      <c r="M95" s="24"/>
      <c r="N95" s="49"/>
      <c r="O95" s="41"/>
      <c r="P95" s="42"/>
      <c r="Q95" s="42"/>
      <c r="R95" s="42"/>
    </row>
    <row r="96" spans="1:18" ht="16">
      <c r="A96" s="50" t="s">
        <v>288</v>
      </c>
      <c r="B96" s="51">
        <v>0.45760000000000001</v>
      </c>
      <c r="C96" s="51">
        <v>0.47060000000000002</v>
      </c>
      <c r="D96" s="52"/>
      <c r="K96" s="24"/>
      <c r="L96" s="24"/>
      <c r="M96" s="24"/>
      <c r="N96" s="49"/>
      <c r="O96" s="41"/>
      <c r="P96" s="42"/>
      <c r="Q96" s="42"/>
      <c r="R96" s="42"/>
    </row>
    <row r="97" spans="1:18" ht="16">
      <c r="A97" s="43" t="s">
        <v>291</v>
      </c>
      <c r="B97" s="44">
        <v>0.17799999999999999</v>
      </c>
      <c r="C97" s="44">
        <v>0.2152</v>
      </c>
      <c r="D97" s="45">
        <v>0.4667</v>
      </c>
      <c r="N97" s="49"/>
      <c r="O97" s="41"/>
      <c r="P97" s="42"/>
      <c r="Q97" s="42"/>
      <c r="R97" s="42"/>
    </row>
    <row r="98" spans="1:18" ht="16">
      <c r="A98" s="50" t="s">
        <v>152</v>
      </c>
      <c r="B98" s="51">
        <v>0.46150000000000002</v>
      </c>
      <c r="C98" s="51">
        <v>0.46150000000000002</v>
      </c>
      <c r="D98" s="54" t="s">
        <v>600</v>
      </c>
      <c r="K98" s="24"/>
      <c r="L98" s="24"/>
      <c r="N98" s="49"/>
      <c r="O98" s="41"/>
      <c r="P98" s="42"/>
      <c r="Q98" s="42"/>
      <c r="R98" s="42"/>
    </row>
    <row r="99" spans="1:18" ht="16">
      <c r="A99" s="43" t="s">
        <v>35</v>
      </c>
      <c r="B99" s="44">
        <v>0.61960000000000004</v>
      </c>
      <c r="C99" s="44">
        <v>0.622</v>
      </c>
      <c r="D99" s="45">
        <v>0.67810000000000004</v>
      </c>
      <c r="K99" s="24"/>
      <c r="L99" s="24"/>
      <c r="M99" s="24"/>
      <c r="N99" s="49"/>
      <c r="O99" s="41"/>
      <c r="P99" s="42"/>
      <c r="Q99" s="42"/>
      <c r="R99" s="42"/>
    </row>
    <row r="100" spans="1:18" ht="16">
      <c r="A100" s="50" t="s">
        <v>38</v>
      </c>
      <c r="B100" s="51">
        <v>0.44629999999999997</v>
      </c>
      <c r="C100" s="51">
        <v>0.69479999999999997</v>
      </c>
      <c r="D100" s="52">
        <v>0.73329999999999995</v>
      </c>
      <c r="K100" s="24"/>
      <c r="L100" s="24"/>
      <c r="N100" s="49"/>
      <c r="O100" s="41"/>
      <c r="P100" s="42"/>
      <c r="Q100" s="42"/>
      <c r="R100" s="42"/>
    </row>
    <row r="101" spans="1:18" ht="16">
      <c r="A101" s="43" t="s">
        <v>299</v>
      </c>
      <c r="B101" s="64" t="s">
        <v>600</v>
      </c>
      <c r="C101" s="64" t="s">
        <v>600</v>
      </c>
      <c r="D101" s="56" t="s">
        <v>600</v>
      </c>
      <c r="K101" s="24"/>
      <c r="L101" s="24"/>
      <c r="M101" s="24"/>
      <c r="N101" s="49"/>
      <c r="O101" s="41"/>
      <c r="P101" s="42"/>
      <c r="Q101" s="42"/>
      <c r="R101" s="42"/>
    </row>
    <row r="102" spans="1:18" ht="16">
      <c r="A102" s="50" t="s">
        <v>228</v>
      </c>
      <c r="B102" s="51">
        <v>0.27779999999999999</v>
      </c>
      <c r="C102" s="51">
        <v>0.42059999999999997</v>
      </c>
      <c r="D102" s="52">
        <v>0.57889999999999997</v>
      </c>
      <c r="K102" s="24"/>
      <c r="L102" s="24"/>
      <c r="M102" s="24"/>
      <c r="N102" s="49"/>
      <c r="O102" s="41"/>
      <c r="P102" s="42"/>
      <c r="Q102" s="42"/>
      <c r="R102" s="42"/>
    </row>
    <row r="103" spans="1:18" ht="16">
      <c r="A103" s="43" t="s">
        <v>231</v>
      </c>
      <c r="B103" s="44">
        <v>0.35799999999999998</v>
      </c>
      <c r="C103" s="44">
        <v>0.46589999999999998</v>
      </c>
      <c r="D103" s="45">
        <v>0.875</v>
      </c>
      <c r="K103" s="24"/>
      <c r="L103" s="24"/>
      <c r="M103" s="24"/>
      <c r="N103" s="49"/>
      <c r="O103" s="41"/>
      <c r="P103" s="42"/>
      <c r="Q103" s="42"/>
      <c r="R103" s="42"/>
    </row>
    <row r="104" spans="1:18" ht="16">
      <c r="A104" s="50" t="s">
        <v>251</v>
      </c>
      <c r="B104" s="51">
        <v>0.38890000000000002</v>
      </c>
      <c r="C104" s="51">
        <v>0.27779999999999999</v>
      </c>
      <c r="D104" s="54" t="s">
        <v>600</v>
      </c>
      <c r="K104" s="24"/>
      <c r="L104" s="24"/>
      <c r="M104" s="24"/>
      <c r="N104" s="49"/>
      <c r="O104" s="41"/>
      <c r="P104" s="42"/>
      <c r="Q104" s="42"/>
      <c r="R104" s="41"/>
    </row>
    <row r="105" spans="1:18" ht="16">
      <c r="A105" s="43" t="s">
        <v>252</v>
      </c>
      <c r="B105" s="44">
        <v>0.31909999999999999</v>
      </c>
      <c r="C105" s="44">
        <v>0.4894</v>
      </c>
      <c r="D105" s="56" t="s">
        <v>600</v>
      </c>
      <c r="K105" s="24"/>
      <c r="L105" s="24"/>
      <c r="M105" s="24"/>
      <c r="N105" s="49"/>
      <c r="O105" s="41"/>
      <c r="P105" s="42"/>
      <c r="Q105" s="42"/>
      <c r="R105" s="42"/>
    </row>
    <row r="106" spans="1:18" ht="16">
      <c r="A106" s="50" t="s">
        <v>47</v>
      </c>
      <c r="B106" s="51">
        <v>0.68</v>
      </c>
      <c r="C106" s="51">
        <v>0.8</v>
      </c>
      <c r="D106" s="54" t="s">
        <v>600</v>
      </c>
      <c r="K106" s="24"/>
      <c r="L106" s="24"/>
      <c r="M106" s="24"/>
      <c r="N106" s="49"/>
      <c r="O106" s="41"/>
      <c r="P106" s="42"/>
      <c r="Q106" s="42"/>
      <c r="R106" s="42"/>
    </row>
    <row r="107" spans="1:18" ht="16">
      <c r="A107" s="43" t="s">
        <v>194</v>
      </c>
      <c r="B107" s="44">
        <v>0.2069</v>
      </c>
      <c r="C107" s="44">
        <v>0.62590000000000001</v>
      </c>
      <c r="D107" s="45">
        <v>0.60489999999999999</v>
      </c>
      <c r="K107" s="24"/>
      <c r="L107" s="24"/>
      <c r="M107" s="24"/>
      <c r="N107" s="49"/>
      <c r="O107" s="41"/>
      <c r="P107" s="42"/>
      <c r="Q107" s="42"/>
      <c r="R107" s="42"/>
    </row>
    <row r="108" spans="1:18" ht="16">
      <c r="A108" s="50" t="s">
        <v>310</v>
      </c>
      <c r="B108" s="51">
        <v>0.4259</v>
      </c>
      <c r="C108" s="51">
        <v>0.44440000000000002</v>
      </c>
      <c r="D108" s="54" t="s">
        <v>600</v>
      </c>
      <c r="K108" s="24"/>
      <c r="L108" s="24"/>
      <c r="M108" s="24"/>
      <c r="N108" s="49"/>
      <c r="O108" s="41"/>
      <c r="P108" s="42"/>
      <c r="Q108" s="42"/>
      <c r="R108" s="41"/>
    </row>
    <row r="109" spans="1:18" ht="16">
      <c r="A109" s="43" t="s">
        <v>311</v>
      </c>
      <c r="B109" s="44">
        <v>0.20830000000000001</v>
      </c>
      <c r="C109" s="44">
        <v>0.42709999999999998</v>
      </c>
      <c r="D109" s="45">
        <v>0.52780000000000005</v>
      </c>
      <c r="K109" s="24"/>
      <c r="L109" s="24"/>
      <c r="M109" s="24"/>
      <c r="N109" s="49"/>
      <c r="O109" s="41"/>
      <c r="P109" s="42"/>
      <c r="Q109" s="42"/>
      <c r="R109" s="41"/>
    </row>
    <row r="110" spans="1:18" ht="16">
      <c r="A110" s="50" t="s">
        <v>54</v>
      </c>
      <c r="B110" s="51">
        <v>0.50980000000000003</v>
      </c>
      <c r="C110" s="51">
        <v>0.73380000000000001</v>
      </c>
      <c r="D110" s="52">
        <v>0.72729999999999995</v>
      </c>
      <c r="K110" s="24"/>
      <c r="L110" s="24"/>
      <c r="M110" s="24"/>
      <c r="N110" s="49"/>
      <c r="O110" s="41"/>
      <c r="P110" s="41"/>
      <c r="Q110" s="41"/>
      <c r="R110" s="41"/>
    </row>
    <row r="111" spans="1:18" ht="16">
      <c r="A111" s="43" t="s">
        <v>127</v>
      </c>
      <c r="B111" s="44">
        <v>0.43480000000000002</v>
      </c>
      <c r="C111" s="44">
        <v>0.54169999999999996</v>
      </c>
      <c r="D111" s="45">
        <v>0.57889999999999997</v>
      </c>
      <c r="K111" s="24"/>
      <c r="L111" s="24"/>
      <c r="N111" s="49"/>
      <c r="O111" s="41"/>
      <c r="P111" s="42"/>
      <c r="Q111" s="42"/>
      <c r="R111" s="41"/>
    </row>
    <row r="112" spans="1:18" ht="16">
      <c r="A112" s="50" t="s">
        <v>44</v>
      </c>
      <c r="B112" s="51">
        <v>0.59760000000000002</v>
      </c>
      <c r="C112" s="51">
        <v>0.75980000000000003</v>
      </c>
      <c r="D112" s="52">
        <v>0.79249999999999998</v>
      </c>
      <c r="K112" s="24"/>
      <c r="L112" s="24"/>
      <c r="M112" s="24"/>
      <c r="N112" s="49"/>
      <c r="O112" s="41"/>
      <c r="P112" s="42"/>
      <c r="Q112" s="42"/>
      <c r="R112" s="42"/>
    </row>
    <row r="113" spans="1:18" ht="16">
      <c r="A113" s="43" t="s">
        <v>207</v>
      </c>
      <c r="B113" s="44">
        <v>0.35189999999999999</v>
      </c>
      <c r="C113" s="44">
        <v>0.57410000000000005</v>
      </c>
      <c r="D113" s="45">
        <v>0.74629999999999996</v>
      </c>
      <c r="K113" s="24"/>
      <c r="L113" s="24"/>
      <c r="M113" s="24"/>
      <c r="N113" s="49"/>
      <c r="O113" s="41"/>
      <c r="P113" s="42"/>
      <c r="Q113" s="42"/>
      <c r="R113" s="42"/>
    </row>
    <row r="114" spans="1:18" ht="16">
      <c r="A114" s="50" t="s">
        <v>65</v>
      </c>
      <c r="B114" s="51">
        <v>0.50880000000000003</v>
      </c>
      <c r="C114" s="51">
        <v>0.61929999999999996</v>
      </c>
      <c r="D114" s="52">
        <v>0.92059999999999997</v>
      </c>
      <c r="K114" s="24"/>
      <c r="L114" s="24"/>
      <c r="M114" s="24"/>
      <c r="N114" s="49"/>
      <c r="O114" s="41"/>
      <c r="P114" s="42"/>
      <c r="Q114" s="42"/>
      <c r="R114" s="41"/>
    </row>
    <row r="115" spans="1:18" ht="16">
      <c r="A115" s="43" t="s">
        <v>74</v>
      </c>
      <c r="B115" s="44">
        <v>0.80769999999999997</v>
      </c>
      <c r="C115" s="44">
        <v>0.84909999999999997</v>
      </c>
      <c r="D115" s="45">
        <v>0.84619999999999995</v>
      </c>
      <c r="K115" s="24"/>
      <c r="L115" s="24"/>
      <c r="N115" s="49"/>
      <c r="O115" s="41"/>
      <c r="P115" s="42"/>
      <c r="Q115" s="42"/>
      <c r="R115" s="41"/>
    </row>
    <row r="116" spans="1:18" ht="16">
      <c r="A116" s="50" t="s">
        <v>321</v>
      </c>
      <c r="B116" s="51">
        <v>0.2432</v>
      </c>
      <c r="C116" s="51">
        <v>0.1842</v>
      </c>
      <c r="D116" s="52"/>
      <c r="K116" s="24"/>
      <c r="L116" s="24"/>
      <c r="N116" s="49"/>
      <c r="O116" s="41"/>
      <c r="P116" s="42"/>
      <c r="Q116" s="42"/>
      <c r="R116" s="42"/>
    </row>
    <row r="117" spans="1:18" ht="16">
      <c r="A117" s="43" t="s">
        <v>61</v>
      </c>
      <c r="B117" s="44">
        <v>0.66100000000000003</v>
      </c>
      <c r="C117" s="44">
        <v>0.61019999999999996</v>
      </c>
      <c r="D117" s="45"/>
      <c r="N117" s="49"/>
      <c r="O117" s="41"/>
      <c r="P117" s="42"/>
      <c r="Q117" s="42"/>
      <c r="R117" s="42"/>
    </row>
    <row r="118" spans="1:18" ht="16">
      <c r="A118" s="50" t="s">
        <v>324</v>
      </c>
      <c r="B118" s="51">
        <v>0.33929999999999999</v>
      </c>
      <c r="C118" s="51">
        <v>0.5</v>
      </c>
      <c r="D118" s="54" t="s">
        <v>600</v>
      </c>
      <c r="K118" s="24"/>
      <c r="L118" s="24"/>
      <c r="M118" s="24"/>
      <c r="N118" s="49"/>
      <c r="O118" s="41"/>
      <c r="P118" s="42"/>
      <c r="Q118" s="42"/>
      <c r="R118" s="42"/>
    </row>
    <row r="119" spans="1:18" ht="16">
      <c r="A119" s="43" t="s">
        <v>243</v>
      </c>
      <c r="B119" s="44">
        <v>0.37280000000000002</v>
      </c>
      <c r="C119" s="44">
        <v>0.49409999999999998</v>
      </c>
      <c r="D119" s="45">
        <v>0.79310000000000003</v>
      </c>
      <c r="K119" s="24"/>
      <c r="L119" s="24"/>
      <c r="M119" s="24"/>
      <c r="N119" s="49"/>
      <c r="O119" s="41"/>
      <c r="P119" s="42"/>
      <c r="Q119" s="42"/>
      <c r="R119" s="42"/>
    </row>
    <row r="120" spans="1:18" ht="16">
      <c r="A120" s="50" t="s">
        <v>244</v>
      </c>
      <c r="B120" s="51">
        <v>0.17860000000000001</v>
      </c>
      <c r="C120" s="51">
        <v>0.28570000000000001</v>
      </c>
      <c r="D120" s="54" t="s">
        <v>600</v>
      </c>
      <c r="K120" s="24"/>
      <c r="L120" s="24"/>
      <c r="N120" s="49"/>
      <c r="O120" s="41"/>
      <c r="P120" s="42"/>
      <c r="Q120" s="42"/>
      <c r="R120" s="42"/>
    </row>
    <row r="121" spans="1:18" ht="16">
      <c r="A121" s="43" t="s">
        <v>327</v>
      </c>
      <c r="B121" s="44">
        <v>0.22539999999999999</v>
      </c>
      <c r="C121" s="44">
        <v>0.35659999999999997</v>
      </c>
      <c r="D121" s="45">
        <v>0.62749999999999995</v>
      </c>
      <c r="K121" s="24"/>
      <c r="L121" s="24"/>
      <c r="N121" s="49"/>
      <c r="O121" s="41"/>
      <c r="P121" s="42"/>
      <c r="Q121" s="42"/>
      <c r="R121" s="41"/>
    </row>
    <row r="122" spans="1:18" ht="16">
      <c r="A122" s="50" t="s">
        <v>328</v>
      </c>
      <c r="B122" s="51">
        <v>0.34329999999999999</v>
      </c>
      <c r="C122" s="51">
        <v>0.26869999999999999</v>
      </c>
      <c r="D122" s="52"/>
      <c r="K122" s="24"/>
      <c r="L122" s="24"/>
      <c r="N122" s="49"/>
      <c r="O122" s="41"/>
      <c r="P122" s="42"/>
      <c r="Q122" s="42"/>
      <c r="R122" s="42"/>
    </row>
    <row r="123" spans="1:18" ht="16">
      <c r="A123" s="43" t="s">
        <v>331</v>
      </c>
      <c r="B123" s="44">
        <v>0.18679999999999999</v>
      </c>
      <c r="C123" s="44">
        <v>0.45050000000000001</v>
      </c>
      <c r="D123" s="45">
        <v>0.63160000000000005</v>
      </c>
      <c r="K123" s="24"/>
      <c r="L123" s="24"/>
      <c r="M123" s="24"/>
      <c r="N123" s="49"/>
      <c r="O123" s="41"/>
      <c r="P123" s="42"/>
      <c r="Q123" s="42"/>
      <c r="R123" s="41"/>
    </row>
    <row r="124" spans="1:18" ht="16">
      <c r="A124" s="50" t="s">
        <v>245</v>
      </c>
      <c r="B124" s="51">
        <v>0.45240000000000002</v>
      </c>
      <c r="C124" s="51">
        <v>0.59430000000000005</v>
      </c>
      <c r="D124" s="54" t="s">
        <v>600</v>
      </c>
      <c r="K124" s="24"/>
      <c r="L124" s="24"/>
      <c r="M124" s="24"/>
      <c r="N124" s="49"/>
      <c r="O124" s="41"/>
      <c r="P124" s="42"/>
      <c r="Q124" s="42"/>
      <c r="R124" s="42"/>
    </row>
    <row r="125" spans="1:18" ht="16">
      <c r="A125" s="43" t="s">
        <v>218</v>
      </c>
      <c r="B125" s="44">
        <v>0.30259999999999998</v>
      </c>
      <c r="C125" s="44">
        <v>0.40260000000000001</v>
      </c>
      <c r="D125" s="45">
        <v>0.6</v>
      </c>
      <c r="K125" s="24"/>
      <c r="L125" s="24"/>
      <c r="M125" s="24"/>
      <c r="N125" s="49"/>
      <c r="O125" s="41"/>
      <c r="P125" s="42"/>
      <c r="Q125" s="42"/>
      <c r="R125" s="41"/>
    </row>
    <row r="126" spans="1:18" ht="16">
      <c r="A126" s="50" t="s">
        <v>138</v>
      </c>
      <c r="B126" s="57" t="s">
        <v>600</v>
      </c>
      <c r="C126" s="57" t="s">
        <v>600</v>
      </c>
      <c r="D126" s="54" t="s">
        <v>600</v>
      </c>
      <c r="K126" s="24"/>
      <c r="L126" s="24"/>
      <c r="M126" s="24"/>
      <c r="N126" s="49"/>
      <c r="O126" s="41"/>
      <c r="P126" s="42"/>
      <c r="Q126" s="42"/>
      <c r="R126" s="42"/>
    </row>
    <row r="127" spans="1:18" ht="16">
      <c r="A127" s="43" t="s">
        <v>336</v>
      </c>
      <c r="B127" s="44">
        <v>0.3654</v>
      </c>
      <c r="C127" s="44">
        <v>0.3725</v>
      </c>
      <c r="D127" s="56" t="s">
        <v>600</v>
      </c>
      <c r="K127" s="24"/>
      <c r="L127" s="24"/>
      <c r="M127" s="24"/>
      <c r="N127" s="49"/>
      <c r="O127" s="41"/>
      <c r="P127" s="42"/>
      <c r="Q127" s="42"/>
      <c r="R127" s="41"/>
    </row>
    <row r="128" spans="1:18" ht="16">
      <c r="A128" s="50" t="s">
        <v>339</v>
      </c>
      <c r="B128" s="51">
        <v>0.2195</v>
      </c>
      <c r="C128" s="51">
        <v>0.41460000000000002</v>
      </c>
      <c r="D128" s="52">
        <v>0.58819999999999995</v>
      </c>
      <c r="K128" s="24"/>
      <c r="L128" s="24"/>
      <c r="N128" s="49"/>
      <c r="O128" s="41"/>
      <c r="P128" s="42"/>
      <c r="Q128" s="42"/>
      <c r="R128" s="41"/>
    </row>
    <row r="129" spans="1:18" ht="16">
      <c r="A129" s="43" t="s">
        <v>23</v>
      </c>
      <c r="B129" s="44">
        <v>0.57379999999999998</v>
      </c>
      <c r="C129" s="44">
        <v>0.80330000000000001</v>
      </c>
      <c r="D129" s="56" t="s">
        <v>600</v>
      </c>
      <c r="K129" s="24"/>
      <c r="L129" s="24"/>
      <c r="M129" s="24"/>
      <c r="N129" s="49"/>
      <c r="O129" s="41"/>
      <c r="P129" s="42"/>
      <c r="Q129" s="42"/>
      <c r="R129" s="42"/>
    </row>
    <row r="130" spans="1:18" ht="16">
      <c r="A130" s="50" t="s">
        <v>146</v>
      </c>
      <c r="B130" s="51">
        <v>0.30359999999999998</v>
      </c>
      <c r="C130" s="51">
        <v>0.33929999999999999</v>
      </c>
      <c r="D130" s="52">
        <v>0.61539999999999995</v>
      </c>
      <c r="K130" s="24"/>
      <c r="L130" s="24"/>
      <c r="M130" s="24"/>
      <c r="N130" s="49"/>
      <c r="O130" s="41"/>
      <c r="P130" s="42"/>
      <c r="Q130" s="42"/>
      <c r="R130" s="42"/>
    </row>
    <row r="131" spans="1:18" ht="16">
      <c r="A131" s="43" t="s">
        <v>344</v>
      </c>
      <c r="B131" s="44">
        <v>0.32429999999999998</v>
      </c>
      <c r="C131" s="44">
        <v>0.5</v>
      </c>
      <c r="D131" s="45">
        <v>0.44440000000000002</v>
      </c>
      <c r="K131" s="24"/>
      <c r="L131" s="24"/>
      <c r="N131" s="49"/>
      <c r="O131" s="41"/>
      <c r="P131" s="42"/>
      <c r="Q131" s="42"/>
      <c r="R131" s="42"/>
    </row>
    <row r="132" spans="1:18" ht="16">
      <c r="A132" s="50" t="s">
        <v>346</v>
      </c>
      <c r="B132" s="51">
        <v>0.2034</v>
      </c>
      <c r="C132" s="51">
        <v>0.32200000000000001</v>
      </c>
      <c r="D132" s="52">
        <v>0.3125</v>
      </c>
      <c r="K132" s="24"/>
      <c r="L132" s="24"/>
      <c r="M132" s="24"/>
      <c r="N132" s="49"/>
      <c r="O132" s="41"/>
      <c r="P132" s="42"/>
      <c r="Q132" s="42"/>
      <c r="R132" s="42"/>
    </row>
    <row r="133" spans="1:18" ht="16">
      <c r="A133" s="43" t="s">
        <v>89</v>
      </c>
      <c r="B133" s="44">
        <v>0.52939999999999998</v>
      </c>
      <c r="C133" s="44">
        <v>0.47060000000000002</v>
      </c>
      <c r="D133" s="45"/>
      <c r="K133" s="24"/>
      <c r="L133" s="24"/>
      <c r="N133" s="49"/>
      <c r="O133" s="41"/>
      <c r="P133" s="42"/>
      <c r="Q133" s="42"/>
      <c r="R133" s="42"/>
    </row>
    <row r="134" spans="1:18" ht="16">
      <c r="A134" s="50" t="s">
        <v>28</v>
      </c>
      <c r="B134" s="51">
        <v>0.47389999999999999</v>
      </c>
      <c r="C134" s="51">
        <v>0.6583</v>
      </c>
      <c r="D134" s="52">
        <v>0.66879999999999995</v>
      </c>
      <c r="K134" s="24"/>
      <c r="L134" s="24"/>
      <c r="N134" s="49"/>
      <c r="O134" s="41"/>
      <c r="P134" s="42"/>
      <c r="Q134" s="42"/>
      <c r="R134" s="42"/>
    </row>
    <row r="135" spans="1:18" ht="16">
      <c r="A135" s="43" t="s">
        <v>351</v>
      </c>
      <c r="B135" s="44">
        <v>0.13950000000000001</v>
      </c>
      <c r="C135" s="44">
        <v>0.27910000000000001</v>
      </c>
      <c r="D135" s="45"/>
      <c r="K135" s="24"/>
      <c r="L135" s="24"/>
      <c r="N135" s="49"/>
      <c r="O135" s="41"/>
      <c r="P135" s="41"/>
      <c r="Q135" s="41"/>
      <c r="R135" s="41"/>
    </row>
    <row r="136" spans="1:18" ht="16">
      <c r="A136" s="50" t="s">
        <v>352</v>
      </c>
      <c r="B136" s="57" t="s">
        <v>600</v>
      </c>
      <c r="C136" s="51">
        <v>0.23530000000000001</v>
      </c>
      <c r="D136" s="54" t="s">
        <v>600</v>
      </c>
      <c r="K136" s="24"/>
      <c r="L136" s="24"/>
      <c r="M136" s="24"/>
      <c r="N136" s="49"/>
      <c r="O136" s="41"/>
      <c r="P136" s="41"/>
      <c r="Q136" s="41"/>
      <c r="R136" s="41"/>
    </row>
    <row r="137" spans="1:18" ht="16">
      <c r="A137" s="43" t="s">
        <v>355</v>
      </c>
      <c r="B137" s="44">
        <v>0.41539999999999999</v>
      </c>
      <c r="C137" s="44">
        <v>0.47689999999999999</v>
      </c>
      <c r="D137" s="45"/>
      <c r="K137" s="24"/>
      <c r="L137" s="24"/>
      <c r="M137" s="24"/>
      <c r="N137" s="49"/>
      <c r="O137" s="41"/>
      <c r="P137" s="42"/>
      <c r="Q137" s="42"/>
      <c r="R137" s="42"/>
    </row>
    <row r="138" spans="1:18" ht="16">
      <c r="A138" s="50" t="s">
        <v>253</v>
      </c>
      <c r="B138" s="51">
        <v>0.36940000000000001</v>
      </c>
      <c r="C138" s="51">
        <v>0.57840000000000003</v>
      </c>
      <c r="D138" s="52">
        <v>0.64480000000000004</v>
      </c>
      <c r="K138" s="24"/>
      <c r="L138" s="24"/>
      <c r="M138" s="24"/>
      <c r="N138" s="49"/>
      <c r="O138" s="41"/>
      <c r="P138" s="42"/>
      <c r="Q138" s="42"/>
      <c r="R138" s="42"/>
    </row>
    <row r="139" spans="1:18" ht="16">
      <c r="A139" s="43" t="s">
        <v>58</v>
      </c>
      <c r="B139" s="44">
        <v>0.30559999999999998</v>
      </c>
      <c r="C139" s="44">
        <v>0.57410000000000005</v>
      </c>
      <c r="D139" s="45">
        <v>0.64959999999999996</v>
      </c>
      <c r="K139" s="24"/>
      <c r="L139" s="24"/>
      <c r="M139" s="24"/>
      <c r="N139" s="49"/>
      <c r="O139" s="41"/>
      <c r="P139" s="42"/>
      <c r="Q139" s="42"/>
      <c r="R139" s="42"/>
    </row>
    <row r="140" spans="1:18" ht="16">
      <c r="A140" s="50" t="s">
        <v>361</v>
      </c>
      <c r="B140" s="51">
        <v>0.30769999999999997</v>
      </c>
      <c r="C140" s="51">
        <v>0.56410000000000005</v>
      </c>
      <c r="D140" s="52">
        <v>0.69569999999999999</v>
      </c>
      <c r="K140" s="24"/>
      <c r="L140" s="24"/>
      <c r="M140" s="24"/>
      <c r="N140" s="49"/>
      <c r="O140" s="41"/>
      <c r="P140" s="42"/>
      <c r="Q140" s="42"/>
      <c r="R140" s="42"/>
    </row>
    <row r="141" spans="1:18" ht="16">
      <c r="A141" s="43" t="s">
        <v>106</v>
      </c>
      <c r="B141" s="44">
        <v>0.4919</v>
      </c>
      <c r="C141" s="44">
        <v>0.69110000000000005</v>
      </c>
      <c r="D141" s="56" t="s">
        <v>600</v>
      </c>
      <c r="K141" s="24"/>
      <c r="L141" s="24"/>
      <c r="M141" s="24"/>
      <c r="N141" s="49"/>
      <c r="O141" s="41"/>
      <c r="P141" s="42"/>
      <c r="Q141" s="42"/>
      <c r="R141" s="42"/>
    </row>
    <row r="142" spans="1:18" ht="16">
      <c r="A142" s="50" t="s">
        <v>255</v>
      </c>
      <c r="B142" s="51">
        <v>0.37630000000000002</v>
      </c>
      <c r="C142" s="51">
        <v>0.35870000000000002</v>
      </c>
      <c r="D142" s="52">
        <v>0.66669999999999996</v>
      </c>
      <c r="N142" s="49"/>
      <c r="O142" s="41"/>
      <c r="P142" s="41"/>
      <c r="Q142" s="41"/>
      <c r="R142" s="41"/>
    </row>
    <row r="143" spans="1:18" ht="16">
      <c r="A143" s="43" t="s">
        <v>258</v>
      </c>
      <c r="B143" s="44">
        <v>0.3649</v>
      </c>
      <c r="C143" s="44">
        <v>0.46150000000000002</v>
      </c>
      <c r="D143" s="45">
        <v>0.84670000000000001</v>
      </c>
      <c r="N143" s="49"/>
      <c r="O143" s="41"/>
      <c r="P143" s="42"/>
      <c r="Q143" s="42"/>
      <c r="R143" s="41"/>
    </row>
    <row r="144" spans="1:18" ht="16">
      <c r="A144" s="50" t="s">
        <v>366</v>
      </c>
      <c r="B144" s="51">
        <v>0.35370000000000001</v>
      </c>
      <c r="C144" s="51">
        <v>0.46260000000000001</v>
      </c>
      <c r="D144" s="52">
        <v>0.59830000000000005</v>
      </c>
      <c r="K144" s="24"/>
      <c r="L144" s="24"/>
      <c r="M144" s="24"/>
      <c r="N144" s="49"/>
      <c r="O144" s="41"/>
      <c r="P144" s="42"/>
      <c r="Q144" s="42"/>
      <c r="R144" s="42"/>
    </row>
    <row r="145" spans="1:18" ht="16">
      <c r="A145" s="43" t="s">
        <v>285</v>
      </c>
      <c r="B145" s="44">
        <v>0.37930000000000003</v>
      </c>
      <c r="C145" s="44">
        <v>0.51719999999999999</v>
      </c>
      <c r="D145" s="45"/>
      <c r="K145" s="24"/>
      <c r="L145" s="24"/>
      <c r="M145" s="24"/>
      <c r="N145" s="49"/>
      <c r="O145" s="41"/>
      <c r="P145" s="42"/>
      <c r="Q145" s="41"/>
      <c r="R145" s="41"/>
    </row>
    <row r="146" spans="1:18" ht="16">
      <c r="A146" s="50" t="s">
        <v>229</v>
      </c>
      <c r="B146" s="51">
        <v>0.39410000000000001</v>
      </c>
      <c r="C146" s="51">
        <v>0.52039999999999997</v>
      </c>
      <c r="D146" s="52">
        <v>0.78569999999999995</v>
      </c>
      <c r="K146" s="24"/>
      <c r="L146" s="24"/>
      <c r="M146" s="24"/>
      <c r="N146" s="49"/>
      <c r="O146" s="41"/>
      <c r="P146" s="42"/>
      <c r="Q146" s="42"/>
      <c r="R146" s="41"/>
    </row>
    <row r="147" spans="1:18" ht="16">
      <c r="A147" s="43" t="s">
        <v>30</v>
      </c>
      <c r="B147" s="44">
        <v>0.30580000000000002</v>
      </c>
      <c r="C147" s="44">
        <v>0.37040000000000001</v>
      </c>
      <c r="D147" s="45">
        <v>0.62960000000000005</v>
      </c>
      <c r="K147" s="24"/>
      <c r="L147" s="24"/>
      <c r="M147" s="24"/>
      <c r="N147" s="49"/>
      <c r="O147" s="41"/>
      <c r="P147" s="42"/>
      <c r="Q147" s="42"/>
      <c r="R147" s="42"/>
    </row>
    <row r="148" spans="1:18" ht="16">
      <c r="A148" s="50" t="s">
        <v>370</v>
      </c>
      <c r="B148" s="51">
        <v>0.2155</v>
      </c>
      <c r="C148" s="51">
        <v>0.31469999999999998</v>
      </c>
      <c r="D148" s="52">
        <v>0.84</v>
      </c>
      <c r="K148" s="24"/>
      <c r="L148" s="24"/>
      <c r="M148" s="24"/>
      <c r="N148" s="49"/>
      <c r="O148" s="41"/>
      <c r="P148" s="42"/>
      <c r="Q148" s="42"/>
      <c r="R148" s="42"/>
    </row>
    <row r="149" spans="1:18" ht="16">
      <c r="A149" s="43" t="s">
        <v>373</v>
      </c>
      <c r="B149" s="44">
        <v>0.16589999999999999</v>
      </c>
      <c r="C149" s="44">
        <v>0.25769999999999998</v>
      </c>
      <c r="D149" s="45">
        <v>0.59060000000000001</v>
      </c>
      <c r="N149" s="49"/>
      <c r="O149" s="41"/>
      <c r="P149" s="42"/>
      <c r="Q149" s="42"/>
      <c r="R149" s="42"/>
    </row>
    <row r="150" spans="1:18" ht="16">
      <c r="A150" s="50" t="s">
        <v>262</v>
      </c>
      <c r="B150" s="51">
        <v>0.22159999999999999</v>
      </c>
      <c r="C150" s="51">
        <v>0.28739999999999999</v>
      </c>
      <c r="D150" s="52">
        <v>0.41210000000000002</v>
      </c>
      <c r="K150" s="24"/>
      <c r="L150" s="24"/>
      <c r="N150" s="49"/>
      <c r="O150" s="41"/>
      <c r="P150" s="42"/>
      <c r="Q150" s="42"/>
      <c r="R150" s="42"/>
    </row>
    <row r="151" spans="1:18" ht="16">
      <c r="A151" s="43" t="s">
        <v>377</v>
      </c>
      <c r="B151" s="44">
        <v>0.12470000000000001</v>
      </c>
      <c r="C151" s="44">
        <v>0.38779999999999998</v>
      </c>
      <c r="D151" s="45">
        <v>0.21640000000000001</v>
      </c>
      <c r="K151" s="24"/>
      <c r="L151" s="24"/>
      <c r="M151" s="24"/>
      <c r="N151" s="49"/>
      <c r="O151" s="41"/>
      <c r="P151" s="42"/>
      <c r="Q151" s="42"/>
      <c r="R151" s="42"/>
    </row>
    <row r="152" spans="1:18" ht="16">
      <c r="A152" s="50" t="s">
        <v>263</v>
      </c>
      <c r="B152" s="51">
        <v>0.4733</v>
      </c>
      <c r="C152" s="51">
        <v>0.56879999999999997</v>
      </c>
      <c r="D152" s="52">
        <v>0.88890000000000002</v>
      </c>
      <c r="K152" s="24"/>
      <c r="N152" s="49"/>
      <c r="O152" s="41"/>
      <c r="P152" s="42"/>
      <c r="Q152" s="42"/>
      <c r="R152" s="42"/>
    </row>
    <row r="153" spans="1:18" ht="16">
      <c r="A153" s="43" t="s">
        <v>264</v>
      </c>
      <c r="B153" s="44">
        <v>0.44500000000000001</v>
      </c>
      <c r="C153" s="44">
        <v>0.6603</v>
      </c>
      <c r="D153" s="56" t="s">
        <v>600</v>
      </c>
      <c r="K153" s="24"/>
      <c r="L153" s="24"/>
      <c r="N153" s="49"/>
      <c r="O153" s="41"/>
      <c r="P153" s="42"/>
      <c r="Q153" s="41"/>
      <c r="R153" s="41"/>
    </row>
    <row r="154" spans="1:18" ht="16">
      <c r="A154" s="50" t="s">
        <v>93</v>
      </c>
      <c r="B154" s="51">
        <v>0.51519999999999999</v>
      </c>
      <c r="C154" s="51">
        <v>0.69699999999999995</v>
      </c>
      <c r="D154" s="54" t="s">
        <v>600</v>
      </c>
      <c r="K154" s="24"/>
      <c r="L154" s="24"/>
      <c r="M154" s="24"/>
      <c r="N154" s="49"/>
      <c r="O154" s="41"/>
      <c r="P154" s="42"/>
      <c r="Q154" s="42"/>
      <c r="R154" s="42"/>
    </row>
    <row r="155" spans="1:18" ht="16">
      <c r="A155" s="43" t="s">
        <v>235</v>
      </c>
      <c r="B155" s="44">
        <v>0.40329999999999999</v>
      </c>
      <c r="C155" s="44">
        <v>0.4239</v>
      </c>
      <c r="D155" s="45">
        <v>0.79310000000000003</v>
      </c>
      <c r="K155" s="24"/>
      <c r="L155" s="24"/>
      <c r="M155" s="24"/>
      <c r="N155" s="49"/>
      <c r="O155" s="41"/>
      <c r="P155" s="42"/>
      <c r="Q155" s="42"/>
      <c r="R155" s="42"/>
    </row>
    <row r="156" spans="1:18" ht="16">
      <c r="A156" s="50" t="s">
        <v>268</v>
      </c>
      <c r="B156" s="51">
        <v>0.31879999999999997</v>
      </c>
      <c r="C156" s="51">
        <v>0.37680000000000002</v>
      </c>
      <c r="D156" s="52">
        <v>0.79310000000000003</v>
      </c>
      <c r="K156" s="24"/>
      <c r="L156" s="24"/>
      <c r="M156" s="24"/>
      <c r="N156" s="49"/>
      <c r="O156" s="41"/>
      <c r="P156" s="42"/>
      <c r="Q156" s="42"/>
      <c r="R156" s="42"/>
    </row>
    <row r="157" spans="1:18" ht="16">
      <c r="A157" s="43" t="s">
        <v>304</v>
      </c>
      <c r="B157" s="44">
        <v>0.2828</v>
      </c>
      <c r="C157" s="44">
        <v>0.31309999999999999</v>
      </c>
      <c r="D157" s="56" t="s">
        <v>600</v>
      </c>
      <c r="K157" s="24"/>
      <c r="L157" s="24"/>
      <c r="M157" s="24"/>
      <c r="N157" s="49"/>
      <c r="O157" s="41"/>
      <c r="P157" s="41"/>
      <c r="Q157" s="41"/>
      <c r="R157" s="41"/>
    </row>
    <row r="158" spans="1:18" ht="16">
      <c r="A158" s="50" t="s">
        <v>48</v>
      </c>
      <c r="B158" s="51">
        <v>0.33579999999999999</v>
      </c>
      <c r="C158" s="51">
        <v>0.5474</v>
      </c>
      <c r="D158" s="52">
        <v>0.4194</v>
      </c>
      <c r="K158" s="24"/>
      <c r="L158" s="24"/>
      <c r="M158" s="24"/>
      <c r="N158" s="49"/>
      <c r="O158" s="41"/>
      <c r="P158" s="42"/>
      <c r="Q158" s="42"/>
      <c r="R158" s="42"/>
    </row>
    <row r="159" spans="1:18" ht="16">
      <c r="A159" s="43" t="s">
        <v>269</v>
      </c>
      <c r="B159" s="44">
        <v>0.43419999999999997</v>
      </c>
      <c r="C159" s="44">
        <v>0.5867</v>
      </c>
      <c r="D159" s="45">
        <v>0.72729999999999995</v>
      </c>
      <c r="K159" s="24"/>
      <c r="L159" s="24"/>
      <c r="M159" s="24"/>
      <c r="N159" s="49"/>
      <c r="O159" s="41"/>
      <c r="P159" s="42"/>
      <c r="Q159" s="42"/>
      <c r="R159" s="42"/>
    </row>
    <row r="160" spans="1:18" ht="16">
      <c r="A160" s="50" t="s">
        <v>382</v>
      </c>
      <c r="B160" s="51">
        <v>0.2596</v>
      </c>
      <c r="C160" s="51">
        <v>0.3574</v>
      </c>
      <c r="D160" s="52">
        <v>0.79369999999999996</v>
      </c>
      <c r="K160" s="24"/>
      <c r="L160" s="24"/>
      <c r="M160" s="24"/>
      <c r="N160" s="49"/>
      <c r="O160" s="41"/>
      <c r="P160" s="42"/>
      <c r="Q160" s="42"/>
      <c r="R160" s="41"/>
    </row>
    <row r="161" spans="1:18" ht="16">
      <c r="A161" s="43" t="s">
        <v>99</v>
      </c>
      <c r="B161" s="44">
        <v>0.6</v>
      </c>
      <c r="C161" s="64" t="s">
        <v>600</v>
      </c>
      <c r="D161" s="56" t="s">
        <v>600</v>
      </c>
      <c r="K161" s="24"/>
      <c r="L161" s="24"/>
      <c r="M161" s="24"/>
      <c r="N161" s="49"/>
      <c r="O161" s="41"/>
      <c r="P161" s="42"/>
      <c r="Q161" s="42"/>
      <c r="R161" s="42"/>
    </row>
    <row r="162" spans="1:18" ht="16">
      <c r="A162" s="50" t="s">
        <v>271</v>
      </c>
      <c r="B162" s="51">
        <v>0.3125</v>
      </c>
      <c r="C162" s="51">
        <v>0.40510000000000002</v>
      </c>
      <c r="D162" s="52">
        <v>0.72729999999999995</v>
      </c>
      <c r="K162" s="24"/>
      <c r="L162" s="24"/>
      <c r="M162" s="24"/>
      <c r="N162" s="49"/>
      <c r="O162" s="41"/>
      <c r="P162" s="42"/>
      <c r="Q162" s="42"/>
      <c r="R162" s="42"/>
    </row>
    <row r="163" spans="1:18" ht="16">
      <c r="A163" s="43" t="s">
        <v>386</v>
      </c>
      <c r="B163" s="44">
        <v>0.21879999999999999</v>
      </c>
      <c r="C163" s="64" t="s">
        <v>600</v>
      </c>
      <c r="D163" s="45"/>
      <c r="K163" s="24"/>
      <c r="L163" s="24"/>
      <c r="M163" s="24"/>
      <c r="N163" s="49"/>
      <c r="O163" s="41"/>
      <c r="P163" s="42"/>
      <c r="Q163" s="42"/>
      <c r="R163" s="41"/>
    </row>
    <row r="164" spans="1:18" ht="16">
      <c r="A164" s="50" t="s">
        <v>387</v>
      </c>
      <c r="B164" s="51">
        <v>0.4471</v>
      </c>
      <c r="C164" s="51">
        <v>0.61629999999999996</v>
      </c>
      <c r="D164" s="52">
        <v>0.66269999999999996</v>
      </c>
      <c r="K164" s="24"/>
      <c r="N164" s="49"/>
      <c r="O164" s="41"/>
      <c r="P164" s="42"/>
      <c r="Q164" s="42"/>
      <c r="R164" s="41"/>
    </row>
    <row r="165" spans="1:18" ht="16">
      <c r="A165" s="43" t="s">
        <v>389</v>
      </c>
      <c r="B165" s="44">
        <v>8.1000000000000003E-2</v>
      </c>
      <c r="C165" s="44">
        <v>0.22070000000000001</v>
      </c>
      <c r="D165" s="45">
        <v>0.19489999999999999</v>
      </c>
      <c r="K165" s="24"/>
      <c r="L165" s="24"/>
      <c r="M165" s="24"/>
      <c r="N165" s="49"/>
      <c r="O165" s="41"/>
      <c r="P165" s="42"/>
      <c r="Q165" s="42"/>
      <c r="R165" s="42"/>
    </row>
    <row r="166" spans="1:18" ht="16">
      <c r="A166" s="50" t="s">
        <v>36</v>
      </c>
      <c r="B166" s="51">
        <v>0.26600000000000001</v>
      </c>
      <c r="C166" s="51">
        <v>0.32990000000000003</v>
      </c>
      <c r="D166" s="52"/>
      <c r="K166" s="24"/>
      <c r="L166" s="24"/>
      <c r="M166" s="24"/>
      <c r="N166" s="49"/>
      <c r="O166" s="41"/>
      <c r="P166" s="42"/>
      <c r="Q166" s="42"/>
      <c r="R166" s="42"/>
    </row>
    <row r="167" spans="1:18" ht="16">
      <c r="A167" s="43" t="s">
        <v>391</v>
      </c>
      <c r="B167" s="44">
        <v>0.25640000000000002</v>
      </c>
      <c r="C167" s="44">
        <v>0.37109999999999999</v>
      </c>
      <c r="D167" s="45">
        <v>0.45519999999999999</v>
      </c>
      <c r="K167" s="24"/>
      <c r="L167" s="24"/>
      <c r="M167" s="24"/>
      <c r="N167" s="49"/>
      <c r="O167" s="41"/>
      <c r="P167" s="42"/>
      <c r="Q167" s="42"/>
      <c r="R167" s="42"/>
    </row>
    <row r="168" spans="1:18" ht="16">
      <c r="A168" s="50" t="s">
        <v>392</v>
      </c>
      <c r="B168" s="51">
        <v>0.19850000000000001</v>
      </c>
      <c r="C168" s="51">
        <v>0.2873</v>
      </c>
      <c r="D168" s="52">
        <v>0.29759999999999998</v>
      </c>
      <c r="K168" s="24"/>
      <c r="L168" s="24"/>
      <c r="M168" s="24"/>
      <c r="N168" s="49"/>
      <c r="O168" s="41"/>
      <c r="P168" s="42"/>
      <c r="Q168" s="42"/>
      <c r="R168" s="41"/>
    </row>
    <row r="169" spans="1:18" ht="16">
      <c r="A169" s="43" t="s">
        <v>394</v>
      </c>
      <c r="B169" s="64" t="s">
        <v>600</v>
      </c>
      <c r="C169" s="64" t="s">
        <v>600</v>
      </c>
      <c r="D169" s="56" t="s">
        <v>600</v>
      </c>
      <c r="K169" s="24"/>
      <c r="L169" s="24"/>
      <c r="M169" s="24"/>
      <c r="N169" s="49"/>
      <c r="O169" s="41"/>
      <c r="P169" s="42"/>
      <c r="Q169" s="42"/>
      <c r="R169" s="41"/>
    </row>
    <row r="170" spans="1:18" ht="16">
      <c r="A170" s="50" t="s">
        <v>313</v>
      </c>
      <c r="B170" s="51">
        <v>0.15379999999999999</v>
      </c>
      <c r="C170" s="51">
        <v>0.36109999999999998</v>
      </c>
      <c r="D170" s="54" t="s">
        <v>600</v>
      </c>
      <c r="K170" s="24"/>
      <c r="L170" s="24"/>
      <c r="N170" s="49"/>
      <c r="O170" s="41"/>
      <c r="P170" s="42"/>
      <c r="Q170" s="42"/>
      <c r="R170" s="42"/>
    </row>
    <row r="171" spans="1:18" ht="16">
      <c r="A171" s="43" t="s">
        <v>395</v>
      </c>
      <c r="B171" s="44">
        <v>0.1923</v>
      </c>
      <c r="C171" s="44">
        <v>0.16669999999999999</v>
      </c>
      <c r="D171" s="45"/>
      <c r="K171" s="24"/>
      <c r="L171" s="24"/>
      <c r="M171" s="24"/>
      <c r="N171" s="49"/>
      <c r="O171" s="41"/>
      <c r="P171" s="42"/>
      <c r="Q171" s="42"/>
      <c r="R171" s="42"/>
    </row>
    <row r="172" spans="1:18" ht="16">
      <c r="A172" s="50" t="s">
        <v>397</v>
      </c>
      <c r="B172" s="51">
        <v>0.38</v>
      </c>
      <c r="C172" s="51">
        <v>0.54169999999999996</v>
      </c>
      <c r="D172" s="54" t="s">
        <v>600</v>
      </c>
      <c r="K172" s="24"/>
      <c r="L172" s="24"/>
      <c r="M172" s="24"/>
      <c r="N172" s="49"/>
      <c r="O172" s="41"/>
      <c r="P172" s="42"/>
      <c r="Q172" s="42"/>
      <c r="R172" s="42"/>
    </row>
    <row r="173" spans="1:18" ht="16">
      <c r="A173" s="43" t="s">
        <v>400</v>
      </c>
      <c r="B173" s="44">
        <v>0.29170000000000001</v>
      </c>
      <c r="C173" s="44">
        <v>0.59440000000000004</v>
      </c>
      <c r="D173" s="45">
        <v>0.62690000000000001</v>
      </c>
      <c r="K173" s="24"/>
      <c r="L173" s="24"/>
      <c r="N173" s="49"/>
      <c r="O173" s="41"/>
      <c r="P173" s="42"/>
      <c r="Q173" s="42"/>
      <c r="R173" s="42"/>
    </row>
    <row r="174" spans="1:18" ht="16">
      <c r="A174" s="50" t="s">
        <v>401</v>
      </c>
      <c r="B174" s="51">
        <v>0.3241</v>
      </c>
      <c r="C174" s="51">
        <v>0.56479999999999997</v>
      </c>
      <c r="D174" s="52">
        <v>0.44969999999999999</v>
      </c>
      <c r="N174" s="49"/>
      <c r="O174" s="41"/>
      <c r="P174" s="42"/>
      <c r="Q174" s="42"/>
      <c r="R174" s="42"/>
    </row>
    <row r="175" spans="1:18" ht="16">
      <c r="A175" s="43" t="s">
        <v>402</v>
      </c>
      <c r="B175" s="44">
        <v>0.42109999999999997</v>
      </c>
      <c r="C175" s="44">
        <v>0.52629999999999999</v>
      </c>
      <c r="D175" s="56" t="s">
        <v>600</v>
      </c>
      <c r="K175" s="24"/>
      <c r="L175" s="24"/>
      <c r="N175" s="49"/>
      <c r="O175" s="41"/>
      <c r="P175" s="42"/>
      <c r="Q175" s="42"/>
      <c r="R175" s="42"/>
    </row>
    <row r="176" spans="1:18" ht="16">
      <c r="A176" s="50" t="s">
        <v>404</v>
      </c>
      <c r="B176" s="51">
        <v>0.26490000000000002</v>
      </c>
      <c r="C176" s="51">
        <v>0.30969999999999998</v>
      </c>
      <c r="D176" s="52">
        <v>0.75580000000000003</v>
      </c>
      <c r="K176" s="24"/>
      <c r="L176" s="24"/>
      <c r="M176" s="24"/>
      <c r="N176" s="49"/>
      <c r="O176" s="41"/>
      <c r="P176" s="42"/>
      <c r="Q176" s="42"/>
      <c r="R176" s="42"/>
    </row>
    <row r="177" spans="1:18" ht="16">
      <c r="A177" s="43" t="s">
        <v>405</v>
      </c>
      <c r="B177" s="44">
        <v>0.4</v>
      </c>
      <c r="C177" s="44">
        <v>0.54679999999999995</v>
      </c>
      <c r="D177" s="56" t="s">
        <v>600</v>
      </c>
      <c r="K177" s="24"/>
      <c r="L177" s="24"/>
      <c r="M177" s="24"/>
      <c r="N177" s="49"/>
      <c r="O177" s="41"/>
      <c r="P177" s="41"/>
      <c r="Q177" s="41"/>
      <c r="R177" s="41"/>
    </row>
    <row r="178" spans="1:18" ht="16">
      <c r="A178" s="50" t="s">
        <v>103</v>
      </c>
      <c r="B178" s="51">
        <v>0.53659999999999997</v>
      </c>
      <c r="C178" s="51">
        <v>0.49209999999999998</v>
      </c>
      <c r="D178" s="52"/>
      <c r="K178" s="24"/>
      <c r="L178" s="24"/>
      <c r="M178" s="24"/>
      <c r="N178" s="49"/>
      <c r="O178" s="41"/>
      <c r="P178" s="42"/>
      <c r="Q178" s="42"/>
      <c r="R178" s="42"/>
    </row>
    <row r="179" spans="1:18" ht="16">
      <c r="A179" s="43" t="s">
        <v>161</v>
      </c>
      <c r="B179" s="44">
        <v>0.29310000000000003</v>
      </c>
      <c r="C179" s="44">
        <v>0.53449999999999998</v>
      </c>
      <c r="D179" s="45">
        <v>0.629</v>
      </c>
      <c r="K179" s="24"/>
      <c r="L179" s="24"/>
      <c r="N179" s="49"/>
      <c r="O179" s="41"/>
      <c r="P179" s="42"/>
      <c r="Q179" s="42"/>
      <c r="R179" s="41"/>
    </row>
    <row r="180" spans="1:18" ht="16">
      <c r="A180" s="50" t="s">
        <v>272</v>
      </c>
      <c r="B180" s="51">
        <v>0.24</v>
      </c>
      <c r="C180" s="51">
        <v>0.32</v>
      </c>
      <c r="D180" s="54" t="s">
        <v>600</v>
      </c>
      <c r="K180" s="24"/>
      <c r="L180" s="24"/>
      <c r="N180" s="49"/>
      <c r="O180" s="41"/>
      <c r="P180" s="42"/>
      <c r="Q180" s="42"/>
      <c r="R180" s="42"/>
    </row>
    <row r="181" spans="1:18" ht="16">
      <c r="A181" s="43" t="s">
        <v>274</v>
      </c>
      <c r="B181" s="44">
        <v>0.38779999999999998</v>
      </c>
      <c r="C181" s="44">
        <v>0.5706</v>
      </c>
      <c r="D181" s="56" t="s">
        <v>600</v>
      </c>
      <c r="K181" s="24"/>
      <c r="L181" s="24"/>
      <c r="M181" s="24"/>
      <c r="N181" s="49"/>
      <c r="O181" s="41"/>
      <c r="P181" s="41"/>
      <c r="Q181" s="41"/>
      <c r="R181" s="41"/>
    </row>
    <row r="182" spans="1:18" ht="16">
      <c r="A182" s="50" t="s">
        <v>411</v>
      </c>
      <c r="B182" s="51">
        <v>0.28460000000000002</v>
      </c>
      <c r="C182" s="51">
        <v>0.49209999999999998</v>
      </c>
      <c r="D182" s="52">
        <v>0.73560000000000003</v>
      </c>
      <c r="K182" s="24"/>
      <c r="L182" s="24"/>
      <c r="M182" s="24"/>
      <c r="N182" s="49"/>
      <c r="O182" s="41"/>
      <c r="P182" s="42"/>
      <c r="Q182" s="42"/>
      <c r="R182" s="42"/>
    </row>
    <row r="183" spans="1:18" ht="16">
      <c r="A183" s="43" t="s">
        <v>276</v>
      </c>
      <c r="B183" s="44">
        <v>0.29670000000000002</v>
      </c>
      <c r="C183" s="44">
        <v>0.47570000000000001</v>
      </c>
      <c r="D183" s="45">
        <v>0.69769999999999999</v>
      </c>
      <c r="K183" s="24"/>
      <c r="L183" s="24"/>
      <c r="M183" s="24"/>
      <c r="N183" s="49"/>
      <c r="O183" s="41"/>
      <c r="P183" s="42"/>
      <c r="Q183" s="42"/>
      <c r="R183" s="42"/>
    </row>
    <row r="184" spans="1:18" ht="16">
      <c r="A184" s="50" t="s">
        <v>414</v>
      </c>
      <c r="B184" s="51">
        <v>0.28860000000000002</v>
      </c>
      <c r="C184" s="51">
        <v>0.441</v>
      </c>
      <c r="D184" s="52">
        <v>0.48499999999999999</v>
      </c>
      <c r="K184" s="24"/>
      <c r="L184" s="24"/>
      <c r="M184" s="24"/>
      <c r="N184" s="49"/>
      <c r="O184" s="41"/>
      <c r="P184" s="42"/>
      <c r="Q184" s="42"/>
      <c r="R184" s="42"/>
    </row>
    <row r="185" spans="1:18" ht="16">
      <c r="A185" s="43" t="s">
        <v>42</v>
      </c>
      <c r="B185" s="44">
        <v>0.30120000000000002</v>
      </c>
      <c r="C185" s="44">
        <v>0.40960000000000002</v>
      </c>
      <c r="D185" s="45">
        <v>0.68</v>
      </c>
      <c r="K185" s="24"/>
      <c r="L185" s="24"/>
      <c r="M185" s="24"/>
      <c r="N185" s="49"/>
      <c r="O185" s="41"/>
      <c r="P185" s="42"/>
      <c r="Q185" s="42"/>
      <c r="R185" s="42"/>
    </row>
    <row r="186" spans="1:18" ht="16">
      <c r="A186" s="50" t="s">
        <v>69</v>
      </c>
      <c r="B186" s="51">
        <v>0.37309999999999999</v>
      </c>
      <c r="C186" s="51">
        <v>0.62409999999999999</v>
      </c>
      <c r="D186" s="52">
        <v>0.56299999999999994</v>
      </c>
      <c r="K186" s="24"/>
      <c r="L186" s="24"/>
      <c r="M186" s="24"/>
      <c r="N186" s="49"/>
      <c r="O186" s="41"/>
      <c r="P186" s="42"/>
      <c r="Q186" s="42"/>
      <c r="R186" s="42"/>
    </row>
    <row r="187" spans="1:18" ht="16">
      <c r="A187" s="43" t="s">
        <v>420</v>
      </c>
      <c r="B187" s="44">
        <v>0.2419</v>
      </c>
      <c r="C187" s="44">
        <v>0.52129999999999999</v>
      </c>
      <c r="D187" s="45">
        <v>0.54620000000000002</v>
      </c>
      <c r="K187" s="24"/>
      <c r="L187" s="24"/>
      <c r="M187" s="24"/>
      <c r="N187" s="49"/>
      <c r="O187" s="41"/>
      <c r="P187" s="42"/>
      <c r="Q187" s="42"/>
      <c r="R187" s="41"/>
    </row>
    <row r="188" spans="1:18" ht="16">
      <c r="A188" s="50" t="s">
        <v>279</v>
      </c>
      <c r="B188" s="51">
        <v>0.30349999999999999</v>
      </c>
      <c r="C188" s="51">
        <v>0.28960000000000002</v>
      </c>
      <c r="D188" s="52">
        <v>0.6905</v>
      </c>
      <c r="N188" s="49"/>
      <c r="O188" s="41"/>
      <c r="P188" s="42"/>
      <c r="Q188" s="42"/>
      <c r="R188" s="42"/>
    </row>
    <row r="189" spans="1:18" ht="16">
      <c r="A189" s="43" t="s">
        <v>280</v>
      </c>
      <c r="B189" s="44">
        <v>0.30709999999999998</v>
      </c>
      <c r="C189" s="44">
        <v>0.45739999999999997</v>
      </c>
      <c r="D189" s="45">
        <v>0.5</v>
      </c>
      <c r="N189" s="49"/>
      <c r="O189" s="41"/>
      <c r="P189" s="42"/>
      <c r="Q189" s="42"/>
      <c r="R189" s="42"/>
    </row>
    <row r="190" spans="1:18" ht="16">
      <c r="A190" s="50" t="s">
        <v>422</v>
      </c>
      <c r="B190" s="51">
        <v>0.1133</v>
      </c>
      <c r="C190" s="51">
        <v>0.24160000000000001</v>
      </c>
      <c r="D190" s="52">
        <v>0.3931</v>
      </c>
      <c r="K190" s="24"/>
      <c r="L190" s="24"/>
      <c r="M190" s="24"/>
      <c r="N190" s="49"/>
      <c r="O190" s="41"/>
      <c r="P190" s="42"/>
      <c r="Q190" s="42"/>
      <c r="R190" s="42"/>
    </row>
    <row r="191" spans="1:18" ht="16">
      <c r="A191" s="43" t="s">
        <v>425</v>
      </c>
      <c r="B191" s="44">
        <v>0.14860000000000001</v>
      </c>
      <c r="C191" s="44">
        <v>0.29720000000000002</v>
      </c>
      <c r="D191" s="45">
        <v>0.21129999999999999</v>
      </c>
      <c r="K191" s="24"/>
      <c r="L191" s="24"/>
      <c r="N191" s="49"/>
      <c r="O191" s="41"/>
      <c r="P191" s="42"/>
      <c r="Q191" s="42"/>
      <c r="R191" s="42"/>
    </row>
    <row r="192" spans="1:18" ht="16">
      <c r="A192" s="50" t="s">
        <v>426</v>
      </c>
      <c r="B192" s="51">
        <v>0.1401</v>
      </c>
      <c r="C192" s="51">
        <v>0.217</v>
      </c>
      <c r="D192" s="52">
        <v>0.497</v>
      </c>
      <c r="K192" s="24"/>
      <c r="L192" s="24"/>
      <c r="M192" s="24"/>
      <c r="N192" s="49"/>
      <c r="O192" s="41"/>
      <c r="P192" s="42"/>
      <c r="Q192" s="42"/>
      <c r="R192" s="41"/>
    </row>
    <row r="193" spans="1:18" ht="16">
      <c r="A193" s="43" t="s">
        <v>428</v>
      </c>
      <c r="B193" s="44">
        <v>0.2747</v>
      </c>
      <c r="C193" s="44">
        <v>0.4098</v>
      </c>
      <c r="D193" s="45">
        <v>0.78180000000000005</v>
      </c>
      <c r="K193" s="24"/>
      <c r="L193" s="24"/>
      <c r="M193" s="24"/>
      <c r="N193" s="49"/>
      <c r="O193" s="41"/>
      <c r="P193" s="42"/>
      <c r="Q193" s="42"/>
      <c r="R193" s="41"/>
    </row>
    <row r="194" spans="1:18" ht="16">
      <c r="A194" s="50" t="s">
        <v>283</v>
      </c>
      <c r="B194" s="51">
        <v>0.33329999999999999</v>
      </c>
      <c r="C194" s="51">
        <v>0.38540000000000002</v>
      </c>
      <c r="D194" s="52">
        <v>0.77780000000000005</v>
      </c>
      <c r="K194" s="24"/>
      <c r="L194" s="24"/>
      <c r="M194" s="24"/>
      <c r="N194" s="49"/>
      <c r="O194" s="41"/>
      <c r="P194" s="42"/>
      <c r="Q194" s="42"/>
      <c r="R194" s="42"/>
    </row>
    <row r="195" spans="1:18" ht="16">
      <c r="A195" s="43" t="s">
        <v>241</v>
      </c>
      <c r="B195" s="44">
        <v>0.42059999999999997</v>
      </c>
      <c r="C195" s="44">
        <v>0.66359999999999997</v>
      </c>
      <c r="D195" s="45">
        <v>0.8367</v>
      </c>
      <c r="K195" s="24"/>
      <c r="L195" s="24"/>
      <c r="M195" s="24"/>
      <c r="N195" s="49"/>
      <c r="O195" s="41"/>
      <c r="P195" s="42"/>
      <c r="Q195" s="42"/>
      <c r="R195" s="42"/>
    </row>
    <row r="196" spans="1:18" ht="16">
      <c r="A196" s="50" t="s">
        <v>286</v>
      </c>
      <c r="B196" s="51">
        <v>0.34</v>
      </c>
      <c r="C196" s="51">
        <v>0.39</v>
      </c>
      <c r="D196" s="52">
        <v>0.83330000000000004</v>
      </c>
      <c r="K196" s="24"/>
      <c r="L196" s="24"/>
      <c r="M196" s="24"/>
      <c r="N196" s="49"/>
      <c r="O196" s="41"/>
      <c r="P196" s="42"/>
      <c r="Q196" s="42"/>
      <c r="R196" s="42"/>
    </row>
    <row r="197" spans="1:18" ht="16">
      <c r="A197" s="43" t="s">
        <v>242</v>
      </c>
      <c r="B197" s="44">
        <v>0.3</v>
      </c>
      <c r="C197" s="44">
        <v>0.4894</v>
      </c>
      <c r="D197" s="45">
        <v>0.66669999999999996</v>
      </c>
      <c r="K197" s="24"/>
      <c r="L197" s="24"/>
      <c r="M197" s="24"/>
      <c r="N197" s="49"/>
      <c r="O197" s="41"/>
      <c r="P197" s="42"/>
      <c r="Q197" s="42"/>
      <c r="R197" s="41"/>
    </row>
    <row r="198" spans="1:18" ht="16">
      <c r="A198" s="50" t="s">
        <v>55</v>
      </c>
      <c r="B198" s="51">
        <v>0.27210000000000001</v>
      </c>
      <c r="C198" s="51">
        <v>0.62270000000000003</v>
      </c>
      <c r="D198" s="52">
        <v>0.52310000000000001</v>
      </c>
      <c r="K198" s="24"/>
      <c r="L198" s="24"/>
      <c r="N198" s="49"/>
      <c r="O198" s="41"/>
      <c r="P198" s="42"/>
      <c r="Q198" s="42"/>
      <c r="R198" s="41"/>
    </row>
    <row r="199" spans="1:18" ht="16">
      <c r="A199" s="43" t="s">
        <v>430</v>
      </c>
      <c r="B199" s="44">
        <v>0.32179999999999997</v>
      </c>
      <c r="C199" s="44">
        <v>0.45400000000000001</v>
      </c>
      <c r="D199" s="45">
        <v>0.56769999999999998</v>
      </c>
      <c r="K199" s="24"/>
      <c r="L199" s="24"/>
      <c r="M199" s="24"/>
      <c r="N199" s="49"/>
      <c r="O199" s="41"/>
      <c r="P199" s="42"/>
      <c r="Q199" s="42"/>
      <c r="R199" s="42"/>
    </row>
    <row r="200" spans="1:18" ht="16">
      <c r="A200" s="50" t="s">
        <v>290</v>
      </c>
      <c r="B200" s="51">
        <v>0.35959999999999998</v>
      </c>
      <c r="C200" s="51">
        <v>0.60529999999999995</v>
      </c>
      <c r="D200" s="52">
        <v>0.55559999999999998</v>
      </c>
      <c r="K200" s="24"/>
      <c r="L200" s="24"/>
      <c r="M200" s="24"/>
      <c r="N200" s="49"/>
      <c r="O200" s="41"/>
      <c r="P200" s="42"/>
      <c r="Q200" s="42"/>
      <c r="R200" s="42"/>
    </row>
    <row r="201" spans="1:18" ht="16">
      <c r="A201" s="43" t="s">
        <v>432</v>
      </c>
      <c r="B201" s="44">
        <v>0.28789999999999999</v>
      </c>
      <c r="C201" s="44">
        <v>0.2273</v>
      </c>
      <c r="D201" s="45"/>
      <c r="K201" s="24"/>
      <c r="L201" s="24"/>
      <c r="M201" s="24"/>
      <c r="N201" s="49"/>
      <c r="O201" s="41"/>
      <c r="P201" s="42"/>
      <c r="Q201" s="42"/>
      <c r="R201" s="42"/>
    </row>
    <row r="202" spans="1:18" ht="16">
      <c r="A202" s="50" t="s">
        <v>292</v>
      </c>
      <c r="B202" s="51">
        <v>0.3226</v>
      </c>
      <c r="C202" s="51">
        <v>0.6129</v>
      </c>
      <c r="D202" s="54" t="s">
        <v>600</v>
      </c>
      <c r="K202" s="24"/>
      <c r="L202" s="24"/>
      <c r="M202" s="24"/>
      <c r="N202" s="49"/>
      <c r="O202" s="41"/>
      <c r="P202" s="42"/>
      <c r="Q202" s="42"/>
      <c r="R202" s="42"/>
    </row>
    <row r="203" spans="1:18" ht="16">
      <c r="A203" s="43" t="s">
        <v>434</v>
      </c>
      <c r="B203" s="44">
        <v>0.19639999999999999</v>
      </c>
      <c r="C203" s="44">
        <v>0.16070000000000001</v>
      </c>
      <c r="D203" s="56" t="s">
        <v>600</v>
      </c>
      <c r="K203" s="24"/>
      <c r="L203" s="24"/>
      <c r="N203" s="49"/>
      <c r="O203" s="41"/>
      <c r="P203" s="42"/>
      <c r="Q203" s="42"/>
      <c r="R203" s="42"/>
    </row>
    <row r="204" spans="1:18" ht="16">
      <c r="A204" s="50" t="s">
        <v>295</v>
      </c>
      <c r="B204" s="51">
        <v>0.27779999999999999</v>
      </c>
      <c r="C204" s="51">
        <v>0.33529999999999999</v>
      </c>
      <c r="D204" s="52">
        <v>0.65449999999999997</v>
      </c>
      <c r="K204" s="24"/>
      <c r="L204" s="24"/>
      <c r="N204" s="49"/>
      <c r="O204" s="41"/>
      <c r="P204" s="42"/>
      <c r="Q204" s="42"/>
      <c r="R204" s="42"/>
    </row>
    <row r="205" spans="1:18" ht="16">
      <c r="A205" s="43" t="s">
        <v>326</v>
      </c>
      <c r="B205" s="44">
        <v>0.39710000000000001</v>
      </c>
      <c r="C205" s="44">
        <v>0.39710000000000001</v>
      </c>
      <c r="D205" s="56" t="s">
        <v>600</v>
      </c>
      <c r="K205" s="24"/>
      <c r="L205" s="24"/>
      <c r="M205" s="24"/>
      <c r="N205" s="49"/>
      <c r="O205" s="41"/>
      <c r="P205" s="42"/>
      <c r="Q205" s="42"/>
      <c r="R205" s="41"/>
    </row>
    <row r="206" spans="1:18" ht="16">
      <c r="A206" s="50" t="s">
        <v>247</v>
      </c>
      <c r="B206" s="51">
        <v>0.40200000000000002</v>
      </c>
      <c r="C206" s="51">
        <v>0.59799999999999998</v>
      </c>
      <c r="D206" s="52">
        <v>0.78569999999999995</v>
      </c>
      <c r="K206" s="24"/>
      <c r="L206" s="24"/>
      <c r="M206" s="24"/>
      <c r="N206" s="49"/>
      <c r="O206" s="41"/>
      <c r="P206" s="42"/>
      <c r="Q206" s="42"/>
      <c r="R206" s="42"/>
    </row>
    <row r="207" spans="1:18" ht="16">
      <c r="A207" s="43" t="s">
        <v>298</v>
      </c>
      <c r="B207" s="44">
        <v>0.28570000000000001</v>
      </c>
      <c r="C207" s="44">
        <v>0.33329999999999999</v>
      </c>
      <c r="D207" s="45">
        <v>0.88</v>
      </c>
      <c r="K207" s="24"/>
      <c r="L207" s="24"/>
      <c r="M207" s="24"/>
      <c r="N207" s="49"/>
      <c r="O207" s="41"/>
      <c r="P207" s="42"/>
      <c r="Q207" s="42"/>
      <c r="R207" s="42"/>
    </row>
    <row r="208" spans="1:18" ht="16">
      <c r="A208" s="50" t="s">
        <v>436</v>
      </c>
      <c r="B208" s="51">
        <v>0.28570000000000001</v>
      </c>
      <c r="C208" s="51">
        <v>0.52380000000000004</v>
      </c>
      <c r="D208" s="52">
        <v>0.73170000000000002</v>
      </c>
      <c r="K208" s="24"/>
      <c r="L208" s="24"/>
      <c r="N208" s="49"/>
      <c r="O208" s="41"/>
      <c r="P208" s="42"/>
      <c r="Q208" s="42"/>
      <c r="R208" s="42"/>
    </row>
    <row r="209" spans="1:18" ht="16">
      <c r="A209" s="43" t="s">
        <v>438</v>
      </c>
      <c r="B209" s="44">
        <v>0.41070000000000001</v>
      </c>
      <c r="C209" s="44">
        <v>0.58930000000000005</v>
      </c>
      <c r="D209" s="56" t="s">
        <v>600</v>
      </c>
      <c r="K209" s="24"/>
      <c r="L209" s="24"/>
      <c r="N209" s="49"/>
      <c r="O209" s="41"/>
      <c r="P209" s="42"/>
      <c r="Q209" s="42"/>
      <c r="R209" s="41"/>
    </row>
    <row r="210" spans="1:18" ht="16">
      <c r="A210" s="50" t="s">
        <v>116</v>
      </c>
      <c r="B210" s="51">
        <v>0.41670000000000001</v>
      </c>
      <c r="C210" s="51">
        <v>0.6905</v>
      </c>
      <c r="D210" s="52">
        <v>0.6452</v>
      </c>
      <c r="K210" s="24"/>
      <c r="L210" s="24"/>
      <c r="M210" s="24"/>
      <c r="N210" s="49"/>
      <c r="O210" s="41"/>
      <c r="P210" s="42"/>
      <c r="Q210" s="42"/>
      <c r="R210" s="42"/>
    </row>
    <row r="211" spans="1:18" ht="16">
      <c r="A211" s="43" t="s">
        <v>41</v>
      </c>
      <c r="B211" s="44">
        <v>0.37930000000000003</v>
      </c>
      <c r="C211" s="44">
        <v>0.5</v>
      </c>
      <c r="D211" s="56" t="s">
        <v>600</v>
      </c>
      <c r="K211" s="24"/>
      <c r="L211" s="24"/>
      <c r="M211" s="24"/>
      <c r="N211" s="49"/>
      <c r="O211" s="41"/>
      <c r="P211" s="42"/>
      <c r="Q211" s="42"/>
      <c r="R211" s="42"/>
    </row>
    <row r="212" spans="1:18" ht="16">
      <c r="A212" s="50" t="s">
        <v>301</v>
      </c>
      <c r="B212" s="51">
        <v>0.3871</v>
      </c>
      <c r="C212" s="51">
        <v>0.5081</v>
      </c>
      <c r="D212" s="52">
        <v>0.6331</v>
      </c>
      <c r="K212" s="24"/>
      <c r="L212" s="24"/>
      <c r="M212" s="24"/>
      <c r="N212" s="49"/>
      <c r="O212" s="41"/>
      <c r="P212" s="42"/>
      <c r="Q212" s="42"/>
      <c r="R212" s="41"/>
    </row>
    <row r="213" spans="1:18" ht="16">
      <c r="A213" s="43" t="s">
        <v>441</v>
      </c>
      <c r="B213" s="44">
        <v>0.30480000000000002</v>
      </c>
      <c r="C213" s="44">
        <v>0.52700000000000002</v>
      </c>
      <c r="D213" s="45">
        <v>0.65059999999999996</v>
      </c>
      <c r="K213" s="24"/>
      <c r="L213" s="24"/>
      <c r="M213" s="24"/>
      <c r="N213" s="49"/>
      <c r="O213" s="41"/>
      <c r="P213" s="41"/>
      <c r="Q213" s="42"/>
      <c r="R213" s="41"/>
    </row>
    <row r="214" spans="1:18" ht="16">
      <c r="A214" s="50" t="s">
        <v>320</v>
      </c>
      <c r="B214" s="51">
        <v>0.2366</v>
      </c>
      <c r="C214" s="51">
        <v>0.51090000000000002</v>
      </c>
      <c r="D214" s="52">
        <v>0.5</v>
      </c>
      <c r="K214" s="24"/>
      <c r="L214" s="24"/>
      <c r="M214" s="24"/>
      <c r="N214" s="49"/>
      <c r="O214" s="41"/>
      <c r="P214" s="42"/>
      <c r="Q214" s="42"/>
      <c r="R214" s="42"/>
    </row>
    <row r="215" spans="1:18" ht="16">
      <c r="A215" s="43" t="s">
        <v>347</v>
      </c>
      <c r="B215" s="44">
        <v>0.33700000000000002</v>
      </c>
      <c r="C215" s="44">
        <v>0.61960000000000004</v>
      </c>
      <c r="D215" s="45">
        <v>0.64180000000000004</v>
      </c>
      <c r="K215" s="24"/>
      <c r="L215" s="24"/>
      <c r="M215" s="24"/>
      <c r="N215" s="49"/>
      <c r="O215" s="41"/>
      <c r="P215" s="42"/>
      <c r="Q215" s="42"/>
      <c r="R215" s="42"/>
    </row>
    <row r="216" spans="1:18" ht="16">
      <c r="A216" s="50" t="s">
        <v>303</v>
      </c>
      <c r="B216" s="51">
        <v>0.24709999999999999</v>
      </c>
      <c r="C216" s="51">
        <v>0.4471</v>
      </c>
      <c r="D216" s="52">
        <v>0.60470000000000002</v>
      </c>
      <c r="K216" s="24"/>
      <c r="L216" s="24"/>
      <c r="N216" s="49"/>
      <c r="O216" s="41"/>
      <c r="P216" s="42"/>
      <c r="Q216" s="42"/>
      <c r="R216" s="42"/>
    </row>
    <row r="217" spans="1:18" ht="16">
      <c r="A217" s="43" t="s">
        <v>443</v>
      </c>
      <c r="B217" s="44">
        <v>0.24440000000000001</v>
      </c>
      <c r="C217" s="44">
        <v>0.31109999999999999</v>
      </c>
      <c r="D217" s="45"/>
      <c r="K217" s="24"/>
      <c r="L217" s="24"/>
      <c r="M217" s="24"/>
      <c r="N217" s="49"/>
      <c r="O217" s="41"/>
      <c r="P217" s="42"/>
      <c r="Q217" s="42"/>
      <c r="R217" s="42"/>
    </row>
    <row r="218" spans="1:18" ht="16">
      <c r="A218" s="50" t="s">
        <v>306</v>
      </c>
      <c r="B218" s="51">
        <v>0.37319999999999998</v>
      </c>
      <c r="C218" s="51">
        <v>0.57040000000000002</v>
      </c>
      <c r="D218" s="52">
        <v>0.86</v>
      </c>
      <c r="K218" s="24"/>
      <c r="L218" s="24"/>
      <c r="M218" s="24"/>
      <c r="N218" s="49"/>
      <c r="O218" s="41"/>
      <c r="P218" s="42"/>
      <c r="Q218" s="42"/>
      <c r="R218" s="42"/>
    </row>
    <row r="219" spans="1:18" ht="16">
      <c r="A219" s="43" t="s">
        <v>307</v>
      </c>
      <c r="B219" s="44">
        <v>0.26319999999999999</v>
      </c>
      <c r="C219" s="44">
        <v>0.36840000000000001</v>
      </c>
      <c r="D219" s="45">
        <v>0.625</v>
      </c>
      <c r="K219" s="24"/>
      <c r="L219" s="24"/>
      <c r="M219" s="24"/>
      <c r="N219" s="49"/>
      <c r="O219" s="41"/>
      <c r="P219" s="42"/>
      <c r="Q219" s="42"/>
      <c r="R219" s="42"/>
    </row>
    <row r="220" spans="1:18" ht="16">
      <c r="A220" s="50" t="s">
        <v>446</v>
      </c>
      <c r="B220" s="51">
        <v>0.37880000000000003</v>
      </c>
      <c r="C220" s="51">
        <v>0.2727</v>
      </c>
      <c r="D220" s="52"/>
      <c r="K220" s="24"/>
      <c r="L220" s="24"/>
      <c r="N220" s="49"/>
      <c r="O220" s="41"/>
      <c r="P220" s="42"/>
      <c r="Q220" s="42"/>
      <c r="R220" s="42"/>
    </row>
    <row r="221" spans="1:18" ht="16">
      <c r="A221" s="43" t="s">
        <v>319</v>
      </c>
      <c r="B221" s="44">
        <v>0.3377</v>
      </c>
      <c r="C221" s="44">
        <v>0.64939999999999998</v>
      </c>
      <c r="D221" s="45">
        <v>0.62860000000000005</v>
      </c>
      <c r="K221" s="24"/>
      <c r="L221" s="24"/>
      <c r="M221" s="24"/>
      <c r="N221" s="49"/>
      <c r="O221" s="41"/>
      <c r="P221" s="42"/>
      <c r="Q221" s="42"/>
      <c r="R221" s="42"/>
    </row>
    <row r="222" spans="1:18" ht="16">
      <c r="A222" s="50" t="s">
        <v>121</v>
      </c>
      <c r="B222" s="51">
        <v>0.38269999999999998</v>
      </c>
      <c r="C222" s="51">
        <v>0.68479999999999996</v>
      </c>
      <c r="D222" s="52">
        <v>0.62370000000000003</v>
      </c>
      <c r="K222" s="24"/>
      <c r="L222" s="24"/>
      <c r="N222" s="49"/>
      <c r="O222" s="41"/>
      <c r="P222" s="42"/>
      <c r="Q222" s="42"/>
      <c r="R222" s="42"/>
    </row>
    <row r="223" spans="1:18" ht="16">
      <c r="A223" s="43" t="s">
        <v>449</v>
      </c>
      <c r="B223" s="44">
        <v>0.32750000000000001</v>
      </c>
      <c r="C223" s="44">
        <v>0.42459999999999998</v>
      </c>
      <c r="D223" s="45">
        <v>0.80200000000000005</v>
      </c>
      <c r="K223" s="24"/>
      <c r="L223" s="24"/>
      <c r="M223" s="24"/>
      <c r="N223" s="49"/>
      <c r="O223" s="41"/>
      <c r="P223" s="42"/>
      <c r="Q223" s="42"/>
      <c r="R223" s="41"/>
    </row>
    <row r="224" spans="1:18" ht="16">
      <c r="A224" s="50" t="s">
        <v>107</v>
      </c>
      <c r="B224" s="51">
        <v>0.61009999999999998</v>
      </c>
      <c r="C224" s="51">
        <v>0.62290000000000001</v>
      </c>
      <c r="D224" s="52">
        <v>0.8</v>
      </c>
      <c r="L224" s="24"/>
      <c r="N224" s="49"/>
      <c r="O224" s="41"/>
      <c r="P224" s="42"/>
      <c r="Q224" s="42"/>
      <c r="R224" s="42"/>
    </row>
    <row r="225" spans="1:18" ht="16">
      <c r="A225" s="43" t="s">
        <v>125</v>
      </c>
      <c r="B225" s="44">
        <v>0.42549999999999999</v>
      </c>
      <c r="C225" s="44">
        <v>0.74470000000000003</v>
      </c>
      <c r="D225" s="56" t="s">
        <v>600</v>
      </c>
      <c r="K225" s="24"/>
      <c r="L225" s="24"/>
      <c r="M225" s="24"/>
      <c r="N225" s="49"/>
      <c r="O225" s="41"/>
      <c r="P225" s="42"/>
      <c r="Q225" s="42"/>
      <c r="R225" s="42"/>
    </row>
    <row r="226" spans="1:18" ht="16">
      <c r="A226" s="50" t="s">
        <v>169</v>
      </c>
      <c r="B226" s="51">
        <v>0.42470000000000002</v>
      </c>
      <c r="C226" s="51">
        <v>0.63009999999999999</v>
      </c>
      <c r="D226" s="54" t="s">
        <v>600</v>
      </c>
      <c r="K226" s="24"/>
      <c r="L226" s="24"/>
      <c r="M226" s="24"/>
      <c r="N226" s="49"/>
      <c r="O226" s="41"/>
      <c r="P226" s="42"/>
      <c r="Q226" s="42"/>
      <c r="R226" s="42"/>
    </row>
    <row r="227" spans="1:18" ht="16">
      <c r="A227" s="43" t="s">
        <v>451</v>
      </c>
      <c r="B227" s="64" t="s">
        <v>600</v>
      </c>
      <c r="C227" s="64" t="s">
        <v>600</v>
      </c>
      <c r="D227" s="56" t="s">
        <v>600</v>
      </c>
      <c r="K227" s="24"/>
      <c r="L227" s="24"/>
      <c r="M227" s="24"/>
      <c r="N227" s="49"/>
      <c r="O227" s="41"/>
      <c r="P227" s="42"/>
      <c r="Q227" s="42"/>
      <c r="R227" s="41"/>
    </row>
    <row r="228" spans="1:18" ht="16">
      <c r="A228" s="50" t="s">
        <v>174</v>
      </c>
      <c r="B228" s="51">
        <v>0.2424</v>
      </c>
      <c r="C228" s="51">
        <v>0.54549999999999998</v>
      </c>
      <c r="D228" s="52">
        <v>0.56520000000000004</v>
      </c>
      <c r="K228" s="24"/>
      <c r="L228" s="24"/>
      <c r="M228" s="24"/>
      <c r="N228" s="49"/>
      <c r="O228" s="41"/>
      <c r="P228" s="42"/>
      <c r="Q228" s="42"/>
      <c r="R228" s="41"/>
    </row>
    <row r="229" spans="1:18" ht="16">
      <c r="A229" s="43" t="s">
        <v>67</v>
      </c>
      <c r="B229" s="44">
        <v>0.28439999999999999</v>
      </c>
      <c r="C229" s="44">
        <v>0.59160000000000001</v>
      </c>
      <c r="D229" s="45">
        <v>0.5726</v>
      </c>
      <c r="K229" s="24"/>
      <c r="L229" s="24"/>
      <c r="M229" s="24"/>
      <c r="N229" s="49"/>
      <c r="O229" s="41"/>
      <c r="P229" s="42"/>
      <c r="Q229" s="42"/>
      <c r="R229" s="42"/>
    </row>
    <row r="230" spans="1:18" ht="16">
      <c r="A230" s="50" t="s">
        <v>453</v>
      </c>
      <c r="B230" s="51">
        <v>0.25190000000000001</v>
      </c>
      <c r="C230" s="51">
        <v>0.28149999999999997</v>
      </c>
      <c r="D230" s="52">
        <v>0.73329999999999995</v>
      </c>
      <c r="K230" s="24"/>
      <c r="L230" s="24"/>
      <c r="M230" s="24"/>
      <c r="N230" s="49"/>
      <c r="O230" s="41"/>
      <c r="P230" s="42"/>
      <c r="Q230" s="42"/>
      <c r="R230" s="42"/>
    </row>
    <row r="231" spans="1:18" ht="16">
      <c r="A231" s="43" t="s">
        <v>455</v>
      </c>
      <c r="B231" s="44">
        <v>0.30359999999999998</v>
      </c>
      <c r="C231" s="44">
        <v>0.38600000000000001</v>
      </c>
      <c r="D231" s="45"/>
      <c r="K231" s="24"/>
      <c r="L231" s="24"/>
      <c r="M231" s="24"/>
      <c r="N231" s="49"/>
      <c r="O231" s="41"/>
      <c r="P231" s="42"/>
      <c r="Q231" s="42"/>
      <c r="R231" s="42"/>
    </row>
    <row r="232" spans="1:18" ht="16">
      <c r="A232" s="50" t="s">
        <v>314</v>
      </c>
      <c r="B232" s="51">
        <v>0.31780000000000003</v>
      </c>
      <c r="C232" s="51">
        <v>0.5615</v>
      </c>
      <c r="D232" s="52">
        <v>0.67390000000000005</v>
      </c>
      <c r="K232" s="24"/>
      <c r="L232" s="24"/>
      <c r="M232" s="24"/>
      <c r="N232" s="49"/>
      <c r="O232" s="41"/>
      <c r="P232" s="42"/>
      <c r="Q232" s="42"/>
      <c r="R232" s="42"/>
    </row>
    <row r="233" spans="1:18" ht="16">
      <c r="A233" s="43" t="s">
        <v>111</v>
      </c>
      <c r="B233" s="44">
        <v>0.6</v>
      </c>
      <c r="C233" s="44">
        <v>0.35630000000000001</v>
      </c>
      <c r="D233" s="45"/>
      <c r="K233" s="24"/>
      <c r="L233" s="24"/>
      <c r="M233" s="24"/>
      <c r="N233" s="49"/>
      <c r="O233" s="41"/>
      <c r="P233" s="42"/>
      <c r="Q233" s="42"/>
      <c r="R233" s="42"/>
    </row>
    <row r="234" spans="1:18" ht="16">
      <c r="A234" s="50" t="s">
        <v>117</v>
      </c>
      <c r="B234" s="51">
        <v>0.51849999999999996</v>
      </c>
      <c r="C234" s="51">
        <v>0.51849999999999996</v>
      </c>
      <c r="D234" s="54" t="s">
        <v>600</v>
      </c>
      <c r="K234" s="24"/>
      <c r="L234" s="24"/>
      <c r="N234" s="49"/>
      <c r="O234" s="41"/>
      <c r="P234" s="42"/>
      <c r="Q234" s="42"/>
      <c r="R234" s="42"/>
    </row>
    <row r="235" spans="1:18" ht="16">
      <c r="A235" s="43" t="s">
        <v>46</v>
      </c>
      <c r="B235" s="44">
        <v>0.33900000000000002</v>
      </c>
      <c r="C235" s="44">
        <v>0.52539999999999998</v>
      </c>
      <c r="D235" s="45">
        <v>0.66669999999999996</v>
      </c>
      <c r="K235" s="24"/>
      <c r="L235" s="24"/>
      <c r="M235" s="24"/>
      <c r="N235" s="49"/>
      <c r="O235" s="41"/>
      <c r="P235" s="42"/>
      <c r="Q235" s="42"/>
      <c r="R235" s="42"/>
    </row>
    <row r="236" spans="1:18" ht="16">
      <c r="A236" s="50" t="s">
        <v>227</v>
      </c>
      <c r="B236" s="51">
        <v>0.45</v>
      </c>
      <c r="C236" s="57" t="s">
        <v>600</v>
      </c>
      <c r="D236" s="54" t="s">
        <v>600</v>
      </c>
      <c r="K236" s="24"/>
      <c r="L236" s="24"/>
      <c r="M236" s="24"/>
      <c r="N236" s="49"/>
      <c r="O236" s="41"/>
      <c r="P236" s="42"/>
      <c r="Q236" s="42"/>
      <c r="R236" s="41"/>
    </row>
    <row r="237" spans="1:18" ht="16">
      <c r="A237" s="43" t="s">
        <v>315</v>
      </c>
      <c r="B237" s="44">
        <v>0.21790000000000001</v>
      </c>
      <c r="C237" s="44">
        <v>0.5444</v>
      </c>
      <c r="D237" s="45">
        <v>0.58819999999999995</v>
      </c>
      <c r="K237" s="24"/>
      <c r="L237" s="24"/>
      <c r="M237" s="24"/>
      <c r="N237" s="49"/>
      <c r="O237" s="41"/>
      <c r="P237" s="42"/>
      <c r="Q237" s="42"/>
      <c r="R237" s="42"/>
    </row>
    <row r="238" spans="1:18" ht="16">
      <c r="A238" s="50" t="s">
        <v>76</v>
      </c>
      <c r="B238" s="51">
        <v>0.57410000000000005</v>
      </c>
      <c r="C238" s="51">
        <v>0.72729999999999995</v>
      </c>
      <c r="D238" s="54" t="s">
        <v>600</v>
      </c>
      <c r="K238" s="24"/>
      <c r="L238" s="24"/>
      <c r="N238" s="49"/>
      <c r="O238" s="41"/>
      <c r="P238" s="42"/>
      <c r="Q238" s="42"/>
      <c r="R238" s="42"/>
    </row>
    <row r="239" spans="1:18" ht="16">
      <c r="A239" s="43" t="s">
        <v>81</v>
      </c>
      <c r="B239" s="44">
        <v>0.3649</v>
      </c>
      <c r="C239" s="44">
        <v>0.67569999999999997</v>
      </c>
      <c r="D239" s="45">
        <v>0.71789999999999998</v>
      </c>
      <c r="K239" s="24"/>
      <c r="L239" s="24"/>
      <c r="N239" s="49"/>
      <c r="O239" s="41"/>
      <c r="P239" s="42"/>
      <c r="Q239" s="42"/>
      <c r="R239" s="42"/>
    </row>
    <row r="240" spans="1:18" ht="16">
      <c r="A240" s="50" t="s">
        <v>308</v>
      </c>
      <c r="B240" s="51">
        <v>0.19769999999999999</v>
      </c>
      <c r="C240" s="51">
        <v>0.32950000000000002</v>
      </c>
      <c r="D240" s="52">
        <v>0.54969999999999997</v>
      </c>
      <c r="K240" s="24"/>
      <c r="L240" s="24"/>
      <c r="M240" s="24"/>
      <c r="N240" s="49"/>
      <c r="O240" s="41"/>
      <c r="P240" s="42"/>
      <c r="Q240" s="42"/>
      <c r="R240" s="41"/>
    </row>
    <row r="241" spans="1:18" ht="16">
      <c r="A241" s="43" t="s">
        <v>309</v>
      </c>
      <c r="B241" s="44">
        <v>0.1585</v>
      </c>
      <c r="C241" s="44">
        <v>0.1071</v>
      </c>
      <c r="D241" s="45">
        <v>0.40910000000000002</v>
      </c>
      <c r="K241" s="24"/>
      <c r="L241" s="24"/>
      <c r="M241" s="24"/>
      <c r="N241" s="49"/>
      <c r="O241" s="41"/>
      <c r="P241" s="42"/>
      <c r="Q241" s="42"/>
      <c r="R241" s="42"/>
    </row>
    <row r="242" spans="1:18" ht="16">
      <c r="A242" s="50" t="s">
        <v>52</v>
      </c>
      <c r="B242" s="51">
        <v>0.41070000000000001</v>
      </c>
      <c r="C242" s="51">
        <v>0.39290000000000003</v>
      </c>
      <c r="D242" s="52">
        <v>0.7</v>
      </c>
      <c r="K242" s="24"/>
      <c r="L242" s="24"/>
      <c r="M242" s="24"/>
      <c r="N242" s="49"/>
      <c r="O242" s="41"/>
      <c r="P242" s="42"/>
      <c r="Q242" s="42"/>
      <c r="R242" s="42"/>
    </row>
    <row r="243" spans="1:18" ht="16">
      <c r="A243" s="43" t="s">
        <v>132</v>
      </c>
      <c r="B243" s="44">
        <v>0.41049999999999998</v>
      </c>
      <c r="C243" s="44">
        <v>0.72289999999999999</v>
      </c>
      <c r="D243" s="45">
        <v>0.626</v>
      </c>
      <c r="K243" s="24"/>
      <c r="L243" s="24"/>
      <c r="M243" s="24"/>
      <c r="N243" s="49"/>
      <c r="O243" s="41"/>
      <c r="P243" s="42"/>
      <c r="Q243" s="42"/>
      <c r="R243" s="41"/>
    </row>
    <row r="244" spans="1:18" ht="16">
      <c r="A244" s="50" t="s">
        <v>371</v>
      </c>
      <c r="B244" s="51">
        <v>0.31580000000000003</v>
      </c>
      <c r="C244" s="51">
        <v>0.52629999999999999</v>
      </c>
      <c r="D244" s="52"/>
      <c r="K244" s="24"/>
      <c r="L244" s="24"/>
      <c r="M244" s="24"/>
      <c r="N244" s="49"/>
      <c r="O244" s="41"/>
      <c r="P244" s="42"/>
      <c r="Q244" s="42"/>
      <c r="R244" s="42"/>
    </row>
    <row r="245" spans="1:18" ht="16">
      <c r="A245" s="43" t="s">
        <v>466</v>
      </c>
      <c r="B245" s="64" t="s">
        <v>600</v>
      </c>
      <c r="C245" s="64" t="s">
        <v>600</v>
      </c>
      <c r="D245" s="56" t="s">
        <v>600</v>
      </c>
      <c r="K245" s="24"/>
      <c r="L245" s="24"/>
      <c r="M245" s="24"/>
      <c r="N245" s="49"/>
      <c r="O245" s="41"/>
      <c r="P245" s="42"/>
      <c r="Q245" s="42"/>
      <c r="R245" s="42"/>
    </row>
    <row r="246" spans="1:18" ht="16">
      <c r="A246" s="50" t="s">
        <v>86</v>
      </c>
      <c r="B246" s="51">
        <v>0.5242</v>
      </c>
      <c r="C246" s="51">
        <v>0.7097</v>
      </c>
      <c r="D246" s="52">
        <v>0.65769999999999995</v>
      </c>
      <c r="K246" s="24"/>
      <c r="L246" s="24"/>
      <c r="M246" s="24"/>
      <c r="N246" s="49"/>
      <c r="O246" s="41"/>
      <c r="P246" s="42"/>
      <c r="Q246" s="42"/>
      <c r="R246" s="42"/>
    </row>
    <row r="247" spans="1:18" ht="16">
      <c r="A247" s="43" t="s">
        <v>92</v>
      </c>
      <c r="B247" s="44">
        <v>0.30620000000000003</v>
      </c>
      <c r="C247" s="44">
        <v>0.7097</v>
      </c>
      <c r="D247" s="45">
        <v>0.61240000000000006</v>
      </c>
      <c r="K247" s="24"/>
      <c r="L247" s="24"/>
      <c r="N247" s="49"/>
      <c r="O247" s="41"/>
      <c r="P247" s="42"/>
      <c r="Q247" s="42"/>
      <c r="R247" s="42"/>
    </row>
    <row r="248" spans="1:18" ht="16">
      <c r="A248" s="50" t="s">
        <v>468</v>
      </c>
      <c r="B248" s="51">
        <v>0.17199999999999999</v>
      </c>
      <c r="C248" s="51">
        <v>0.2366</v>
      </c>
      <c r="D248" s="52">
        <v>0.68969999999999998</v>
      </c>
      <c r="K248" s="24"/>
      <c r="L248" s="24"/>
      <c r="M248" s="24"/>
      <c r="N248" s="49"/>
      <c r="O248" s="41"/>
      <c r="P248" s="42"/>
      <c r="Q248" s="42"/>
      <c r="R248" s="42"/>
    </row>
    <row r="249" spans="1:18" ht="16">
      <c r="A249" s="43" t="s">
        <v>60</v>
      </c>
      <c r="B249" s="44">
        <v>0.45129999999999998</v>
      </c>
      <c r="C249" s="44">
        <v>0.57889999999999997</v>
      </c>
      <c r="D249" s="45">
        <v>0.71209999999999996</v>
      </c>
      <c r="K249" s="24"/>
      <c r="L249" s="24"/>
      <c r="M249" s="24"/>
      <c r="N249" s="49"/>
      <c r="O249" s="41"/>
      <c r="P249" s="42"/>
      <c r="Q249" s="42"/>
      <c r="R249" s="42"/>
    </row>
    <row r="250" spans="1:18" ht="16">
      <c r="A250" s="50" t="s">
        <v>143</v>
      </c>
      <c r="B250" s="51">
        <v>0.45700000000000002</v>
      </c>
      <c r="C250" s="51">
        <v>0.73050000000000004</v>
      </c>
      <c r="D250" s="52">
        <v>0.66390000000000005</v>
      </c>
      <c r="K250" s="24"/>
      <c r="L250" s="24"/>
      <c r="N250" s="49"/>
      <c r="O250" s="41"/>
      <c r="P250" s="42"/>
      <c r="Q250" s="42"/>
      <c r="R250" s="41"/>
    </row>
    <row r="251" spans="1:18" ht="16">
      <c r="A251" s="43" t="s">
        <v>270</v>
      </c>
      <c r="B251" s="44">
        <v>0.44350000000000001</v>
      </c>
      <c r="C251" s="44">
        <v>0.6129</v>
      </c>
      <c r="D251" s="45">
        <v>0.65439999999999998</v>
      </c>
      <c r="K251" s="24"/>
      <c r="L251" s="24"/>
      <c r="M251" s="24"/>
      <c r="N251" s="49"/>
      <c r="O251" s="41"/>
      <c r="P251" s="42"/>
      <c r="Q251" s="42"/>
      <c r="R251" s="41"/>
    </row>
    <row r="252" spans="1:18" ht="16">
      <c r="A252" s="50" t="s">
        <v>470</v>
      </c>
      <c r="B252" s="51">
        <v>0.223</v>
      </c>
      <c r="C252" s="51">
        <v>0.44590000000000002</v>
      </c>
      <c r="D252" s="52">
        <v>0.83950000000000002</v>
      </c>
      <c r="K252" s="24"/>
      <c r="L252" s="24"/>
      <c r="M252" s="24"/>
      <c r="N252" s="49"/>
      <c r="O252" s="41"/>
      <c r="P252" s="42"/>
      <c r="Q252" s="42"/>
      <c r="R252" s="42"/>
    </row>
    <row r="253" spans="1:18" ht="16">
      <c r="A253" s="43" t="s">
        <v>66</v>
      </c>
      <c r="B253" s="44">
        <v>0.55169999999999997</v>
      </c>
      <c r="C253" s="44">
        <v>0.6552</v>
      </c>
      <c r="D253" s="45">
        <v>0.625</v>
      </c>
      <c r="K253" s="24"/>
      <c r="L253" s="24"/>
      <c r="M253" s="24"/>
      <c r="N253" s="49"/>
      <c r="O253" s="41"/>
      <c r="P253" s="42"/>
      <c r="Q253" s="42"/>
      <c r="R253" s="42"/>
    </row>
    <row r="254" spans="1:18" ht="16">
      <c r="A254" s="50" t="s">
        <v>133</v>
      </c>
      <c r="B254" s="51">
        <v>0.5806</v>
      </c>
      <c r="C254" s="51">
        <v>0.4516</v>
      </c>
      <c r="D254" s="52"/>
      <c r="K254" s="24"/>
      <c r="L254" s="24"/>
      <c r="N254" s="49"/>
      <c r="O254" s="41"/>
      <c r="P254" s="42"/>
      <c r="Q254" s="42"/>
      <c r="R254" s="41"/>
    </row>
    <row r="255" spans="1:18" ht="16">
      <c r="A255" s="43" t="s">
        <v>329</v>
      </c>
      <c r="B255" s="44">
        <v>0.39219999999999999</v>
      </c>
      <c r="C255" s="44">
        <v>0.57840000000000003</v>
      </c>
      <c r="D255" s="45">
        <v>0.66669999999999996</v>
      </c>
      <c r="K255" s="24"/>
      <c r="L255" s="24"/>
      <c r="M255" s="24"/>
      <c r="N255" s="49"/>
      <c r="O255" s="41"/>
      <c r="P255" s="42"/>
      <c r="Q255" s="42"/>
      <c r="R255" s="42"/>
    </row>
    <row r="256" spans="1:18" ht="16">
      <c r="A256" s="50" t="s">
        <v>96</v>
      </c>
      <c r="B256" s="51">
        <v>0.41949999999999998</v>
      </c>
      <c r="C256" s="51">
        <v>0.73980000000000001</v>
      </c>
      <c r="D256" s="52">
        <v>0.76090000000000002</v>
      </c>
      <c r="K256" s="24"/>
      <c r="L256" s="24"/>
      <c r="M256" s="24"/>
      <c r="N256" s="49"/>
      <c r="O256" s="41"/>
      <c r="P256" s="42"/>
      <c r="Q256" s="42"/>
      <c r="R256" s="42"/>
    </row>
    <row r="257" spans="1:18" ht="16">
      <c r="A257" s="43" t="s">
        <v>471</v>
      </c>
      <c r="B257" s="44">
        <v>0.40479999999999999</v>
      </c>
      <c r="C257" s="44">
        <v>0.46429999999999999</v>
      </c>
      <c r="D257" s="45"/>
      <c r="K257" s="24"/>
      <c r="L257" s="24"/>
      <c r="M257" s="24"/>
      <c r="N257" s="49"/>
      <c r="O257" s="41"/>
      <c r="P257" s="42"/>
      <c r="Q257" s="42"/>
      <c r="R257" s="41"/>
    </row>
    <row r="258" spans="1:18" ht="16">
      <c r="A258" s="50" t="s">
        <v>75</v>
      </c>
      <c r="B258" s="51">
        <v>0.47370000000000001</v>
      </c>
      <c r="C258" s="51">
        <v>0.74439999999999995</v>
      </c>
      <c r="D258" s="52">
        <v>0.90480000000000005</v>
      </c>
      <c r="K258" s="24"/>
      <c r="L258" s="24"/>
      <c r="M258" s="24"/>
      <c r="N258" s="49"/>
      <c r="O258" s="41"/>
      <c r="P258" s="42"/>
      <c r="Q258" s="42"/>
      <c r="R258" s="41"/>
    </row>
    <row r="259" spans="1:18" ht="16">
      <c r="A259" s="43" t="s">
        <v>105</v>
      </c>
      <c r="B259" s="44">
        <v>0.57499999999999996</v>
      </c>
      <c r="C259" s="44">
        <v>0.85519999999999996</v>
      </c>
      <c r="D259" s="45">
        <v>0.83430000000000004</v>
      </c>
      <c r="K259" s="24"/>
      <c r="L259" s="24"/>
      <c r="M259" s="24"/>
      <c r="N259" s="49"/>
      <c r="O259" s="41"/>
      <c r="P259" s="42"/>
      <c r="Q259" s="42"/>
      <c r="R259" s="42"/>
    </row>
    <row r="260" spans="1:18" ht="16">
      <c r="A260" s="50" t="s">
        <v>333</v>
      </c>
      <c r="B260" s="51">
        <v>0.31790000000000002</v>
      </c>
      <c r="C260" s="51">
        <v>0.38819999999999999</v>
      </c>
      <c r="D260" s="52">
        <v>0.67500000000000004</v>
      </c>
      <c r="K260" s="24"/>
      <c r="L260" s="24"/>
      <c r="M260" s="24"/>
      <c r="N260" s="49"/>
      <c r="O260" s="41"/>
      <c r="P260" s="42"/>
      <c r="Q260" s="42"/>
      <c r="R260" s="42"/>
    </row>
    <row r="261" spans="1:18" ht="16">
      <c r="A261" s="43" t="s">
        <v>51</v>
      </c>
      <c r="B261" s="44">
        <v>0.44869999999999999</v>
      </c>
      <c r="C261" s="44">
        <v>0.67069999999999996</v>
      </c>
      <c r="D261" s="45">
        <v>0.82140000000000002</v>
      </c>
      <c r="K261" s="24"/>
      <c r="L261" s="24"/>
      <c r="N261" s="49"/>
      <c r="O261" s="41"/>
      <c r="P261" s="42"/>
      <c r="Q261" s="42"/>
      <c r="R261" s="42"/>
    </row>
    <row r="262" spans="1:18" ht="16">
      <c r="A262" s="50" t="s">
        <v>202</v>
      </c>
      <c r="B262" s="51">
        <v>0.36149999999999999</v>
      </c>
      <c r="C262" s="51">
        <v>0.4662</v>
      </c>
      <c r="D262" s="52">
        <v>0.56910000000000005</v>
      </c>
      <c r="K262" s="24"/>
      <c r="L262" s="24"/>
      <c r="N262" s="49"/>
      <c r="O262" s="41"/>
      <c r="P262" s="42"/>
      <c r="Q262" s="42"/>
      <c r="R262" s="42"/>
    </row>
    <row r="263" spans="1:18" ht="16">
      <c r="A263" s="43" t="s">
        <v>110</v>
      </c>
      <c r="B263" s="44">
        <v>0.33250000000000002</v>
      </c>
      <c r="C263" s="44">
        <v>0.6855</v>
      </c>
      <c r="D263" s="45">
        <v>0.58940000000000003</v>
      </c>
      <c r="K263" s="24"/>
      <c r="L263" s="24"/>
      <c r="M263" s="24"/>
      <c r="N263" s="49"/>
      <c r="O263" s="41"/>
      <c r="P263" s="42"/>
      <c r="Q263" s="42"/>
      <c r="R263" s="41"/>
    </row>
    <row r="264" spans="1:18" ht="16">
      <c r="A264" s="50" t="s">
        <v>338</v>
      </c>
      <c r="B264" s="51">
        <v>0.43109999999999998</v>
      </c>
      <c r="C264" s="51">
        <v>0.48520000000000002</v>
      </c>
      <c r="D264" s="52">
        <v>0.85109999999999997</v>
      </c>
      <c r="K264" s="24"/>
      <c r="L264" s="24"/>
      <c r="M264" s="24"/>
      <c r="N264" s="49"/>
      <c r="O264" s="41"/>
      <c r="P264" s="42"/>
      <c r="Q264" s="42"/>
      <c r="R264" s="42"/>
    </row>
    <row r="265" spans="1:18" ht="16">
      <c r="A265" s="43" t="s">
        <v>477</v>
      </c>
      <c r="B265" s="44">
        <v>0.14599999999999999</v>
      </c>
      <c r="C265" s="44">
        <v>0.33579999999999999</v>
      </c>
      <c r="D265" s="45">
        <v>0.36730000000000002</v>
      </c>
      <c r="K265" s="24"/>
      <c r="L265" s="24"/>
      <c r="N265" s="49"/>
      <c r="O265" s="41"/>
      <c r="P265" s="42"/>
      <c r="Q265" s="42"/>
      <c r="R265" s="42"/>
    </row>
    <row r="266" spans="1:18" ht="16">
      <c r="A266" s="50" t="s">
        <v>340</v>
      </c>
      <c r="B266" s="51">
        <v>0.4375</v>
      </c>
      <c r="C266" s="51">
        <v>0.60709999999999997</v>
      </c>
      <c r="D266" s="52">
        <v>0.84089999999999998</v>
      </c>
      <c r="K266" s="24"/>
      <c r="L266" s="24"/>
      <c r="M266" s="24"/>
      <c r="N266" s="49"/>
      <c r="O266" s="41"/>
      <c r="P266" s="42"/>
      <c r="Q266" s="42"/>
      <c r="R266" s="41"/>
    </row>
    <row r="267" spans="1:18" ht="16">
      <c r="A267" s="43" t="s">
        <v>341</v>
      </c>
      <c r="B267" s="44">
        <v>0.43930000000000002</v>
      </c>
      <c r="C267" s="44">
        <v>0.47860000000000003</v>
      </c>
      <c r="D267" s="45">
        <v>0.86250000000000004</v>
      </c>
      <c r="K267" s="24"/>
      <c r="L267" s="24"/>
      <c r="M267" s="24"/>
      <c r="N267" s="49"/>
      <c r="O267" s="41"/>
      <c r="P267" s="42"/>
      <c r="Q267" s="42"/>
      <c r="R267" s="42"/>
    </row>
    <row r="268" spans="1:18" ht="16">
      <c r="A268" s="50" t="s">
        <v>115</v>
      </c>
      <c r="B268" s="51">
        <v>0.60240000000000005</v>
      </c>
      <c r="C268" s="51">
        <v>0.70589999999999997</v>
      </c>
      <c r="D268" s="52">
        <v>0.60440000000000005</v>
      </c>
      <c r="K268" s="24"/>
      <c r="L268" s="24"/>
      <c r="N268" s="49"/>
      <c r="O268" s="41"/>
      <c r="P268" s="42"/>
      <c r="Q268" s="42"/>
      <c r="R268" s="42"/>
    </row>
    <row r="269" spans="1:18" ht="16">
      <c r="A269" s="43" t="s">
        <v>212</v>
      </c>
      <c r="B269" s="64" t="s">
        <v>600</v>
      </c>
      <c r="C269" s="64" t="s">
        <v>600</v>
      </c>
      <c r="D269" s="56" t="s">
        <v>600</v>
      </c>
      <c r="K269" s="24"/>
      <c r="L269" s="24"/>
      <c r="N269" s="49"/>
      <c r="O269" s="41"/>
      <c r="P269" s="42"/>
      <c r="Q269" s="42"/>
      <c r="R269" s="41"/>
    </row>
    <row r="270" spans="1:18" ht="16">
      <c r="A270" s="50" t="s">
        <v>479</v>
      </c>
      <c r="B270" s="51">
        <v>0.112</v>
      </c>
      <c r="C270" s="51">
        <v>0.1484</v>
      </c>
      <c r="D270" s="52">
        <v>0.54349999999999998</v>
      </c>
      <c r="K270" s="24"/>
      <c r="L270" s="24"/>
      <c r="M270" s="24"/>
      <c r="N270" s="49"/>
      <c r="O270" s="41"/>
      <c r="P270" s="42"/>
      <c r="Q270" s="42"/>
      <c r="R270" s="42"/>
    </row>
    <row r="271" spans="1:18" ht="16">
      <c r="A271" s="43" t="s">
        <v>343</v>
      </c>
      <c r="B271" s="44">
        <v>0.3992</v>
      </c>
      <c r="C271" s="44">
        <v>0.61919999999999997</v>
      </c>
      <c r="D271" s="45">
        <v>0.77649999999999997</v>
      </c>
      <c r="K271" s="24"/>
      <c r="L271" s="24"/>
      <c r="M271" s="24"/>
      <c r="N271" s="49"/>
      <c r="O271" s="41"/>
      <c r="P271" s="42"/>
      <c r="Q271" s="42"/>
      <c r="R271" s="42"/>
    </row>
    <row r="272" spans="1:18" ht="16">
      <c r="A272" s="50" t="s">
        <v>144</v>
      </c>
      <c r="B272" s="51">
        <v>0.53449999999999998</v>
      </c>
      <c r="C272" s="51">
        <v>0.60340000000000005</v>
      </c>
      <c r="D272" s="54" t="s">
        <v>600</v>
      </c>
      <c r="K272" s="24"/>
      <c r="L272" s="24"/>
      <c r="M272" s="24"/>
      <c r="N272" s="49"/>
      <c r="O272" s="41"/>
      <c r="P272" s="42"/>
      <c r="Q272" s="42"/>
      <c r="R272" s="42"/>
    </row>
    <row r="273" spans="1:18" ht="16">
      <c r="A273" s="43" t="s">
        <v>348</v>
      </c>
      <c r="B273" s="44">
        <v>0.34</v>
      </c>
      <c r="C273" s="44">
        <v>0.44440000000000002</v>
      </c>
      <c r="D273" s="45">
        <v>0.75680000000000003</v>
      </c>
      <c r="K273" s="24"/>
      <c r="L273" s="24"/>
      <c r="N273" s="49"/>
      <c r="O273" s="41"/>
      <c r="P273" s="42"/>
      <c r="Q273" s="42"/>
      <c r="R273" s="42"/>
    </row>
    <row r="274" spans="1:18" ht="16">
      <c r="A274" s="50" t="s">
        <v>349</v>
      </c>
      <c r="B274" s="51">
        <v>0.37090000000000001</v>
      </c>
      <c r="C274" s="51">
        <v>0.63580000000000003</v>
      </c>
      <c r="D274" s="52">
        <v>0.61399999999999999</v>
      </c>
      <c r="K274" s="24"/>
      <c r="L274" s="24"/>
      <c r="M274" s="24"/>
      <c r="N274" s="49"/>
      <c r="O274" s="41"/>
      <c r="P274" s="42"/>
      <c r="Q274" s="41"/>
      <c r="R274" s="41"/>
    </row>
    <row r="275" spans="1:18" ht="16">
      <c r="A275" s="43" t="s">
        <v>482</v>
      </c>
      <c r="B275" s="44">
        <v>0.2384</v>
      </c>
      <c r="C275" s="44">
        <v>0.16</v>
      </c>
      <c r="D275" s="45"/>
      <c r="K275" s="24"/>
      <c r="L275" s="24"/>
      <c r="M275" s="24"/>
      <c r="N275" s="49"/>
      <c r="O275" s="41"/>
      <c r="P275" s="42"/>
      <c r="Q275" s="42"/>
      <c r="R275" s="42"/>
    </row>
    <row r="276" spans="1:18" ht="16">
      <c r="A276" s="50" t="s">
        <v>167</v>
      </c>
      <c r="B276" s="51">
        <v>0.48570000000000002</v>
      </c>
      <c r="C276" s="51">
        <v>0.73529999999999995</v>
      </c>
      <c r="D276" s="54" t="s">
        <v>600</v>
      </c>
      <c r="K276" s="24"/>
      <c r="L276" s="24"/>
      <c r="M276" s="24"/>
      <c r="N276" s="49"/>
      <c r="O276" s="41"/>
      <c r="P276" s="42"/>
      <c r="Q276" s="42"/>
      <c r="R276" s="42"/>
    </row>
    <row r="277" spans="1:18" ht="16">
      <c r="A277" s="43" t="s">
        <v>59</v>
      </c>
      <c r="B277" s="44">
        <v>0.33329999999999999</v>
      </c>
      <c r="C277" s="44">
        <v>0.52</v>
      </c>
      <c r="D277" s="56" t="s">
        <v>600</v>
      </c>
      <c r="K277" s="24"/>
      <c r="L277" s="24"/>
      <c r="N277" s="49"/>
      <c r="O277" s="41"/>
      <c r="P277" s="42"/>
      <c r="Q277" s="42"/>
      <c r="R277" s="42"/>
    </row>
    <row r="278" spans="1:18" ht="16">
      <c r="A278" s="50" t="s">
        <v>220</v>
      </c>
      <c r="B278" s="51">
        <v>0.33050000000000002</v>
      </c>
      <c r="C278" s="51">
        <v>0.67800000000000005</v>
      </c>
      <c r="D278" s="52">
        <v>0.64149999999999996</v>
      </c>
      <c r="K278" s="24"/>
      <c r="L278" s="24"/>
      <c r="M278" s="24"/>
      <c r="N278" s="49"/>
      <c r="O278" s="41"/>
      <c r="P278" s="42"/>
      <c r="Q278" s="42"/>
      <c r="R278" s="42"/>
    </row>
    <row r="279" spans="1:18" ht="16">
      <c r="A279" s="43" t="s">
        <v>172</v>
      </c>
      <c r="B279" s="44">
        <v>0.4466</v>
      </c>
      <c r="C279" s="44">
        <v>0.71840000000000004</v>
      </c>
      <c r="D279" s="45">
        <v>0.76139999999999997</v>
      </c>
      <c r="K279" s="24"/>
      <c r="L279" s="24"/>
      <c r="N279" s="49"/>
      <c r="O279" s="41"/>
      <c r="P279" s="42"/>
      <c r="Q279" s="42"/>
      <c r="R279" s="42"/>
    </row>
    <row r="280" spans="1:18" ht="16">
      <c r="A280" s="50" t="s">
        <v>354</v>
      </c>
      <c r="B280" s="51">
        <v>0.38690000000000002</v>
      </c>
      <c r="C280" s="51">
        <v>0.5595</v>
      </c>
      <c r="D280" s="52">
        <v>0.69230000000000003</v>
      </c>
      <c r="K280" s="24"/>
      <c r="L280" s="24"/>
      <c r="M280" s="24"/>
      <c r="N280" s="49"/>
      <c r="O280" s="41"/>
      <c r="P280" s="42"/>
      <c r="Q280" s="42"/>
      <c r="R280" s="42"/>
    </row>
    <row r="281" spans="1:18" ht="16">
      <c r="A281" s="43" t="s">
        <v>79</v>
      </c>
      <c r="B281" s="44">
        <v>0.3019</v>
      </c>
      <c r="C281" s="44">
        <v>0.64149999999999996</v>
      </c>
      <c r="D281" s="45">
        <v>0.53659999999999997</v>
      </c>
      <c r="K281" s="24"/>
      <c r="L281" s="24"/>
      <c r="M281" s="24"/>
      <c r="N281" s="49"/>
      <c r="O281" s="41"/>
      <c r="P281" s="42"/>
      <c r="Q281" s="42"/>
      <c r="R281" s="42"/>
    </row>
    <row r="282" spans="1:18" ht="16">
      <c r="A282" s="50" t="s">
        <v>358</v>
      </c>
      <c r="B282" s="51">
        <v>0.28000000000000003</v>
      </c>
      <c r="C282" s="51">
        <v>0.29330000000000001</v>
      </c>
      <c r="D282" s="52">
        <v>0.68179999999999996</v>
      </c>
      <c r="K282" s="24"/>
      <c r="L282" s="24"/>
      <c r="M282" s="24"/>
      <c r="N282" s="49"/>
      <c r="O282" s="41"/>
      <c r="P282" s="42"/>
      <c r="Q282" s="42"/>
      <c r="R282" s="42"/>
    </row>
    <row r="283" spans="1:18" ht="16">
      <c r="A283" s="43" t="s">
        <v>483</v>
      </c>
      <c r="B283" s="44">
        <v>0.26519999999999999</v>
      </c>
      <c r="C283" s="44">
        <v>0.45229999999999998</v>
      </c>
      <c r="D283" s="45">
        <v>0.70240000000000002</v>
      </c>
      <c r="K283" s="24"/>
      <c r="L283" s="24"/>
      <c r="M283" s="24"/>
      <c r="N283" s="49"/>
      <c r="O283" s="41"/>
      <c r="P283" s="42"/>
      <c r="Q283" s="42"/>
      <c r="R283" s="42"/>
    </row>
    <row r="284" spans="1:18" ht="16">
      <c r="A284" s="50" t="s">
        <v>396</v>
      </c>
      <c r="B284" s="51">
        <v>0.14849999999999999</v>
      </c>
      <c r="C284" s="51">
        <v>0.18809999999999999</v>
      </c>
      <c r="D284" s="52">
        <v>0.72970000000000002</v>
      </c>
      <c r="K284" s="24"/>
      <c r="L284" s="24"/>
      <c r="M284" s="24"/>
      <c r="N284" s="49"/>
      <c r="O284" s="41"/>
      <c r="P284" s="42"/>
      <c r="Q284" s="42"/>
      <c r="R284" s="42"/>
    </row>
    <row r="285" spans="1:18" ht="16">
      <c r="A285" s="43" t="s">
        <v>359</v>
      </c>
      <c r="B285" s="44">
        <v>0.31030000000000002</v>
      </c>
      <c r="C285" s="44">
        <v>0.66669999999999996</v>
      </c>
      <c r="D285" s="45">
        <v>0.58140000000000003</v>
      </c>
      <c r="K285" s="24"/>
      <c r="N285" s="49"/>
      <c r="O285" s="41"/>
      <c r="P285" s="42"/>
      <c r="Q285" s="42"/>
      <c r="R285" s="42"/>
    </row>
    <row r="286" spans="1:18" ht="16">
      <c r="A286" s="50" t="s">
        <v>360</v>
      </c>
      <c r="B286" s="51">
        <v>0.3014</v>
      </c>
      <c r="C286" s="51">
        <v>0.65410000000000001</v>
      </c>
      <c r="D286" s="52">
        <v>0.55100000000000005</v>
      </c>
      <c r="K286" s="24"/>
      <c r="L286" s="24"/>
      <c r="M286" s="24"/>
      <c r="N286" s="49"/>
      <c r="O286" s="41"/>
      <c r="P286" s="42"/>
      <c r="Q286" s="42"/>
      <c r="R286" s="42"/>
    </row>
    <row r="287" spans="1:18" ht="16">
      <c r="A287" s="43" t="s">
        <v>363</v>
      </c>
      <c r="B287" s="44">
        <v>0.39760000000000001</v>
      </c>
      <c r="C287" s="44">
        <v>0.56630000000000003</v>
      </c>
      <c r="D287" s="45">
        <v>0.63639999999999997</v>
      </c>
      <c r="K287" s="24"/>
      <c r="L287" s="24"/>
      <c r="M287" s="24"/>
      <c r="N287" s="49"/>
      <c r="O287" s="41"/>
      <c r="P287" s="42"/>
      <c r="Q287" s="42"/>
      <c r="R287" s="41"/>
    </row>
    <row r="288" spans="1:18" ht="16">
      <c r="A288" s="50" t="s">
        <v>484</v>
      </c>
      <c r="B288" s="51">
        <v>0.37040000000000001</v>
      </c>
      <c r="C288" s="51">
        <v>0.49109999999999998</v>
      </c>
      <c r="D288" s="52"/>
      <c r="K288" s="24"/>
      <c r="L288" s="24"/>
      <c r="M288" s="24"/>
      <c r="N288" s="49"/>
      <c r="O288" s="41"/>
      <c r="P288" s="42"/>
      <c r="Q288" s="42"/>
      <c r="R288" s="42"/>
    </row>
    <row r="289" spans="1:18" ht="16">
      <c r="A289" s="43" t="s">
        <v>293</v>
      </c>
      <c r="B289" s="44">
        <v>0.36899999999999999</v>
      </c>
      <c r="C289" s="44">
        <v>0.52659999999999996</v>
      </c>
      <c r="D289" s="45">
        <v>0.89739999999999998</v>
      </c>
      <c r="K289" s="24"/>
      <c r="L289" s="24"/>
      <c r="M289" s="24"/>
      <c r="N289" s="49"/>
      <c r="O289" s="41"/>
      <c r="P289" s="42"/>
      <c r="Q289" s="42"/>
      <c r="R289" s="41"/>
    </row>
    <row r="290" spans="1:18" ht="16">
      <c r="A290" s="50" t="s">
        <v>485</v>
      </c>
      <c r="B290" s="51">
        <v>0.26440000000000002</v>
      </c>
      <c r="C290" s="51">
        <v>0.42759999999999998</v>
      </c>
      <c r="D290" s="52">
        <v>0.79730000000000001</v>
      </c>
      <c r="K290" s="24"/>
      <c r="L290" s="24"/>
      <c r="M290" s="24"/>
      <c r="N290" s="49"/>
      <c r="O290" s="41"/>
      <c r="P290" s="41"/>
      <c r="Q290" s="42"/>
      <c r="R290" s="41"/>
    </row>
    <row r="291" spans="1:18" ht="16">
      <c r="A291" s="43" t="s">
        <v>486</v>
      </c>
      <c r="B291" s="44">
        <v>0.19750000000000001</v>
      </c>
      <c r="C291" s="44">
        <v>0.42480000000000001</v>
      </c>
      <c r="D291" s="45">
        <v>0.39879999999999999</v>
      </c>
      <c r="K291" s="24"/>
      <c r="L291" s="24"/>
      <c r="M291" s="24"/>
      <c r="N291" s="49"/>
      <c r="O291" s="41"/>
      <c r="P291" s="42"/>
      <c r="Q291" s="42"/>
      <c r="R291" s="41"/>
    </row>
    <row r="292" spans="1:18" ht="16">
      <c r="A292" s="50" t="s">
        <v>487</v>
      </c>
      <c r="B292" s="51">
        <v>0.21740000000000001</v>
      </c>
      <c r="C292" s="51">
        <v>0.44350000000000001</v>
      </c>
      <c r="D292" s="52">
        <v>0.4118</v>
      </c>
      <c r="K292" s="24"/>
      <c r="L292" s="24"/>
      <c r="M292" s="24"/>
      <c r="N292" s="49"/>
      <c r="O292" s="41"/>
      <c r="P292" s="42"/>
      <c r="Q292" s="42"/>
      <c r="R292" s="41"/>
    </row>
    <row r="293" spans="1:18" ht="16">
      <c r="A293" s="43" t="s">
        <v>365</v>
      </c>
      <c r="B293" s="44">
        <v>0.32379999999999998</v>
      </c>
      <c r="C293" s="44">
        <v>0.33329999999999999</v>
      </c>
      <c r="D293" s="45">
        <v>0.6532</v>
      </c>
      <c r="K293" s="24"/>
      <c r="L293" s="24"/>
      <c r="M293" s="24"/>
      <c r="N293" s="49"/>
      <c r="O293" s="41"/>
      <c r="P293" s="42"/>
      <c r="Q293" s="42"/>
      <c r="R293" s="41"/>
    </row>
    <row r="294" spans="1:18" ht="16">
      <c r="A294" s="50" t="s">
        <v>296</v>
      </c>
      <c r="B294" s="51">
        <v>0.47870000000000001</v>
      </c>
      <c r="C294" s="51">
        <v>0.67620000000000002</v>
      </c>
      <c r="D294" s="52">
        <v>0.89539999999999997</v>
      </c>
      <c r="K294" s="24"/>
      <c r="L294" s="24"/>
      <c r="M294" s="24"/>
      <c r="N294" s="49"/>
      <c r="O294" s="41"/>
      <c r="P294" s="42"/>
      <c r="Q294" s="42"/>
      <c r="R294" s="42"/>
    </row>
    <row r="295" spans="1:18" ht="16">
      <c r="A295" s="43" t="s">
        <v>369</v>
      </c>
      <c r="B295" s="44">
        <v>0.31030000000000002</v>
      </c>
      <c r="C295" s="44">
        <v>0.5696</v>
      </c>
      <c r="D295" s="45">
        <v>0.6119</v>
      </c>
      <c r="K295" s="24"/>
      <c r="L295" s="24"/>
      <c r="M295" s="24"/>
      <c r="N295" s="49"/>
      <c r="O295" s="41"/>
      <c r="P295" s="42"/>
      <c r="Q295" s="42"/>
      <c r="R295" s="42"/>
    </row>
    <row r="296" spans="1:18" ht="16">
      <c r="A296" s="50" t="s">
        <v>488</v>
      </c>
      <c r="B296" s="51">
        <v>0.28739999999999999</v>
      </c>
      <c r="C296" s="51">
        <v>0.31559999999999999</v>
      </c>
      <c r="D296" s="52">
        <v>0.6552</v>
      </c>
      <c r="K296" s="24"/>
      <c r="L296" s="24"/>
      <c r="M296" s="24"/>
      <c r="N296" s="49"/>
      <c r="O296" s="41"/>
      <c r="P296" s="42"/>
      <c r="Q296" s="42"/>
      <c r="R296" s="41"/>
    </row>
    <row r="297" spans="1:18" ht="16">
      <c r="A297" s="43" t="s">
        <v>367</v>
      </c>
      <c r="B297" s="44">
        <v>0.44929999999999998</v>
      </c>
      <c r="C297" s="44">
        <v>0.64180000000000004</v>
      </c>
      <c r="D297" s="45">
        <v>0.67859999999999998</v>
      </c>
      <c r="K297" s="24"/>
      <c r="L297" s="24"/>
      <c r="M297" s="24"/>
      <c r="N297" s="49"/>
      <c r="O297" s="41"/>
      <c r="P297" s="42"/>
      <c r="Q297" s="42"/>
      <c r="R297" s="42"/>
    </row>
    <row r="298" spans="1:18" ht="16">
      <c r="A298" s="50" t="s">
        <v>368</v>
      </c>
      <c r="B298" s="51">
        <v>0.38200000000000001</v>
      </c>
      <c r="C298" s="51">
        <v>0.54659999999999997</v>
      </c>
      <c r="D298" s="52">
        <v>0.625</v>
      </c>
      <c r="K298" s="24"/>
      <c r="L298" s="24"/>
      <c r="M298" s="24"/>
      <c r="N298" s="49"/>
      <c r="O298" s="41"/>
      <c r="P298" s="42"/>
      <c r="Q298" s="42"/>
      <c r="R298" s="41"/>
    </row>
    <row r="299" spans="1:18" ht="16">
      <c r="A299" s="43" t="s">
        <v>489</v>
      </c>
      <c r="B299" s="64" t="s">
        <v>600</v>
      </c>
      <c r="C299" s="64" t="s">
        <v>600</v>
      </c>
      <c r="D299" s="56" t="s">
        <v>600</v>
      </c>
      <c r="K299" s="24"/>
      <c r="L299" s="24"/>
      <c r="N299" s="49"/>
      <c r="O299" s="41"/>
      <c r="P299" s="42"/>
      <c r="Q299" s="42"/>
      <c r="R299" s="42"/>
    </row>
    <row r="300" spans="1:18" ht="16">
      <c r="A300" s="50" t="s">
        <v>120</v>
      </c>
      <c r="B300" s="51">
        <v>0.4476</v>
      </c>
      <c r="C300" s="51">
        <v>0.62660000000000005</v>
      </c>
      <c r="D300" s="52">
        <v>0.69420000000000004</v>
      </c>
      <c r="K300" s="24"/>
      <c r="L300" s="24"/>
      <c r="N300" s="49"/>
      <c r="O300" s="41"/>
      <c r="P300" s="42"/>
      <c r="Q300" s="42"/>
      <c r="R300" s="42"/>
    </row>
    <row r="301" spans="1:18" ht="16">
      <c r="A301" s="43" t="s">
        <v>84</v>
      </c>
      <c r="B301" s="44">
        <v>0.32029999999999997</v>
      </c>
      <c r="C301" s="44">
        <v>0.56920000000000004</v>
      </c>
      <c r="D301" s="45">
        <v>0.56759999999999999</v>
      </c>
      <c r="L301" s="24"/>
      <c r="N301" s="49"/>
      <c r="O301" s="41"/>
      <c r="P301" s="42"/>
      <c r="Q301" s="42"/>
      <c r="R301" s="42"/>
    </row>
    <row r="302" spans="1:18" ht="16">
      <c r="A302" s="50" t="s">
        <v>176</v>
      </c>
      <c r="B302" s="51">
        <v>0.45300000000000001</v>
      </c>
      <c r="C302" s="51">
        <v>0.82050000000000001</v>
      </c>
      <c r="D302" s="52">
        <v>0.9123</v>
      </c>
      <c r="K302" s="24"/>
      <c r="L302" s="24"/>
      <c r="N302" s="49"/>
      <c r="O302" s="41"/>
      <c r="P302" s="42"/>
      <c r="Q302" s="42"/>
      <c r="R302" s="42"/>
    </row>
    <row r="303" spans="1:18" ht="16">
      <c r="A303" s="43" t="s">
        <v>63</v>
      </c>
      <c r="B303" s="44">
        <v>0.67530000000000001</v>
      </c>
      <c r="C303" s="44">
        <v>0.56410000000000005</v>
      </c>
      <c r="D303" s="45"/>
      <c r="K303" s="24"/>
      <c r="L303" s="24"/>
      <c r="N303" s="49"/>
      <c r="O303" s="41"/>
      <c r="P303" s="42"/>
      <c r="Q303" s="42"/>
      <c r="R303" s="42"/>
    </row>
    <row r="304" spans="1:18" ht="16">
      <c r="A304" s="50" t="s">
        <v>297</v>
      </c>
      <c r="B304" s="51">
        <v>0.36899999999999999</v>
      </c>
      <c r="C304" s="51">
        <v>0.59760000000000002</v>
      </c>
      <c r="D304" s="52">
        <v>0.57930000000000004</v>
      </c>
      <c r="K304" s="24"/>
      <c r="L304" s="24"/>
      <c r="M304" s="24"/>
      <c r="N304" s="49"/>
      <c r="O304" s="41"/>
      <c r="P304" s="42"/>
      <c r="Q304" s="42"/>
      <c r="R304" s="42"/>
    </row>
    <row r="305" spans="1:18" ht="16">
      <c r="A305" s="43" t="s">
        <v>491</v>
      </c>
      <c r="B305" s="44">
        <v>0.23250000000000001</v>
      </c>
      <c r="C305" s="44">
        <v>0.64839999999999998</v>
      </c>
      <c r="D305" s="45">
        <v>0.63759999999999994</v>
      </c>
      <c r="K305" s="24"/>
      <c r="L305" s="24"/>
      <c r="N305" s="49"/>
      <c r="O305" s="41"/>
      <c r="P305" s="42"/>
      <c r="Q305" s="42"/>
      <c r="R305" s="42"/>
    </row>
    <row r="306" spans="1:18" ht="16">
      <c r="A306" s="50" t="s">
        <v>492</v>
      </c>
      <c r="B306" s="51">
        <v>0.13550000000000001</v>
      </c>
      <c r="C306" s="51">
        <v>0.30599999999999999</v>
      </c>
      <c r="D306" s="52">
        <v>0.3775</v>
      </c>
      <c r="K306" s="24"/>
      <c r="L306" s="24"/>
      <c r="M306" s="24"/>
      <c r="N306" s="49"/>
      <c r="O306" s="41"/>
      <c r="P306" s="42"/>
      <c r="Q306" s="42"/>
      <c r="R306" s="42"/>
    </row>
    <row r="307" spans="1:18" ht="16">
      <c r="A307" s="43" t="s">
        <v>493</v>
      </c>
      <c r="B307" s="44">
        <v>0.36509999999999998</v>
      </c>
      <c r="C307" s="44">
        <v>0.46879999999999999</v>
      </c>
      <c r="D307" s="56" t="s">
        <v>600</v>
      </c>
      <c r="K307" s="24"/>
      <c r="L307" s="24"/>
      <c r="M307" s="24"/>
      <c r="N307" s="49"/>
      <c r="O307" s="41"/>
      <c r="P307" s="42"/>
      <c r="Q307" s="42"/>
      <c r="R307" s="42"/>
    </row>
    <row r="308" spans="1:18" ht="16">
      <c r="A308" s="50" t="s">
        <v>372</v>
      </c>
      <c r="B308" s="51">
        <v>0.23300000000000001</v>
      </c>
      <c r="C308" s="51">
        <v>0.26919999999999999</v>
      </c>
      <c r="D308" s="52">
        <v>0.71789999999999998</v>
      </c>
      <c r="K308" s="24"/>
      <c r="L308" s="24"/>
      <c r="M308" s="24"/>
      <c r="N308" s="49"/>
      <c r="O308" s="41"/>
      <c r="P308" s="42"/>
      <c r="Q308" s="42"/>
      <c r="R308" s="41"/>
    </row>
    <row r="309" spans="1:18" ht="16">
      <c r="A309" s="43" t="s">
        <v>494</v>
      </c>
      <c r="B309" s="44">
        <v>0.46100000000000002</v>
      </c>
      <c r="C309" s="44">
        <v>0.46810000000000002</v>
      </c>
      <c r="D309" s="45"/>
      <c r="K309" s="24"/>
      <c r="L309" s="24"/>
      <c r="N309" s="49"/>
      <c r="O309" s="41"/>
      <c r="P309" s="42"/>
      <c r="Q309" s="42"/>
      <c r="R309" s="42"/>
    </row>
    <row r="310" spans="1:18" ht="16">
      <c r="A310" s="50" t="s">
        <v>381</v>
      </c>
      <c r="B310" s="51">
        <v>0.23930000000000001</v>
      </c>
      <c r="C310" s="51">
        <v>0.27779999999999999</v>
      </c>
      <c r="D310" s="52">
        <v>0.86960000000000004</v>
      </c>
      <c r="K310" s="24"/>
      <c r="L310" s="24"/>
      <c r="M310" s="24"/>
      <c r="N310" s="49"/>
      <c r="O310" s="41"/>
      <c r="P310" s="42"/>
      <c r="Q310" s="42"/>
      <c r="R310" s="42"/>
    </row>
    <row r="311" spans="1:18" ht="16">
      <c r="A311" s="43" t="s">
        <v>375</v>
      </c>
      <c r="B311" s="44">
        <v>0.4</v>
      </c>
      <c r="C311" s="44">
        <v>0.49320000000000003</v>
      </c>
      <c r="D311" s="45">
        <v>0.74</v>
      </c>
      <c r="K311" s="24"/>
      <c r="L311" s="24"/>
      <c r="N311" s="49"/>
      <c r="O311" s="41"/>
      <c r="P311" s="42"/>
      <c r="Q311" s="42"/>
      <c r="R311" s="42"/>
    </row>
    <row r="312" spans="1:18" ht="16">
      <c r="A312" s="50" t="s">
        <v>305</v>
      </c>
      <c r="B312" s="51">
        <v>0.43819999999999998</v>
      </c>
      <c r="C312" s="51">
        <v>0.58989999999999998</v>
      </c>
      <c r="D312" s="54" t="s">
        <v>600</v>
      </c>
      <c r="K312" s="24"/>
      <c r="L312" s="24"/>
      <c r="M312" s="24"/>
      <c r="N312" s="49"/>
      <c r="O312" s="41"/>
      <c r="P312" s="42"/>
      <c r="Q312" s="42"/>
      <c r="R312" s="42"/>
    </row>
    <row r="313" spans="1:18" ht="16">
      <c r="A313" s="43" t="s">
        <v>495</v>
      </c>
      <c r="B313" s="44">
        <v>0.24390000000000001</v>
      </c>
      <c r="C313" s="44">
        <v>0.40649999999999997</v>
      </c>
      <c r="D313" s="56" t="s">
        <v>600</v>
      </c>
      <c r="K313" s="24"/>
      <c r="L313" s="24"/>
      <c r="M313" s="24"/>
      <c r="N313" s="49"/>
      <c r="O313" s="41"/>
      <c r="P313" s="42"/>
      <c r="Q313" s="42"/>
      <c r="R313" s="41"/>
    </row>
    <row r="314" spans="1:18" ht="16">
      <c r="A314" s="50" t="s">
        <v>378</v>
      </c>
      <c r="B314" s="51">
        <v>0.3342</v>
      </c>
      <c r="C314" s="51">
        <v>0.59740000000000004</v>
      </c>
      <c r="D314" s="52">
        <v>0.77849999999999997</v>
      </c>
      <c r="K314" s="24"/>
      <c r="L314" s="24"/>
      <c r="M314" s="24"/>
      <c r="N314" s="49"/>
      <c r="O314" s="41"/>
      <c r="P314" s="42"/>
      <c r="Q314" s="42"/>
      <c r="R314" s="42"/>
    </row>
    <row r="315" spans="1:18" ht="16">
      <c r="A315" s="43" t="s">
        <v>496</v>
      </c>
      <c r="B315" s="64" t="s">
        <v>600</v>
      </c>
      <c r="C315" s="64" t="s">
        <v>600</v>
      </c>
      <c r="D315" s="45"/>
      <c r="K315" s="24"/>
      <c r="L315" s="24"/>
      <c r="M315" s="24"/>
      <c r="N315" s="49"/>
      <c r="O315" s="41"/>
      <c r="P315" s="42"/>
      <c r="Q315" s="42"/>
      <c r="R315" s="42"/>
    </row>
    <row r="316" spans="1:18" ht="16">
      <c r="A316" s="50" t="s">
        <v>156</v>
      </c>
      <c r="B316" s="51">
        <v>0.57140000000000002</v>
      </c>
      <c r="C316" s="51">
        <v>0.61899999999999999</v>
      </c>
      <c r="D316" s="52">
        <v>0.68420000000000003</v>
      </c>
      <c r="K316" s="24"/>
      <c r="L316" s="24"/>
      <c r="M316" s="24"/>
      <c r="N316" s="49"/>
      <c r="O316" s="41"/>
      <c r="P316" s="42"/>
      <c r="Q316" s="42"/>
      <c r="R316" s="42"/>
    </row>
    <row r="317" spans="1:18" ht="16">
      <c r="A317" s="43" t="s">
        <v>497</v>
      </c>
      <c r="B317" s="44">
        <v>0.32219999999999999</v>
      </c>
      <c r="C317" s="44">
        <v>0.55789999999999995</v>
      </c>
      <c r="D317" s="45">
        <v>0.57950000000000002</v>
      </c>
      <c r="K317" s="24"/>
      <c r="L317" s="24"/>
      <c r="M317" s="24"/>
      <c r="N317" s="49"/>
      <c r="O317" s="41"/>
      <c r="P317" s="42"/>
      <c r="Q317" s="42"/>
      <c r="R317" s="42"/>
    </row>
    <row r="318" spans="1:18" ht="16">
      <c r="A318" s="50" t="s">
        <v>498</v>
      </c>
      <c r="B318" s="51">
        <v>0.32</v>
      </c>
      <c r="C318" s="51">
        <v>0.24</v>
      </c>
      <c r="D318" s="54" t="s">
        <v>600</v>
      </c>
      <c r="K318" s="24"/>
      <c r="L318" s="24"/>
      <c r="M318" s="24"/>
      <c r="N318" s="49"/>
      <c r="O318" s="41"/>
      <c r="P318" s="42"/>
      <c r="Q318" s="42"/>
      <c r="R318" s="42"/>
    </row>
    <row r="319" spans="1:18" ht="16">
      <c r="A319" s="43" t="s">
        <v>157</v>
      </c>
      <c r="B319" s="44">
        <v>0.70650000000000002</v>
      </c>
      <c r="C319" s="44">
        <v>0.90269999999999995</v>
      </c>
      <c r="D319" s="56" t="s">
        <v>600</v>
      </c>
      <c r="K319" s="24"/>
      <c r="L319" s="24"/>
      <c r="M319" s="24"/>
      <c r="N319" s="49"/>
      <c r="O319" s="41"/>
      <c r="P319" s="42"/>
      <c r="Q319" s="42"/>
      <c r="R319" s="42"/>
    </row>
    <row r="320" spans="1:18" ht="16">
      <c r="A320" s="50" t="s">
        <v>124</v>
      </c>
      <c r="B320" s="51">
        <v>0.45710000000000001</v>
      </c>
      <c r="C320" s="51">
        <v>0.64290000000000003</v>
      </c>
      <c r="D320" s="52">
        <v>0.57889999999999997</v>
      </c>
      <c r="K320" s="24"/>
      <c r="L320" s="24"/>
      <c r="M320" s="24"/>
      <c r="N320" s="49"/>
      <c r="O320" s="41"/>
      <c r="P320" s="42"/>
      <c r="Q320" s="42"/>
      <c r="R320" s="42"/>
    </row>
    <row r="321" spans="1:18" ht="16">
      <c r="A321" s="43" t="s">
        <v>160</v>
      </c>
      <c r="B321" s="44">
        <v>0.51219999999999999</v>
      </c>
      <c r="C321" s="44">
        <v>0.73170000000000002</v>
      </c>
      <c r="D321" s="56" t="s">
        <v>600</v>
      </c>
      <c r="K321" s="24"/>
      <c r="L321" s="24"/>
      <c r="M321" s="24"/>
      <c r="N321" s="49"/>
      <c r="O321" s="41"/>
      <c r="P321" s="42"/>
      <c r="Q321" s="42"/>
      <c r="R321" s="41"/>
    </row>
    <row r="322" spans="1:18" ht="16">
      <c r="A322" s="50" t="s">
        <v>380</v>
      </c>
      <c r="B322" s="51">
        <v>0.4</v>
      </c>
      <c r="C322" s="51">
        <v>0.4667</v>
      </c>
      <c r="D322" s="52"/>
      <c r="K322" s="24"/>
      <c r="L322" s="24"/>
      <c r="M322" s="24"/>
      <c r="N322" s="49"/>
      <c r="O322" s="41"/>
      <c r="P322" s="42"/>
      <c r="Q322" s="42"/>
      <c r="R322" s="41"/>
    </row>
    <row r="323" spans="1:18" ht="16">
      <c r="A323" s="43" t="s">
        <v>64</v>
      </c>
      <c r="B323" s="44">
        <v>0.30680000000000002</v>
      </c>
      <c r="C323" s="44">
        <v>0.72729999999999995</v>
      </c>
      <c r="D323" s="45">
        <v>0.7</v>
      </c>
      <c r="K323" s="24"/>
      <c r="L323" s="24"/>
      <c r="N323" s="49"/>
      <c r="O323" s="41"/>
      <c r="P323" s="42"/>
      <c r="Q323" s="42"/>
      <c r="R323" s="41"/>
    </row>
    <row r="324" spans="1:18" ht="16">
      <c r="A324" s="50" t="s">
        <v>187</v>
      </c>
      <c r="B324" s="51">
        <v>0.4506</v>
      </c>
      <c r="C324" s="51">
        <v>0.82269999999999999</v>
      </c>
      <c r="D324" s="52">
        <v>0.75290000000000001</v>
      </c>
      <c r="K324" s="24"/>
      <c r="L324" s="24"/>
      <c r="N324" s="49"/>
      <c r="O324" s="41"/>
      <c r="P324" s="42"/>
      <c r="Q324" s="42"/>
      <c r="R324" s="41"/>
    </row>
    <row r="325" spans="1:18" ht="16">
      <c r="A325" s="43" t="s">
        <v>500</v>
      </c>
      <c r="B325" s="44">
        <v>0.4</v>
      </c>
      <c r="C325" s="44">
        <v>0.38329999999999997</v>
      </c>
      <c r="D325" s="56" t="s">
        <v>600</v>
      </c>
      <c r="K325" s="24"/>
      <c r="L325" s="24"/>
      <c r="M325" s="24"/>
      <c r="N325" s="49"/>
      <c r="O325" s="41"/>
      <c r="P325" s="42"/>
      <c r="Q325" s="42"/>
      <c r="R325" s="42"/>
    </row>
    <row r="326" spans="1:18" ht="16">
      <c r="A326" s="50" t="s">
        <v>130</v>
      </c>
      <c r="B326" s="51">
        <v>0.3</v>
      </c>
      <c r="C326" s="51">
        <v>0.55100000000000005</v>
      </c>
      <c r="D326" s="52">
        <v>0.58179999999999998</v>
      </c>
      <c r="K326" s="24"/>
      <c r="L326" s="24"/>
      <c r="M326" s="24"/>
      <c r="N326" s="49"/>
      <c r="O326" s="41"/>
      <c r="P326" s="42"/>
      <c r="Q326" s="42"/>
      <c r="R326" s="41"/>
    </row>
    <row r="327" spans="1:18" ht="16">
      <c r="A327" s="43" t="s">
        <v>384</v>
      </c>
      <c r="B327" s="44">
        <v>0.45669999999999999</v>
      </c>
      <c r="C327" s="44">
        <v>0.53680000000000005</v>
      </c>
      <c r="D327" s="45">
        <v>0.64100000000000001</v>
      </c>
      <c r="K327" s="24"/>
      <c r="L327" s="24"/>
      <c r="M327" s="24"/>
      <c r="N327" s="49"/>
      <c r="O327" s="41"/>
      <c r="P327" s="42"/>
      <c r="Q327" s="42"/>
      <c r="R327" s="42"/>
    </row>
    <row r="328" spans="1:18" ht="16">
      <c r="A328" s="50" t="s">
        <v>385</v>
      </c>
      <c r="B328" s="51">
        <v>0.34870000000000001</v>
      </c>
      <c r="C328" s="51">
        <v>0.55269999999999997</v>
      </c>
      <c r="D328" s="52">
        <v>0.64100000000000001</v>
      </c>
      <c r="K328" s="24"/>
      <c r="L328" s="24"/>
      <c r="M328" s="24"/>
      <c r="N328" s="49"/>
      <c r="O328" s="41"/>
      <c r="P328" s="42"/>
      <c r="Q328" s="42"/>
      <c r="R328" s="42"/>
    </row>
    <row r="329" spans="1:18" ht="16">
      <c r="A329" s="43" t="s">
        <v>136</v>
      </c>
      <c r="B329" s="44">
        <v>0.48809999999999998</v>
      </c>
      <c r="C329" s="44">
        <v>0.61180000000000001</v>
      </c>
      <c r="D329" s="45">
        <v>0.68159999999999998</v>
      </c>
      <c r="K329" s="24"/>
      <c r="L329" s="24"/>
      <c r="M329" s="24"/>
      <c r="N329" s="49"/>
      <c r="O329" s="41"/>
      <c r="P329" s="42"/>
      <c r="Q329" s="42"/>
      <c r="R329" s="42"/>
    </row>
    <row r="330" spans="1:18" ht="16">
      <c r="A330" s="50" t="s">
        <v>139</v>
      </c>
      <c r="B330" s="51">
        <v>0.32800000000000001</v>
      </c>
      <c r="C330" s="51">
        <v>0.60560000000000003</v>
      </c>
      <c r="D330" s="52">
        <v>0.67110000000000003</v>
      </c>
      <c r="K330" s="24"/>
      <c r="L330" s="24"/>
      <c r="M330" s="24"/>
      <c r="N330" s="49"/>
      <c r="O330" s="41"/>
      <c r="P330" s="42"/>
      <c r="Q330" s="42"/>
      <c r="R330" s="41"/>
    </row>
    <row r="331" spans="1:18" ht="16">
      <c r="A331" s="43" t="s">
        <v>230</v>
      </c>
      <c r="B331" s="44">
        <v>0.21210000000000001</v>
      </c>
      <c r="C331" s="44">
        <v>0.31630000000000003</v>
      </c>
      <c r="D331" s="45">
        <v>0.51349999999999996</v>
      </c>
      <c r="K331" s="24"/>
      <c r="L331" s="24"/>
      <c r="M331" s="24"/>
      <c r="N331" s="49"/>
      <c r="O331" s="41"/>
      <c r="P331" s="42"/>
      <c r="Q331" s="42"/>
      <c r="R331" s="42"/>
    </row>
    <row r="332" spans="1:18" ht="16">
      <c r="A332" s="50" t="s">
        <v>232</v>
      </c>
      <c r="B332" s="51">
        <v>0.1636</v>
      </c>
      <c r="C332" s="51">
        <v>0.30630000000000002</v>
      </c>
      <c r="D332" s="52">
        <v>0.56340000000000001</v>
      </c>
      <c r="K332" s="24"/>
      <c r="L332" s="24"/>
      <c r="N332" s="49"/>
      <c r="O332" s="41"/>
      <c r="P332" s="42"/>
      <c r="Q332" s="42"/>
      <c r="R332" s="41"/>
    </row>
    <row r="333" spans="1:18" ht="16">
      <c r="A333" s="43" t="s">
        <v>190</v>
      </c>
      <c r="B333" s="44">
        <v>0.32390000000000002</v>
      </c>
      <c r="C333" s="44">
        <v>0.73240000000000005</v>
      </c>
      <c r="D333" s="45">
        <v>0.83330000000000004</v>
      </c>
      <c r="K333" s="24"/>
      <c r="L333" s="24"/>
      <c r="N333" s="49"/>
      <c r="O333" s="41"/>
      <c r="P333" s="42"/>
      <c r="Q333" s="42"/>
      <c r="R333" s="41"/>
    </row>
    <row r="334" spans="1:18" ht="16">
      <c r="A334" s="50" t="s">
        <v>501</v>
      </c>
      <c r="B334" s="51">
        <v>0.35289999999999999</v>
      </c>
      <c r="C334" s="51">
        <v>0.38240000000000002</v>
      </c>
      <c r="D334" s="54" t="s">
        <v>600</v>
      </c>
      <c r="K334" s="24"/>
      <c r="L334" s="24"/>
      <c r="N334" s="49"/>
      <c r="O334" s="41"/>
      <c r="P334" s="42"/>
      <c r="Q334" s="42"/>
      <c r="R334" s="42"/>
    </row>
    <row r="335" spans="1:18" ht="16">
      <c r="A335" s="43" t="s">
        <v>163</v>
      </c>
      <c r="B335" s="44">
        <v>0.625</v>
      </c>
      <c r="C335" s="44">
        <v>0.65710000000000002</v>
      </c>
      <c r="D335" s="45">
        <v>0.8286</v>
      </c>
      <c r="K335" s="24"/>
      <c r="L335" s="24"/>
      <c r="M335" s="24"/>
      <c r="N335" s="49"/>
      <c r="O335" s="41"/>
      <c r="P335" s="42"/>
      <c r="Q335" s="42"/>
      <c r="R335" s="42"/>
    </row>
    <row r="336" spans="1:18" ht="16">
      <c r="A336" s="50" t="s">
        <v>90</v>
      </c>
      <c r="B336" s="51">
        <v>0.32890000000000003</v>
      </c>
      <c r="C336" s="51">
        <v>0.62339999999999995</v>
      </c>
      <c r="D336" s="52">
        <v>0.72550000000000003</v>
      </c>
      <c r="K336" s="24"/>
      <c r="L336" s="24"/>
      <c r="M336" s="24"/>
      <c r="N336" s="49"/>
      <c r="O336" s="41"/>
      <c r="P336" s="42"/>
      <c r="Q336" s="42"/>
      <c r="R336" s="41"/>
    </row>
    <row r="337" spans="1:18" ht="16">
      <c r="A337" s="43" t="s">
        <v>195</v>
      </c>
      <c r="B337" s="44">
        <v>0.4083</v>
      </c>
      <c r="C337" s="44">
        <v>0.71230000000000004</v>
      </c>
      <c r="D337" s="45">
        <v>0.59740000000000004</v>
      </c>
      <c r="K337" s="24"/>
      <c r="L337" s="24"/>
      <c r="N337" s="49"/>
      <c r="O337" s="41"/>
      <c r="P337" s="42"/>
      <c r="Q337" s="42"/>
      <c r="R337" s="42"/>
    </row>
    <row r="338" spans="1:18" ht="16">
      <c r="A338" s="50" t="s">
        <v>393</v>
      </c>
      <c r="B338" s="51">
        <v>0.37019999999999997</v>
      </c>
      <c r="C338" s="51">
        <v>0.39229999999999998</v>
      </c>
      <c r="D338" s="52">
        <v>0.8</v>
      </c>
      <c r="K338" s="24"/>
      <c r="L338" s="24"/>
      <c r="M338" s="24"/>
      <c r="N338" s="49"/>
      <c r="O338" s="41"/>
      <c r="P338" s="42"/>
      <c r="Q338" s="42"/>
      <c r="R338" s="42"/>
    </row>
    <row r="339" spans="1:18" ht="16">
      <c r="A339" s="43" t="s">
        <v>148</v>
      </c>
      <c r="B339" s="44">
        <v>0.49340000000000001</v>
      </c>
      <c r="C339" s="44">
        <v>0.72370000000000001</v>
      </c>
      <c r="D339" s="45">
        <v>0.69469999999999998</v>
      </c>
      <c r="K339" s="24"/>
      <c r="L339" s="24"/>
      <c r="M339" s="24"/>
      <c r="N339" s="49"/>
      <c r="O339" s="41"/>
      <c r="P339" s="42"/>
      <c r="Q339" s="42"/>
      <c r="R339" s="41"/>
    </row>
    <row r="340" spans="1:18" ht="16">
      <c r="A340" s="50" t="s">
        <v>502</v>
      </c>
      <c r="B340" s="51">
        <v>0.26829999999999998</v>
      </c>
      <c r="C340" s="51">
        <v>0.52380000000000004</v>
      </c>
      <c r="D340" s="52"/>
      <c r="K340" s="24"/>
      <c r="L340" s="24"/>
      <c r="N340" s="49"/>
      <c r="O340" s="41"/>
      <c r="P340" s="42"/>
      <c r="Q340" s="42"/>
      <c r="R340" s="42"/>
    </row>
    <row r="341" spans="1:18" ht="16">
      <c r="A341" s="43" t="s">
        <v>325</v>
      </c>
      <c r="B341" s="44">
        <v>0.3881</v>
      </c>
      <c r="C341" s="44">
        <v>0.66669999999999996</v>
      </c>
      <c r="D341" s="45">
        <v>0.6401</v>
      </c>
      <c r="K341" s="24"/>
      <c r="L341" s="24"/>
      <c r="M341" s="24"/>
      <c r="N341" s="49"/>
      <c r="O341" s="41"/>
      <c r="P341" s="42"/>
      <c r="Q341" s="42"/>
      <c r="R341" s="41"/>
    </row>
    <row r="342" spans="1:18" ht="16">
      <c r="A342" s="50" t="s">
        <v>200</v>
      </c>
      <c r="B342" s="51">
        <v>0.36070000000000002</v>
      </c>
      <c r="C342" s="51">
        <v>0.69720000000000004</v>
      </c>
      <c r="D342" s="52"/>
      <c r="K342" s="24"/>
      <c r="L342" s="24"/>
      <c r="N342" s="49"/>
      <c r="O342" s="41"/>
      <c r="P342" s="42"/>
      <c r="Q342" s="42"/>
      <c r="R342" s="42"/>
    </row>
    <row r="343" spans="1:18" ht="16">
      <c r="A343" s="43" t="s">
        <v>504</v>
      </c>
      <c r="B343" s="44">
        <v>0.26319999999999999</v>
      </c>
      <c r="C343" s="44">
        <v>0.30530000000000002</v>
      </c>
      <c r="D343" s="45">
        <v>0.58620000000000005</v>
      </c>
      <c r="K343" s="24"/>
      <c r="L343" s="24"/>
      <c r="N343" s="49"/>
      <c r="O343" s="41"/>
      <c r="P343" s="42"/>
      <c r="Q343" s="42"/>
      <c r="R343" s="42"/>
    </row>
    <row r="344" spans="1:18" ht="16">
      <c r="A344" s="50" t="s">
        <v>204</v>
      </c>
      <c r="B344" s="51">
        <v>0.47649999999999998</v>
      </c>
      <c r="C344" s="51">
        <v>0.70950000000000002</v>
      </c>
      <c r="D344" s="52">
        <v>0.68640000000000001</v>
      </c>
      <c r="K344" s="24"/>
      <c r="L344" s="24"/>
      <c r="M344" s="24"/>
      <c r="N344" s="49"/>
      <c r="O344" s="41"/>
      <c r="P344" s="41"/>
      <c r="Q344" s="41"/>
      <c r="R344" s="41"/>
    </row>
    <row r="345" spans="1:18" ht="16">
      <c r="A345" s="43" t="s">
        <v>300</v>
      </c>
      <c r="B345" s="44">
        <v>0.41670000000000001</v>
      </c>
      <c r="C345" s="44">
        <v>0.65100000000000002</v>
      </c>
      <c r="D345" s="45">
        <v>0.70899999999999996</v>
      </c>
      <c r="K345" s="24"/>
      <c r="L345" s="24"/>
      <c r="M345" s="24"/>
      <c r="N345" s="49"/>
      <c r="O345" s="41"/>
      <c r="P345" s="42"/>
      <c r="Q345" s="42"/>
      <c r="R345" s="42"/>
    </row>
    <row r="346" spans="1:18" ht="16">
      <c r="A346" s="50" t="s">
        <v>505</v>
      </c>
      <c r="B346" s="51">
        <v>0.2135</v>
      </c>
      <c r="C346" s="51">
        <v>0.31459999999999999</v>
      </c>
      <c r="D346" s="52"/>
      <c r="K346" s="24"/>
      <c r="L346" s="24"/>
      <c r="N346" s="49"/>
      <c r="O346" s="41"/>
      <c r="P346" s="42"/>
      <c r="Q346" s="42"/>
      <c r="R346" s="42"/>
    </row>
    <row r="347" spans="1:18" ht="16">
      <c r="A347" s="43" t="s">
        <v>507</v>
      </c>
      <c r="B347" s="64" t="s">
        <v>600</v>
      </c>
      <c r="C347" s="44">
        <v>0.5</v>
      </c>
      <c r="D347" s="56" t="s">
        <v>600</v>
      </c>
      <c r="K347" s="24"/>
      <c r="L347" s="24"/>
      <c r="M347" s="24"/>
      <c r="N347" s="49"/>
      <c r="O347" s="41"/>
      <c r="P347" s="42"/>
      <c r="Q347" s="42"/>
      <c r="R347" s="42"/>
    </row>
    <row r="348" spans="1:18" ht="16">
      <c r="A348" s="50" t="s">
        <v>168</v>
      </c>
      <c r="B348" s="51">
        <v>0.56000000000000005</v>
      </c>
      <c r="C348" s="51">
        <v>0.73</v>
      </c>
      <c r="D348" s="52">
        <v>0.86360000000000003</v>
      </c>
      <c r="K348" s="24"/>
      <c r="L348" s="24"/>
      <c r="N348" s="49"/>
      <c r="O348" s="41"/>
      <c r="P348" s="42"/>
      <c r="Q348" s="42"/>
      <c r="R348" s="41"/>
    </row>
    <row r="349" spans="1:18" ht="16">
      <c r="A349" s="43" t="s">
        <v>259</v>
      </c>
      <c r="B349" s="44">
        <v>0.32740000000000002</v>
      </c>
      <c r="C349" s="44">
        <v>0.63819999999999999</v>
      </c>
      <c r="D349" s="45">
        <v>0.65169999999999995</v>
      </c>
      <c r="K349" s="24"/>
      <c r="L349" s="24"/>
      <c r="M349" s="24"/>
      <c r="N349" s="49"/>
      <c r="O349" s="41"/>
      <c r="P349" s="42"/>
      <c r="Q349" s="42"/>
      <c r="R349" s="42"/>
    </row>
    <row r="350" spans="1:18" ht="16">
      <c r="A350" s="50" t="s">
        <v>403</v>
      </c>
      <c r="B350" s="51">
        <v>0.24340000000000001</v>
      </c>
      <c r="C350" s="51">
        <v>0.3977</v>
      </c>
      <c r="D350" s="52">
        <v>0.66069999999999995</v>
      </c>
      <c r="K350" s="24"/>
      <c r="L350" s="24"/>
      <c r="N350" s="49"/>
      <c r="O350" s="41"/>
      <c r="P350" s="42"/>
      <c r="Q350" s="42"/>
      <c r="R350" s="41"/>
    </row>
    <row r="351" spans="1:18" ht="16">
      <c r="A351" s="43" t="s">
        <v>94</v>
      </c>
      <c r="B351" s="44">
        <v>0.31069999999999998</v>
      </c>
      <c r="C351" s="44">
        <v>0.64080000000000004</v>
      </c>
      <c r="D351" s="45">
        <v>0.80730000000000002</v>
      </c>
      <c r="K351" s="24"/>
      <c r="L351" s="24"/>
      <c r="M351" s="24"/>
      <c r="N351" s="49"/>
      <c r="O351" s="41"/>
      <c r="P351" s="42"/>
      <c r="Q351" s="42"/>
      <c r="R351" s="42"/>
    </row>
    <row r="352" spans="1:18" ht="16">
      <c r="A352" s="50" t="s">
        <v>153</v>
      </c>
      <c r="B352" s="51">
        <v>0.38569999999999999</v>
      </c>
      <c r="C352" s="51">
        <v>0.65610000000000002</v>
      </c>
      <c r="D352" s="52">
        <v>0.57289999999999996</v>
      </c>
      <c r="K352" s="24"/>
      <c r="L352" s="24"/>
      <c r="N352" s="49"/>
      <c r="O352" s="41"/>
      <c r="P352" s="42"/>
      <c r="Q352" s="42"/>
      <c r="R352" s="41"/>
    </row>
    <row r="353" spans="1:18" ht="16">
      <c r="A353" s="43" t="s">
        <v>100</v>
      </c>
      <c r="B353" s="44">
        <v>0.21740000000000001</v>
      </c>
      <c r="C353" s="44">
        <v>0.56000000000000005</v>
      </c>
      <c r="D353" s="45">
        <v>0.70209999999999995</v>
      </c>
      <c r="K353" s="24"/>
      <c r="L353" s="24"/>
      <c r="M353" s="24"/>
      <c r="N353" s="49"/>
      <c r="O353" s="41"/>
      <c r="P353" s="42"/>
      <c r="Q353" s="42"/>
      <c r="R353" s="42"/>
    </row>
    <row r="354" spans="1:18" ht="16">
      <c r="A354" s="50" t="s">
        <v>406</v>
      </c>
      <c r="B354" s="51">
        <v>0.41339999999999999</v>
      </c>
      <c r="C354" s="51">
        <v>0.3594</v>
      </c>
      <c r="D354" s="52">
        <v>0.82930000000000004</v>
      </c>
      <c r="K354" s="24"/>
      <c r="L354" s="24"/>
      <c r="M354" s="24"/>
      <c r="N354" s="49"/>
      <c r="O354" s="41"/>
      <c r="P354" s="42"/>
      <c r="Q354" s="42"/>
      <c r="R354" s="41"/>
    </row>
    <row r="355" spans="1:18" ht="16">
      <c r="A355" s="43" t="s">
        <v>173</v>
      </c>
      <c r="B355" s="44">
        <v>0.50780000000000003</v>
      </c>
      <c r="C355" s="44">
        <v>0.66149999999999998</v>
      </c>
      <c r="D355" s="45">
        <v>0.69640000000000002</v>
      </c>
      <c r="K355" s="24"/>
      <c r="L355" s="24"/>
      <c r="M355" s="24"/>
      <c r="N355" s="49"/>
      <c r="O355" s="41"/>
      <c r="P355" s="42"/>
      <c r="Q355" s="42"/>
      <c r="R355" s="41"/>
    </row>
    <row r="356" spans="1:18" ht="16">
      <c r="A356" s="50" t="s">
        <v>129</v>
      </c>
      <c r="B356" s="51">
        <v>0.35560000000000003</v>
      </c>
      <c r="C356" s="51">
        <v>0.33329999999999999</v>
      </c>
      <c r="D356" s="52"/>
      <c r="K356" s="24"/>
      <c r="L356" s="24"/>
      <c r="M356" s="24"/>
      <c r="N356" s="49"/>
      <c r="O356" s="41"/>
      <c r="P356" s="42"/>
      <c r="Q356" s="42"/>
      <c r="R356" s="42"/>
    </row>
    <row r="357" spans="1:18" ht="16">
      <c r="A357" s="43" t="s">
        <v>158</v>
      </c>
      <c r="B357" s="44">
        <v>0.38240000000000002</v>
      </c>
      <c r="C357" s="44">
        <v>0.48570000000000002</v>
      </c>
      <c r="D357" s="45">
        <v>0.40279999999999999</v>
      </c>
      <c r="N357" s="49"/>
      <c r="O357" s="41"/>
      <c r="P357" s="42"/>
      <c r="Q357" s="42"/>
      <c r="R357" s="41"/>
    </row>
    <row r="358" spans="1:18" ht="16">
      <c r="A358" s="50" t="s">
        <v>508</v>
      </c>
      <c r="B358" s="51">
        <v>0.21010000000000001</v>
      </c>
      <c r="C358" s="51">
        <v>0.53620000000000001</v>
      </c>
      <c r="D358" s="52">
        <v>0.40910000000000002</v>
      </c>
      <c r="K358" s="24"/>
      <c r="L358" s="24"/>
      <c r="M358" s="24"/>
      <c r="N358" s="49"/>
      <c r="O358" s="41"/>
      <c r="P358" s="42"/>
      <c r="Q358" s="42"/>
      <c r="R358" s="42"/>
    </row>
    <row r="359" spans="1:18" ht="16">
      <c r="A359" s="43" t="s">
        <v>177</v>
      </c>
      <c r="B359" s="44">
        <v>0.52239999999999998</v>
      </c>
      <c r="C359" s="44">
        <v>0.65669999999999995</v>
      </c>
      <c r="D359" s="56" t="s">
        <v>600</v>
      </c>
      <c r="K359" s="24"/>
      <c r="L359" s="24"/>
      <c r="M359" s="24"/>
      <c r="N359" s="49"/>
      <c r="O359" s="41"/>
      <c r="P359" s="42"/>
      <c r="Q359" s="42"/>
      <c r="R359" s="42"/>
    </row>
    <row r="360" spans="1:18" ht="16">
      <c r="A360" s="50" t="s">
        <v>210</v>
      </c>
      <c r="B360" s="51">
        <v>0.3952</v>
      </c>
      <c r="C360" s="51">
        <v>0.70660000000000001</v>
      </c>
      <c r="D360" s="52">
        <v>0.87229999999999996</v>
      </c>
      <c r="K360" s="24"/>
      <c r="L360" s="24"/>
      <c r="M360" s="24"/>
      <c r="N360" s="49"/>
      <c r="O360" s="41"/>
      <c r="P360" s="42"/>
      <c r="Q360" s="42"/>
      <c r="R360" s="42"/>
    </row>
    <row r="361" spans="1:18" ht="16">
      <c r="A361" s="43" t="s">
        <v>181</v>
      </c>
      <c r="B361" s="44">
        <v>0.5202</v>
      </c>
      <c r="C361" s="44">
        <v>0.68</v>
      </c>
      <c r="D361" s="45">
        <v>0.79259999999999997</v>
      </c>
      <c r="K361" s="24"/>
      <c r="L361" s="24"/>
      <c r="N361" s="49"/>
      <c r="O361" s="41"/>
      <c r="P361" s="42"/>
      <c r="Q361" s="42"/>
      <c r="R361" s="42"/>
    </row>
    <row r="362" spans="1:18" ht="16">
      <c r="A362" s="50" t="s">
        <v>214</v>
      </c>
      <c r="B362" s="51">
        <v>0.38030000000000003</v>
      </c>
      <c r="C362" s="51">
        <v>0.75109999999999999</v>
      </c>
      <c r="D362" s="52">
        <v>0.71860000000000002</v>
      </c>
      <c r="K362" s="24"/>
      <c r="L362" s="24"/>
      <c r="N362" s="49"/>
      <c r="O362" s="41"/>
      <c r="P362" s="42"/>
      <c r="Q362" s="42"/>
      <c r="R362" s="42"/>
    </row>
    <row r="363" spans="1:18" ht="16">
      <c r="A363" s="43" t="s">
        <v>413</v>
      </c>
      <c r="B363" s="44">
        <v>0.34250000000000003</v>
      </c>
      <c r="C363" s="44">
        <v>0.52629999999999999</v>
      </c>
      <c r="D363" s="45"/>
      <c r="K363" s="24"/>
      <c r="L363" s="24"/>
      <c r="M363" s="24"/>
      <c r="N363" s="49"/>
      <c r="O363" s="41"/>
      <c r="P363" s="42"/>
      <c r="Q363" s="42"/>
      <c r="R363" s="42"/>
    </row>
    <row r="364" spans="1:18" ht="16">
      <c r="A364" s="50" t="s">
        <v>416</v>
      </c>
      <c r="B364" s="51">
        <v>0.24</v>
      </c>
      <c r="C364" s="51">
        <v>0.53949999999999998</v>
      </c>
      <c r="D364" s="52">
        <v>0.55559999999999998</v>
      </c>
      <c r="K364" s="24"/>
      <c r="L364" s="24"/>
      <c r="N364" s="49"/>
      <c r="O364" s="41"/>
      <c r="P364" s="42"/>
      <c r="Q364" s="42"/>
      <c r="R364" s="42"/>
    </row>
    <row r="365" spans="1:18" ht="16">
      <c r="A365" s="43" t="s">
        <v>294</v>
      </c>
      <c r="B365" s="44">
        <v>0.44900000000000001</v>
      </c>
      <c r="C365" s="44">
        <v>0.55149999999999999</v>
      </c>
      <c r="D365" s="45">
        <v>0.9</v>
      </c>
      <c r="K365" s="24"/>
      <c r="L365" s="24"/>
      <c r="N365" s="49"/>
      <c r="O365" s="41"/>
      <c r="P365" s="42"/>
      <c r="Q365" s="42"/>
      <c r="R365" s="42"/>
    </row>
    <row r="366" spans="1:18" ht="16">
      <c r="A366" s="50" t="s">
        <v>418</v>
      </c>
      <c r="B366" s="51">
        <v>0.37930000000000003</v>
      </c>
      <c r="C366" s="51">
        <v>0.67290000000000005</v>
      </c>
      <c r="D366" s="52">
        <v>0.82140000000000002</v>
      </c>
      <c r="K366" s="24"/>
      <c r="L366" s="24"/>
      <c r="N366" s="49"/>
      <c r="O366" s="41"/>
      <c r="P366" s="42"/>
      <c r="Q366" s="42"/>
      <c r="R366" s="42"/>
    </row>
    <row r="367" spans="1:18" ht="16">
      <c r="A367" s="43" t="s">
        <v>509</v>
      </c>
      <c r="B367" s="44">
        <v>0.37930000000000003</v>
      </c>
      <c r="C367" s="44">
        <v>0.3931</v>
      </c>
      <c r="D367" s="45"/>
      <c r="K367" s="24"/>
      <c r="L367" s="24"/>
      <c r="M367" s="24"/>
      <c r="N367" s="49"/>
      <c r="O367" s="41"/>
      <c r="P367" s="42"/>
      <c r="Q367" s="42"/>
      <c r="R367" s="42"/>
    </row>
    <row r="368" spans="1:18" ht="16">
      <c r="A368" s="50" t="s">
        <v>510</v>
      </c>
      <c r="B368" s="57" t="s">
        <v>600</v>
      </c>
      <c r="C368" s="57" t="s">
        <v>600</v>
      </c>
      <c r="D368" s="54" t="s">
        <v>600</v>
      </c>
      <c r="K368" s="24"/>
      <c r="L368" s="24"/>
      <c r="N368" s="49"/>
      <c r="O368" s="41"/>
      <c r="P368" s="42"/>
      <c r="Q368" s="42"/>
      <c r="R368" s="42"/>
    </row>
    <row r="369" spans="1:18" ht="16">
      <c r="A369" s="43" t="s">
        <v>234</v>
      </c>
      <c r="B369" s="44">
        <v>0.27779999999999999</v>
      </c>
      <c r="C369" s="44">
        <v>0.44440000000000002</v>
      </c>
      <c r="D369" s="45">
        <v>0.58330000000000004</v>
      </c>
      <c r="K369" s="24"/>
      <c r="L369" s="24"/>
      <c r="M369" s="24"/>
      <c r="N369" s="49"/>
      <c r="O369" s="41"/>
      <c r="P369" s="42"/>
      <c r="Q369" s="42"/>
      <c r="R369" s="42"/>
    </row>
    <row r="370" spans="1:18" ht="16">
      <c r="A370" s="50" t="s">
        <v>421</v>
      </c>
      <c r="B370" s="51">
        <v>0.31509999999999999</v>
      </c>
      <c r="C370" s="51">
        <v>0.52049999999999996</v>
      </c>
      <c r="D370" s="52">
        <v>0.59260000000000002</v>
      </c>
      <c r="K370" s="24"/>
      <c r="L370" s="24"/>
      <c r="M370" s="24"/>
      <c r="N370" s="49"/>
      <c r="O370" s="41"/>
      <c r="P370" s="42"/>
      <c r="Q370" s="42"/>
      <c r="R370" s="42"/>
    </row>
    <row r="371" spans="1:18" ht="16">
      <c r="A371" s="43" t="s">
        <v>312</v>
      </c>
      <c r="B371" s="44">
        <v>0.4103</v>
      </c>
      <c r="C371" s="44">
        <v>0.48720000000000002</v>
      </c>
      <c r="D371" s="56" t="s">
        <v>600</v>
      </c>
      <c r="K371" s="24"/>
      <c r="L371" s="24"/>
      <c r="M371" s="24"/>
      <c r="N371" s="49"/>
      <c r="O371" s="41"/>
      <c r="P371" s="42"/>
      <c r="Q371" s="42"/>
      <c r="R371" s="42"/>
    </row>
    <row r="372" spans="1:18" ht="16">
      <c r="A372" s="50" t="s">
        <v>511</v>
      </c>
      <c r="B372" s="51">
        <v>0.18179999999999999</v>
      </c>
      <c r="C372" s="51">
        <v>0.29549999999999998</v>
      </c>
      <c r="D372" s="52">
        <v>0.5</v>
      </c>
      <c r="K372" s="24"/>
      <c r="L372" s="24"/>
      <c r="M372" s="24"/>
      <c r="N372" s="49"/>
      <c r="O372" s="41"/>
      <c r="P372" s="42"/>
      <c r="Q372" s="42"/>
      <c r="R372" s="41"/>
    </row>
    <row r="373" spans="1:18" ht="16">
      <c r="A373" s="43" t="s">
        <v>322</v>
      </c>
      <c r="B373" s="44">
        <v>0.23530000000000001</v>
      </c>
      <c r="C373" s="44">
        <v>0.58819999999999995</v>
      </c>
      <c r="D373" s="45">
        <v>0.6552</v>
      </c>
      <c r="K373" s="24"/>
      <c r="L373" s="24"/>
      <c r="M373" s="24"/>
      <c r="N373" s="49"/>
      <c r="O373" s="41"/>
      <c r="P373" s="42"/>
      <c r="Q373" s="42"/>
      <c r="R373" s="42"/>
    </row>
    <row r="374" spans="1:18" ht="16">
      <c r="A374" s="50" t="s">
        <v>219</v>
      </c>
      <c r="B374" s="51">
        <v>0.44440000000000002</v>
      </c>
      <c r="C374" s="51">
        <v>0.74360000000000004</v>
      </c>
      <c r="D374" s="52">
        <v>0.748</v>
      </c>
      <c r="K374" s="24"/>
      <c r="L374" s="24"/>
      <c r="M374" s="24"/>
      <c r="N374" s="49"/>
      <c r="O374" s="41"/>
      <c r="P374" s="42"/>
      <c r="Q374" s="42"/>
      <c r="R374" s="42"/>
    </row>
    <row r="375" spans="1:18" ht="16">
      <c r="A375" s="43" t="s">
        <v>512</v>
      </c>
      <c r="B375" s="44">
        <v>0.43180000000000002</v>
      </c>
      <c r="C375" s="44">
        <v>0.43180000000000002</v>
      </c>
      <c r="D375" s="56" t="s">
        <v>600</v>
      </c>
      <c r="K375" s="24"/>
      <c r="L375" s="24"/>
      <c r="M375" s="24"/>
      <c r="N375" s="49"/>
      <c r="O375" s="41"/>
      <c r="P375" s="42"/>
      <c r="Q375" s="42"/>
      <c r="R375" s="42"/>
    </row>
    <row r="376" spans="1:18" ht="16">
      <c r="A376" s="50" t="s">
        <v>209</v>
      </c>
      <c r="B376" s="51">
        <v>0.25619999999999998</v>
      </c>
      <c r="C376" s="51">
        <v>0.62770000000000004</v>
      </c>
      <c r="D376" s="52">
        <v>0.49490000000000001</v>
      </c>
      <c r="K376" s="24"/>
      <c r="L376" s="24"/>
      <c r="M376" s="24"/>
      <c r="N376" s="49"/>
      <c r="O376" s="41"/>
      <c r="P376" s="42"/>
      <c r="Q376" s="42"/>
      <c r="R376" s="42"/>
    </row>
    <row r="377" spans="1:18" ht="16">
      <c r="A377" s="43" t="s">
        <v>513</v>
      </c>
      <c r="B377" s="44">
        <v>0.45</v>
      </c>
      <c r="C377" s="44">
        <v>0.32500000000000001</v>
      </c>
      <c r="D377" s="45"/>
      <c r="K377" s="24"/>
      <c r="L377" s="24"/>
      <c r="M377" s="24"/>
      <c r="N377" s="49"/>
      <c r="O377" s="41"/>
      <c r="P377" s="42"/>
      <c r="Q377" s="42"/>
      <c r="R377" s="42"/>
    </row>
    <row r="378" spans="1:18" ht="16">
      <c r="A378" s="50" t="s">
        <v>424</v>
      </c>
      <c r="B378" s="51">
        <v>0.25</v>
      </c>
      <c r="C378" s="51">
        <v>0.2273</v>
      </c>
      <c r="D378" s="52">
        <v>0.52939999999999998</v>
      </c>
      <c r="K378" s="24"/>
      <c r="L378" s="24"/>
      <c r="M378" s="24"/>
      <c r="N378" s="49"/>
      <c r="O378" s="41"/>
      <c r="P378" s="42"/>
      <c r="Q378" s="42"/>
      <c r="R378" s="42"/>
    </row>
    <row r="379" spans="1:18" ht="16">
      <c r="A379" s="43" t="s">
        <v>70</v>
      </c>
      <c r="B379" s="44">
        <v>0.4</v>
      </c>
      <c r="C379" s="44">
        <v>0.6</v>
      </c>
      <c r="D379" s="45">
        <v>0.88370000000000004</v>
      </c>
      <c r="K379" s="24"/>
      <c r="L379" s="24"/>
      <c r="M379" s="24"/>
      <c r="N379" s="49"/>
      <c r="O379" s="41"/>
      <c r="P379" s="42"/>
      <c r="Q379" s="42"/>
      <c r="R379" s="42"/>
    </row>
    <row r="380" spans="1:18" ht="16">
      <c r="A380" s="50" t="s">
        <v>427</v>
      </c>
      <c r="B380" s="51">
        <v>0.34820000000000001</v>
      </c>
      <c r="C380" s="51">
        <v>0.66069999999999995</v>
      </c>
      <c r="D380" s="52">
        <v>0.55740000000000001</v>
      </c>
      <c r="K380" s="24"/>
      <c r="L380" s="24"/>
      <c r="M380" s="24"/>
      <c r="N380" s="49"/>
      <c r="O380" s="41"/>
      <c r="P380" s="42"/>
      <c r="Q380" s="42"/>
      <c r="R380" s="42"/>
    </row>
    <row r="381" spans="1:18" ht="16">
      <c r="A381" s="43" t="s">
        <v>514</v>
      </c>
      <c r="B381" s="44">
        <v>0.29289999999999999</v>
      </c>
      <c r="C381" s="44">
        <v>0.31309999999999999</v>
      </c>
      <c r="D381" s="45">
        <v>0.75</v>
      </c>
      <c r="K381" s="24"/>
      <c r="L381" s="24"/>
      <c r="M381" s="24"/>
      <c r="N381" s="49"/>
      <c r="O381" s="41"/>
      <c r="P381" s="42"/>
      <c r="Q381" s="42"/>
      <c r="R381" s="41"/>
    </row>
    <row r="382" spans="1:18" ht="16">
      <c r="A382" s="50" t="s">
        <v>429</v>
      </c>
      <c r="B382" s="51">
        <v>0.36280000000000001</v>
      </c>
      <c r="C382" s="51">
        <v>0.56189999999999996</v>
      </c>
      <c r="D382" s="52">
        <v>0.86150000000000004</v>
      </c>
      <c r="K382" s="24"/>
      <c r="L382" s="24"/>
      <c r="M382" s="24"/>
      <c r="N382" s="49"/>
      <c r="O382" s="41"/>
      <c r="P382" s="42"/>
      <c r="Q382" s="42"/>
      <c r="R382" s="42"/>
    </row>
    <row r="383" spans="1:18" ht="16">
      <c r="A383" s="43" t="s">
        <v>282</v>
      </c>
      <c r="B383" s="44">
        <v>0.38829999999999998</v>
      </c>
      <c r="C383" s="44">
        <v>0.60580000000000001</v>
      </c>
      <c r="D383" s="45">
        <v>0.62039999999999995</v>
      </c>
      <c r="K383" s="24"/>
      <c r="L383" s="24"/>
      <c r="M383" s="24"/>
      <c r="N383" s="49"/>
      <c r="O383" s="41"/>
      <c r="P383" s="42"/>
      <c r="Q383" s="42"/>
      <c r="R383" s="42"/>
    </row>
    <row r="384" spans="1:18" ht="16">
      <c r="A384" s="50" t="s">
        <v>516</v>
      </c>
      <c r="B384" s="51">
        <v>0.13550000000000001</v>
      </c>
      <c r="C384" s="51">
        <v>0.1028</v>
      </c>
      <c r="D384" s="52"/>
      <c r="K384" s="24"/>
      <c r="L384" s="24"/>
      <c r="M384" s="24"/>
      <c r="N384" s="49"/>
      <c r="O384" s="41"/>
      <c r="P384" s="42"/>
      <c r="Q384" s="42"/>
      <c r="R384" s="42"/>
    </row>
    <row r="385" spans="1:18" ht="16">
      <c r="A385" s="43" t="s">
        <v>104</v>
      </c>
      <c r="B385" s="44">
        <v>0.46450000000000002</v>
      </c>
      <c r="C385" s="44">
        <v>0.61950000000000005</v>
      </c>
      <c r="D385" s="45">
        <v>0.75229999999999997</v>
      </c>
      <c r="K385" s="24"/>
      <c r="L385" s="24"/>
      <c r="M385" s="24"/>
      <c r="N385" s="49"/>
      <c r="O385" s="41"/>
      <c r="P385" s="42"/>
      <c r="Q385" s="42"/>
      <c r="R385" s="42"/>
    </row>
    <row r="386" spans="1:18" ht="16">
      <c r="A386" s="50" t="s">
        <v>517</v>
      </c>
      <c r="B386" s="51">
        <v>0.125</v>
      </c>
      <c r="C386" s="51">
        <v>0.17499999999999999</v>
      </c>
      <c r="D386" s="54" t="s">
        <v>600</v>
      </c>
      <c r="K386" s="24"/>
      <c r="L386" s="24"/>
      <c r="M386" s="24"/>
      <c r="N386" s="49"/>
      <c r="O386" s="41"/>
      <c r="P386" s="42"/>
      <c r="Q386" s="42"/>
      <c r="R386" s="41"/>
    </row>
    <row r="387" spans="1:18" ht="16">
      <c r="A387" s="43" t="s">
        <v>518</v>
      </c>
      <c r="B387" s="44">
        <v>0.1404</v>
      </c>
      <c r="C387" s="44">
        <v>0.21049999999999999</v>
      </c>
      <c r="D387" s="45">
        <v>0.5625</v>
      </c>
      <c r="K387" s="24"/>
      <c r="L387" s="24"/>
      <c r="M387" s="24"/>
      <c r="N387" s="49"/>
      <c r="O387" s="41"/>
      <c r="P387" s="42"/>
      <c r="Q387" s="42"/>
      <c r="R387" s="42"/>
    </row>
    <row r="388" spans="1:18" ht="16">
      <c r="A388" s="50" t="s">
        <v>356</v>
      </c>
      <c r="B388" s="51">
        <v>0.32769999999999999</v>
      </c>
      <c r="C388" s="51">
        <v>0.47060000000000002</v>
      </c>
      <c r="D388" s="52">
        <v>0.66969999999999996</v>
      </c>
      <c r="K388" s="24"/>
      <c r="L388" s="24"/>
      <c r="N388" s="49"/>
      <c r="O388" s="41"/>
      <c r="P388" s="42"/>
      <c r="Q388" s="42"/>
      <c r="R388" s="42"/>
    </row>
    <row r="389" spans="1:18" ht="16">
      <c r="A389" s="43" t="s">
        <v>162</v>
      </c>
      <c r="B389" s="44">
        <v>0.32740000000000002</v>
      </c>
      <c r="C389" s="44">
        <v>0.63129999999999997</v>
      </c>
      <c r="D389" s="45">
        <v>0.56759999999999999</v>
      </c>
      <c r="K389" s="24"/>
      <c r="L389" s="24"/>
      <c r="M389" s="24"/>
      <c r="N389" s="49"/>
      <c r="O389" s="41"/>
      <c r="P389" s="42"/>
      <c r="Q389" s="42"/>
      <c r="R389" s="42"/>
    </row>
    <row r="390" spans="1:18" ht="16">
      <c r="A390" s="50" t="s">
        <v>519</v>
      </c>
      <c r="B390" s="51">
        <v>0.26669999999999999</v>
      </c>
      <c r="C390" s="51">
        <v>0.47</v>
      </c>
      <c r="D390" s="54" t="s">
        <v>600</v>
      </c>
      <c r="K390" s="24"/>
      <c r="L390" s="24"/>
      <c r="M390" s="24"/>
      <c r="N390" s="49"/>
      <c r="O390" s="41"/>
      <c r="P390" s="42"/>
      <c r="Q390" s="42"/>
      <c r="R390" s="42"/>
    </row>
    <row r="391" spans="1:18" ht="16">
      <c r="A391" s="43" t="s">
        <v>237</v>
      </c>
      <c r="B391" s="44">
        <v>0.375</v>
      </c>
      <c r="C391" s="44">
        <v>0.625</v>
      </c>
      <c r="D391" s="45">
        <v>0.5</v>
      </c>
      <c r="K391" s="24"/>
      <c r="L391" s="24"/>
      <c r="M391" s="24"/>
      <c r="N391" s="49"/>
      <c r="O391" s="41"/>
      <c r="P391" s="42"/>
      <c r="Q391" s="42"/>
      <c r="R391" s="42"/>
    </row>
    <row r="392" spans="1:18" ht="16">
      <c r="A392" s="50" t="s">
        <v>362</v>
      </c>
      <c r="B392" s="51">
        <v>0.36259999999999998</v>
      </c>
      <c r="C392" s="51">
        <v>0.57140000000000002</v>
      </c>
      <c r="D392" s="52">
        <v>0.6341</v>
      </c>
      <c r="K392" s="24"/>
      <c r="L392" s="24"/>
      <c r="N392" s="49"/>
      <c r="O392" s="41"/>
      <c r="P392" s="42"/>
      <c r="Q392" s="42"/>
      <c r="R392" s="41"/>
    </row>
    <row r="393" spans="1:18" ht="16">
      <c r="A393" s="43" t="s">
        <v>165</v>
      </c>
      <c r="B393" s="44">
        <v>0.46850000000000003</v>
      </c>
      <c r="C393" s="44">
        <v>0.69669999999999999</v>
      </c>
      <c r="D393" s="45">
        <v>0.92210000000000003</v>
      </c>
      <c r="K393" s="24"/>
      <c r="L393" s="24"/>
      <c r="M393" s="24"/>
      <c r="N393" s="49"/>
      <c r="O393" s="41"/>
      <c r="P393" s="42"/>
      <c r="Q393" s="42"/>
      <c r="R393" s="42"/>
    </row>
    <row r="394" spans="1:18" ht="16">
      <c r="A394" s="50" t="s">
        <v>431</v>
      </c>
      <c r="B394" s="51">
        <v>0.36249999999999999</v>
      </c>
      <c r="C394" s="51">
        <v>0.53749999999999998</v>
      </c>
      <c r="D394" s="52"/>
      <c r="K394" s="24"/>
      <c r="L394" s="24"/>
      <c r="M394" s="24"/>
      <c r="N394" s="49"/>
      <c r="O394" s="41"/>
      <c r="P394" s="42"/>
      <c r="Q394" s="42"/>
      <c r="R394" s="42"/>
    </row>
    <row r="395" spans="1:18" ht="16">
      <c r="A395" s="43" t="s">
        <v>433</v>
      </c>
      <c r="B395" s="44">
        <v>0.42159999999999997</v>
      </c>
      <c r="C395" s="44">
        <v>0.40200000000000002</v>
      </c>
      <c r="D395" s="45">
        <v>0.78949999999999998</v>
      </c>
      <c r="K395" s="24"/>
      <c r="L395" s="24"/>
      <c r="M395" s="24"/>
      <c r="N395" s="49"/>
      <c r="O395" s="41"/>
      <c r="P395" s="42"/>
      <c r="Q395" s="42"/>
      <c r="R395" s="42"/>
    </row>
    <row r="396" spans="1:18" ht="16">
      <c r="A396" s="50" t="s">
        <v>521</v>
      </c>
      <c r="B396" s="51">
        <v>0.1303</v>
      </c>
      <c r="C396" s="51">
        <v>0.32329999999999998</v>
      </c>
      <c r="D396" s="52">
        <v>0.34129999999999999</v>
      </c>
      <c r="K396" s="24"/>
      <c r="L396" s="24"/>
      <c r="M396" s="24"/>
      <c r="N396" s="49"/>
      <c r="O396" s="41"/>
      <c r="P396" s="42"/>
      <c r="Q396" s="42"/>
      <c r="R396" s="42"/>
    </row>
    <row r="397" spans="1:18" ht="16">
      <c r="A397" s="43" t="s">
        <v>408</v>
      </c>
      <c r="B397" s="64" t="s">
        <v>600</v>
      </c>
      <c r="C397" s="44">
        <v>0.35</v>
      </c>
      <c r="D397" s="45">
        <v>0.66669999999999996</v>
      </c>
      <c r="K397" s="24"/>
      <c r="L397" s="24"/>
      <c r="N397" s="49"/>
      <c r="O397" s="41"/>
      <c r="P397" s="42"/>
      <c r="Q397" s="42"/>
      <c r="R397" s="42"/>
    </row>
    <row r="398" spans="1:18" ht="16">
      <c r="A398" s="50" t="s">
        <v>522</v>
      </c>
      <c r="B398" s="51">
        <v>0.26040000000000002</v>
      </c>
      <c r="C398" s="51">
        <v>0.67710000000000004</v>
      </c>
      <c r="D398" s="52">
        <v>0.375</v>
      </c>
      <c r="K398" s="24"/>
      <c r="L398" s="24"/>
      <c r="M398" s="24"/>
      <c r="N398" s="49"/>
      <c r="O398" s="41"/>
      <c r="P398" s="42"/>
      <c r="Q398" s="42"/>
      <c r="R398" s="42"/>
    </row>
    <row r="399" spans="1:18" ht="16">
      <c r="A399" s="43" t="s">
        <v>216</v>
      </c>
      <c r="B399" s="44">
        <v>0.4078</v>
      </c>
      <c r="C399" s="44">
        <v>0.71230000000000004</v>
      </c>
      <c r="D399" s="45">
        <v>0.65290000000000004</v>
      </c>
      <c r="K399" s="24"/>
      <c r="L399" s="24"/>
      <c r="M399" s="24"/>
      <c r="N399" s="49"/>
      <c r="O399" s="41"/>
      <c r="P399" s="42"/>
      <c r="Q399" s="42"/>
      <c r="R399" s="42"/>
    </row>
    <row r="400" spans="1:18" ht="16">
      <c r="A400" s="50" t="s">
        <v>435</v>
      </c>
      <c r="B400" s="51">
        <v>0.41439999999999999</v>
      </c>
      <c r="C400" s="51">
        <v>0.51380000000000003</v>
      </c>
      <c r="D400" s="52">
        <v>0.68630000000000002</v>
      </c>
      <c r="K400" s="24"/>
      <c r="L400" s="24"/>
      <c r="M400" s="24"/>
      <c r="N400" s="49"/>
      <c r="O400" s="41"/>
      <c r="P400" s="42"/>
      <c r="Q400" s="42"/>
      <c r="R400" s="41"/>
    </row>
    <row r="401" spans="1:18" ht="16">
      <c r="A401" s="43" t="s">
        <v>183</v>
      </c>
      <c r="B401" s="44">
        <v>0.75380000000000003</v>
      </c>
      <c r="C401" s="44">
        <v>0.88800000000000001</v>
      </c>
      <c r="D401" s="56" t="s">
        <v>600</v>
      </c>
      <c r="K401" s="24"/>
      <c r="L401" s="24"/>
      <c r="M401" s="24"/>
      <c r="N401" s="49"/>
      <c r="O401" s="41"/>
      <c r="P401" s="42"/>
      <c r="Q401" s="42"/>
      <c r="R401" s="42"/>
    </row>
    <row r="402" spans="1:18" ht="16">
      <c r="A402" s="50" t="s">
        <v>178</v>
      </c>
      <c r="B402" s="51">
        <v>0.5</v>
      </c>
      <c r="C402" s="51">
        <v>0.6</v>
      </c>
      <c r="D402" s="52">
        <v>0.5625</v>
      </c>
      <c r="K402" s="24"/>
      <c r="L402" s="24"/>
      <c r="M402" s="24"/>
      <c r="N402" s="49"/>
      <c r="O402" s="41"/>
      <c r="P402" s="42"/>
      <c r="Q402" s="42"/>
      <c r="R402" s="41"/>
    </row>
    <row r="403" spans="1:18" ht="16">
      <c r="A403" s="43" t="s">
        <v>523</v>
      </c>
      <c r="B403" s="44">
        <v>0.37440000000000001</v>
      </c>
      <c r="C403" s="44">
        <v>0.58819999999999995</v>
      </c>
      <c r="D403" s="45">
        <v>0.63770000000000004</v>
      </c>
      <c r="K403" s="24"/>
      <c r="L403" s="24"/>
      <c r="M403" s="24"/>
      <c r="N403" s="49"/>
      <c r="O403" s="41"/>
      <c r="P403" s="42"/>
      <c r="Q403" s="42"/>
      <c r="R403" s="42"/>
    </row>
    <row r="404" spans="1:18" ht="16">
      <c r="A404" s="50" t="s">
        <v>188</v>
      </c>
      <c r="B404" s="51">
        <v>0.60709999999999997</v>
      </c>
      <c r="C404" s="51">
        <v>0.77110000000000001</v>
      </c>
      <c r="D404" s="52"/>
      <c r="K404" s="24"/>
      <c r="L404" s="24"/>
      <c r="M404" s="24"/>
      <c r="N404" s="49"/>
      <c r="O404" s="41"/>
      <c r="P404" s="42"/>
      <c r="Q404" s="42"/>
      <c r="R404" s="42"/>
    </row>
    <row r="405" spans="1:18" ht="16">
      <c r="A405" s="43" t="s">
        <v>191</v>
      </c>
      <c r="B405" s="44">
        <v>0.56169999999999998</v>
      </c>
      <c r="C405" s="44">
        <v>0.72619999999999996</v>
      </c>
      <c r="D405" s="45"/>
      <c r="K405" s="24"/>
      <c r="L405" s="24"/>
      <c r="M405" s="24"/>
      <c r="N405" s="49"/>
      <c r="O405" s="41"/>
      <c r="P405" s="42"/>
      <c r="Q405" s="42"/>
      <c r="R405" s="42"/>
    </row>
    <row r="406" spans="1:18" ht="16">
      <c r="A406" s="50" t="s">
        <v>437</v>
      </c>
      <c r="B406" s="51">
        <v>0.31730000000000003</v>
      </c>
      <c r="C406" s="51">
        <v>0.50349999999999995</v>
      </c>
      <c r="D406" s="52">
        <v>0.51229999999999998</v>
      </c>
      <c r="K406" s="24"/>
      <c r="L406" s="24"/>
      <c r="M406" s="24"/>
      <c r="N406" s="49"/>
      <c r="O406" s="41"/>
      <c r="P406" s="42"/>
      <c r="Q406" s="42"/>
      <c r="R406" s="42"/>
    </row>
    <row r="407" spans="1:18" ht="16">
      <c r="A407" s="43" t="s">
        <v>364</v>
      </c>
      <c r="B407" s="44">
        <v>0.29170000000000001</v>
      </c>
      <c r="C407" s="44">
        <v>0.34250000000000003</v>
      </c>
      <c r="D407" s="45"/>
      <c r="K407" s="24"/>
      <c r="L407" s="24"/>
      <c r="M407" s="24"/>
      <c r="N407" s="49"/>
      <c r="O407" s="41"/>
      <c r="P407" s="42"/>
      <c r="Q407" s="42"/>
      <c r="R407" s="42"/>
    </row>
    <row r="408" spans="1:18" ht="16">
      <c r="A408" s="50" t="s">
        <v>171</v>
      </c>
      <c r="B408" s="51">
        <v>0.4098</v>
      </c>
      <c r="C408" s="51">
        <v>0.65569999999999995</v>
      </c>
      <c r="D408" s="52">
        <v>0.63380000000000003</v>
      </c>
      <c r="K408" s="24"/>
      <c r="L408" s="24"/>
      <c r="N408" s="49"/>
      <c r="O408" s="41"/>
      <c r="P408" s="42"/>
      <c r="Q408" s="42"/>
      <c r="R408" s="41"/>
    </row>
    <row r="409" spans="1:18" ht="16">
      <c r="A409" s="43" t="s">
        <v>439</v>
      </c>
      <c r="B409" s="44">
        <v>0.32100000000000001</v>
      </c>
      <c r="C409" s="44">
        <v>0.60619999999999996</v>
      </c>
      <c r="D409" s="45">
        <v>0.78510000000000002</v>
      </c>
      <c r="K409" s="24"/>
      <c r="L409" s="24"/>
      <c r="M409" s="24"/>
      <c r="N409" s="49"/>
      <c r="O409" s="41"/>
      <c r="P409" s="42"/>
      <c r="Q409" s="42"/>
      <c r="R409" s="42"/>
    </row>
    <row r="410" spans="1:18" ht="16">
      <c r="A410" s="50" t="s">
        <v>440</v>
      </c>
      <c r="B410" s="51">
        <v>0.31280000000000002</v>
      </c>
      <c r="C410" s="51">
        <v>0.57950000000000002</v>
      </c>
      <c r="D410" s="52">
        <v>0.65910000000000002</v>
      </c>
      <c r="K410" s="24"/>
      <c r="L410" s="24"/>
      <c r="M410" s="24"/>
      <c r="N410" s="49"/>
      <c r="O410" s="41"/>
      <c r="P410" s="42"/>
      <c r="Q410" s="42"/>
      <c r="R410" s="42"/>
    </row>
    <row r="411" spans="1:18" ht="16">
      <c r="A411" s="43" t="s">
        <v>196</v>
      </c>
      <c r="B411" s="44">
        <v>0.55649999999999999</v>
      </c>
      <c r="C411" s="44">
        <v>0.66669999999999996</v>
      </c>
      <c r="D411" s="45">
        <v>0.65980000000000005</v>
      </c>
      <c r="K411" s="24"/>
      <c r="L411" s="24"/>
      <c r="M411" s="24"/>
      <c r="N411" s="49"/>
      <c r="O411" s="41"/>
      <c r="P411" s="42"/>
      <c r="Q411" s="42"/>
      <c r="R411" s="42"/>
    </row>
    <row r="412" spans="1:18" ht="16">
      <c r="A412" s="50" t="s">
        <v>410</v>
      </c>
      <c r="B412" s="51">
        <v>0.36299999999999999</v>
      </c>
      <c r="C412" s="51">
        <v>0.62639999999999996</v>
      </c>
      <c r="D412" s="52">
        <v>0.71909999999999996</v>
      </c>
      <c r="K412" s="24"/>
      <c r="L412" s="24"/>
      <c r="M412" s="24"/>
      <c r="N412" s="49"/>
      <c r="O412" s="41"/>
      <c r="P412" s="42"/>
      <c r="Q412" s="42"/>
      <c r="R412" s="42"/>
    </row>
    <row r="413" spans="1:18" ht="16">
      <c r="A413" s="43" t="s">
        <v>526</v>
      </c>
      <c r="B413" s="44">
        <v>0.4219</v>
      </c>
      <c r="C413" s="44">
        <v>0.59850000000000003</v>
      </c>
      <c r="D413" s="45"/>
      <c r="K413" s="24"/>
      <c r="L413" s="24"/>
      <c r="M413" s="24"/>
      <c r="N413" s="49"/>
      <c r="O413" s="41"/>
      <c r="P413" s="42"/>
      <c r="Q413" s="42"/>
      <c r="R413" s="42"/>
    </row>
    <row r="414" spans="1:18" ht="16">
      <c r="A414" s="50" t="s">
        <v>527</v>
      </c>
      <c r="B414" s="51">
        <v>0.20549999999999999</v>
      </c>
      <c r="C414" s="51">
        <v>0.41360000000000002</v>
      </c>
      <c r="D414" s="52">
        <v>0.33850000000000002</v>
      </c>
      <c r="K414" s="24"/>
      <c r="L414" s="24"/>
      <c r="M414" s="24"/>
      <c r="N414" s="49"/>
      <c r="O414" s="41"/>
      <c r="P414" s="42"/>
      <c r="Q414" s="42"/>
      <c r="R414" s="42"/>
    </row>
    <row r="415" spans="1:18" ht="16">
      <c r="A415" s="43" t="s">
        <v>528</v>
      </c>
      <c r="B415" s="44">
        <v>0.17510000000000001</v>
      </c>
      <c r="C415" s="44">
        <v>0.45369999999999999</v>
      </c>
      <c r="D415" s="45">
        <v>0.28639999999999999</v>
      </c>
      <c r="K415" s="24"/>
      <c r="L415" s="24"/>
      <c r="N415" s="49"/>
      <c r="O415" s="41"/>
      <c r="P415" s="42"/>
      <c r="Q415" s="42"/>
      <c r="R415" s="42"/>
    </row>
    <row r="416" spans="1:18" ht="16">
      <c r="A416" s="50" t="s">
        <v>108</v>
      </c>
      <c r="B416" s="51">
        <v>0.52170000000000005</v>
      </c>
      <c r="C416" s="51">
        <v>0.6522</v>
      </c>
      <c r="D416" s="54" t="s">
        <v>600</v>
      </c>
      <c r="K416" s="24"/>
      <c r="L416" s="24"/>
      <c r="M416" s="24"/>
      <c r="N416" s="49"/>
      <c r="O416" s="41"/>
      <c r="P416" s="42"/>
      <c r="Q416" s="42"/>
      <c r="R416" s="42"/>
    </row>
    <row r="417" spans="1:18" ht="16">
      <c r="A417" s="43" t="s">
        <v>529</v>
      </c>
      <c r="B417" s="44">
        <v>0.33650000000000002</v>
      </c>
      <c r="C417" s="44">
        <v>0.33650000000000002</v>
      </c>
      <c r="D417" s="45"/>
      <c r="K417" s="24"/>
      <c r="L417" s="24"/>
      <c r="M417" s="24"/>
      <c r="N417" s="49"/>
      <c r="O417" s="41"/>
      <c r="P417" s="42"/>
      <c r="Q417" s="42"/>
      <c r="R417" s="42"/>
    </row>
    <row r="418" spans="1:18" ht="16">
      <c r="A418" s="50" t="s">
        <v>374</v>
      </c>
      <c r="B418" s="51">
        <v>0.40410000000000001</v>
      </c>
      <c r="C418" s="51">
        <v>0.66779999999999995</v>
      </c>
      <c r="D418" s="52">
        <v>0.65190000000000003</v>
      </c>
      <c r="K418" s="24"/>
      <c r="L418" s="24"/>
      <c r="N418" s="49"/>
      <c r="O418" s="41"/>
      <c r="P418" s="42"/>
      <c r="Q418" s="42"/>
      <c r="R418" s="42"/>
    </row>
    <row r="419" spans="1:18" ht="16">
      <c r="A419" s="43" t="s">
        <v>77</v>
      </c>
      <c r="B419" s="44">
        <v>0.19589999999999999</v>
      </c>
      <c r="C419" s="44">
        <v>0.18210000000000001</v>
      </c>
      <c r="D419" s="45">
        <v>0.67349999999999999</v>
      </c>
      <c r="K419" s="24"/>
      <c r="L419" s="24"/>
      <c r="M419" s="24"/>
      <c r="N419" s="49"/>
      <c r="O419" s="41"/>
      <c r="P419" s="42"/>
      <c r="Q419" s="42"/>
      <c r="R419" s="42"/>
    </row>
    <row r="420" spans="1:18" ht="16">
      <c r="A420" s="50" t="s">
        <v>201</v>
      </c>
      <c r="B420" s="51">
        <v>0.75</v>
      </c>
      <c r="C420" s="57" t="s">
        <v>600</v>
      </c>
      <c r="D420" s="54" t="s">
        <v>600</v>
      </c>
      <c r="K420" s="24"/>
      <c r="L420" s="24"/>
      <c r="M420" s="24"/>
      <c r="N420" s="49"/>
      <c r="O420" s="41"/>
      <c r="P420" s="42"/>
      <c r="Q420" s="42"/>
      <c r="R420" s="41"/>
    </row>
    <row r="421" spans="1:18" ht="16">
      <c r="A421" s="43" t="s">
        <v>205</v>
      </c>
      <c r="B421" s="44">
        <v>0.51490000000000002</v>
      </c>
      <c r="C421" s="44">
        <v>0.81</v>
      </c>
      <c r="D421" s="45">
        <v>0.81479999999999997</v>
      </c>
      <c r="K421" s="24"/>
      <c r="L421" s="24"/>
      <c r="M421" s="24"/>
      <c r="N421" s="49"/>
      <c r="O421" s="41"/>
      <c r="P421" s="42"/>
      <c r="Q421" s="42"/>
      <c r="R421" s="41"/>
    </row>
    <row r="422" spans="1:18" ht="16">
      <c r="A422" s="50" t="s">
        <v>442</v>
      </c>
      <c r="B422" s="51">
        <v>0.33329999999999999</v>
      </c>
      <c r="C422" s="51">
        <v>0.59140000000000004</v>
      </c>
      <c r="D422" s="52">
        <v>0.8286</v>
      </c>
      <c r="K422" s="24"/>
      <c r="L422" s="24"/>
      <c r="M422" s="24"/>
      <c r="N422" s="49"/>
      <c r="O422" s="41"/>
      <c r="P422" s="42"/>
      <c r="Q422" s="42"/>
      <c r="R422" s="42"/>
    </row>
    <row r="423" spans="1:18" ht="16">
      <c r="A423" s="43" t="s">
        <v>530</v>
      </c>
      <c r="B423" s="44">
        <v>0.21279999999999999</v>
      </c>
      <c r="C423" s="44">
        <v>0.34039999999999998</v>
      </c>
      <c r="D423" s="56" t="s">
        <v>600</v>
      </c>
      <c r="K423" s="24"/>
      <c r="L423" s="24"/>
      <c r="M423" s="24"/>
      <c r="N423" s="49"/>
      <c r="O423" s="41"/>
      <c r="P423" s="42"/>
      <c r="Q423" s="42"/>
      <c r="R423" s="42"/>
    </row>
    <row r="424" spans="1:18" ht="16">
      <c r="A424" s="50" t="s">
        <v>302</v>
      </c>
      <c r="B424" s="51">
        <v>0.37609999999999999</v>
      </c>
      <c r="C424" s="51">
        <v>0.48309999999999997</v>
      </c>
      <c r="D424" s="52"/>
      <c r="K424" s="24"/>
      <c r="L424" s="24"/>
      <c r="M424" s="24"/>
      <c r="N424" s="49"/>
      <c r="O424" s="41"/>
      <c r="P424" s="42"/>
      <c r="Q424" s="42"/>
      <c r="R424" s="41"/>
    </row>
    <row r="425" spans="1:18" ht="16">
      <c r="A425" s="43" t="s">
        <v>444</v>
      </c>
      <c r="B425" s="44">
        <v>0.44190000000000002</v>
      </c>
      <c r="C425" s="44">
        <v>0.4884</v>
      </c>
      <c r="D425" s="56" t="s">
        <v>600</v>
      </c>
      <c r="K425" s="24"/>
      <c r="L425" s="24"/>
      <c r="N425" s="49"/>
      <c r="O425" s="41"/>
      <c r="P425" s="42"/>
      <c r="Q425" s="42"/>
      <c r="R425" s="41"/>
    </row>
    <row r="426" spans="1:18" ht="16">
      <c r="A426" s="50" t="s">
        <v>208</v>
      </c>
      <c r="B426" s="51">
        <v>0.52110000000000001</v>
      </c>
      <c r="C426" s="51">
        <v>0.54930000000000001</v>
      </c>
      <c r="D426" s="54" t="s">
        <v>600</v>
      </c>
      <c r="K426" s="24"/>
      <c r="L426" s="24"/>
      <c r="M426" s="24"/>
      <c r="N426" s="49"/>
      <c r="O426" s="41"/>
      <c r="P426" s="42"/>
      <c r="Q426" s="42"/>
      <c r="R426" s="41"/>
    </row>
    <row r="427" spans="1:18" ht="16">
      <c r="A427" s="43" t="s">
        <v>445</v>
      </c>
      <c r="B427" s="44">
        <v>0.33960000000000001</v>
      </c>
      <c r="C427" s="44">
        <v>0.56420000000000003</v>
      </c>
      <c r="D427" s="45">
        <v>0.59289999999999998</v>
      </c>
      <c r="K427" s="24"/>
      <c r="L427" s="24"/>
      <c r="M427" s="24"/>
      <c r="N427" s="49"/>
      <c r="O427" s="41"/>
      <c r="P427" s="42"/>
      <c r="Q427" s="42"/>
      <c r="R427" s="42"/>
    </row>
    <row r="428" spans="1:18" ht="16">
      <c r="A428" s="50" t="s">
        <v>211</v>
      </c>
      <c r="B428" s="51">
        <v>0.52380000000000004</v>
      </c>
      <c r="C428" s="51">
        <v>0.59089999999999998</v>
      </c>
      <c r="D428" s="54" t="s">
        <v>600</v>
      </c>
      <c r="K428" s="24"/>
      <c r="L428" s="24"/>
      <c r="M428" s="24"/>
      <c r="N428" s="49"/>
      <c r="O428" s="41"/>
      <c r="P428" s="42"/>
      <c r="Q428" s="42"/>
      <c r="R428" s="42"/>
    </row>
    <row r="429" spans="1:18" ht="16">
      <c r="A429" s="43" t="s">
        <v>531</v>
      </c>
      <c r="B429" s="44">
        <v>0.40849999999999997</v>
      </c>
      <c r="C429" s="44">
        <v>0.57320000000000004</v>
      </c>
      <c r="D429" s="56" t="s">
        <v>600</v>
      </c>
      <c r="K429" s="24"/>
      <c r="L429" s="24"/>
      <c r="M429" s="24"/>
      <c r="N429" s="49"/>
      <c r="O429" s="41"/>
      <c r="P429" s="42"/>
      <c r="Q429" s="42"/>
      <c r="R429" s="41"/>
    </row>
    <row r="430" spans="1:18" ht="16">
      <c r="A430" s="50" t="s">
        <v>213</v>
      </c>
      <c r="B430" s="51">
        <v>0.56379999999999997</v>
      </c>
      <c r="C430" s="51">
        <v>0.73399999999999999</v>
      </c>
      <c r="D430" s="54" t="s">
        <v>600</v>
      </c>
      <c r="K430" s="24"/>
      <c r="L430" s="24"/>
      <c r="M430" s="24"/>
      <c r="N430" s="49"/>
      <c r="O430" s="41"/>
      <c r="P430" s="42"/>
      <c r="Q430" s="42"/>
      <c r="R430" s="41"/>
    </row>
    <row r="431" spans="1:18" ht="16">
      <c r="A431" s="43" t="s">
        <v>112</v>
      </c>
      <c r="B431" s="44">
        <v>0.36749999999999999</v>
      </c>
      <c r="C431" s="44">
        <v>0.56630000000000003</v>
      </c>
      <c r="D431" s="45">
        <v>0.77270000000000005</v>
      </c>
      <c r="K431" s="24"/>
      <c r="L431" s="24"/>
      <c r="N431" s="49"/>
      <c r="O431" s="41"/>
      <c r="P431" s="42"/>
      <c r="Q431" s="42"/>
      <c r="R431" s="42"/>
    </row>
    <row r="432" spans="1:18" ht="16">
      <c r="A432" s="50" t="s">
        <v>179</v>
      </c>
      <c r="B432" s="51">
        <v>0.30570000000000003</v>
      </c>
      <c r="C432" s="51">
        <v>0.57389999999999997</v>
      </c>
      <c r="D432" s="52">
        <v>0.55000000000000004</v>
      </c>
      <c r="K432" s="24"/>
      <c r="L432" s="24"/>
      <c r="M432" s="24"/>
      <c r="N432" s="49"/>
      <c r="O432" s="41"/>
      <c r="P432" s="42"/>
      <c r="Q432" s="42"/>
      <c r="R432" s="42"/>
    </row>
    <row r="433" spans="1:18" ht="16">
      <c r="A433" s="43" t="s">
        <v>447</v>
      </c>
      <c r="B433" s="44">
        <v>0.45029999999999998</v>
      </c>
      <c r="C433" s="44">
        <v>0.54390000000000005</v>
      </c>
      <c r="D433" s="45">
        <v>0.70420000000000005</v>
      </c>
      <c r="K433" s="24"/>
      <c r="L433" s="24"/>
      <c r="M433" s="24"/>
      <c r="N433" s="49"/>
      <c r="O433" s="41"/>
      <c r="P433" s="42"/>
      <c r="Q433" s="42"/>
      <c r="R433" s="42"/>
    </row>
    <row r="434" spans="1:18" ht="16">
      <c r="A434" s="50" t="s">
        <v>532</v>
      </c>
      <c r="B434" s="51">
        <v>0.28889999999999999</v>
      </c>
      <c r="C434" s="51">
        <v>0.24440000000000001</v>
      </c>
      <c r="D434" s="54" t="s">
        <v>600</v>
      </c>
      <c r="K434" s="24"/>
      <c r="L434" s="24"/>
      <c r="N434" s="49"/>
      <c r="O434" s="41"/>
      <c r="P434" s="42"/>
      <c r="Q434" s="42"/>
      <c r="R434" s="41"/>
    </row>
    <row r="435" spans="1:18" ht="16">
      <c r="A435" s="43" t="s">
        <v>215</v>
      </c>
      <c r="B435" s="44">
        <v>0.51949999999999996</v>
      </c>
      <c r="C435" s="44">
        <v>0.46150000000000002</v>
      </c>
      <c r="D435" s="45"/>
      <c r="K435" s="24"/>
      <c r="L435" s="24"/>
      <c r="N435" s="49"/>
      <c r="O435" s="41"/>
      <c r="P435" s="42"/>
      <c r="Q435" s="42"/>
      <c r="R435" s="42"/>
    </row>
    <row r="436" spans="1:18" ht="16">
      <c r="A436" s="50" t="s">
        <v>535</v>
      </c>
      <c r="B436" s="51">
        <v>0.15</v>
      </c>
      <c r="C436" s="51">
        <v>0.17499999999999999</v>
      </c>
      <c r="D436" s="54" t="s">
        <v>600</v>
      </c>
      <c r="K436" s="24"/>
      <c r="L436" s="24"/>
      <c r="M436" s="24"/>
      <c r="N436" s="49"/>
      <c r="O436" s="41"/>
      <c r="P436" s="42"/>
      <c r="Q436" s="42"/>
      <c r="R436" s="41"/>
    </row>
    <row r="437" spans="1:18" ht="16">
      <c r="A437" s="43" t="s">
        <v>379</v>
      </c>
      <c r="B437" s="44">
        <v>0.33850000000000002</v>
      </c>
      <c r="C437" s="44">
        <v>0.495</v>
      </c>
      <c r="D437" s="45">
        <v>0.70809999999999995</v>
      </c>
      <c r="K437" s="24"/>
      <c r="L437" s="24"/>
      <c r="M437" s="24"/>
      <c r="N437" s="49"/>
      <c r="O437" s="41"/>
      <c r="P437" s="42"/>
      <c r="Q437" s="42"/>
      <c r="R437" s="41"/>
    </row>
    <row r="438" spans="1:18" ht="16">
      <c r="A438" s="50" t="s">
        <v>448</v>
      </c>
      <c r="B438" s="51">
        <v>0.31990000000000002</v>
      </c>
      <c r="C438" s="51">
        <v>0.53390000000000004</v>
      </c>
      <c r="D438" s="52">
        <v>0.68340000000000001</v>
      </c>
      <c r="K438" s="24"/>
      <c r="L438" s="24"/>
      <c r="N438" s="49"/>
      <c r="O438" s="41"/>
      <c r="P438" s="42"/>
      <c r="Q438" s="42"/>
      <c r="R438" s="42"/>
    </row>
    <row r="439" spans="1:18" ht="16">
      <c r="A439" s="43" t="s">
        <v>450</v>
      </c>
      <c r="B439" s="44">
        <v>0.3387</v>
      </c>
      <c r="C439" s="44">
        <v>0.44440000000000002</v>
      </c>
      <c r="D439" s="45">
        <v>0.8</v>
      </c>
      <c r="K439" s="24"/>
      <c r="L439" s="24"/>
      <c r="M439" s="24"/>
      <c r="N439" s="49"/>
      <c r="O439" s="41"/>
      <c r="P439" s="42"/>
      <c r="Q439" s="42"/>
      <c r="R439" s="42"/>
    </row>
    <row r="440" spans="1:18" ht="16">
      <c r="A440" s="50" t="s">
        <v>412</v>
      </c>
      <c r="B440" s="57" t="s">
        <v>600</v>
      </c>
      <c r="C440" s="57" t="s">
        <v>600</v>
      </c>
      <c r="D440" s="54" t="s">
        <v>600</v>
      </c>
      <c r="K440" s="24"/>
      <c r="L440" s="24"/>
      <c r="N440" s="49"/>
      <c r="O440" s="41"/>
      <c r="P440" s="42"/>
      <c r="Q440" s="42"/>
      <c r="R440" s="42"/>
    </row>
    <row r="441" spans="1:18" ht="16">
      <c r="A441" s="43" t="s">
        <v>233</v>
      </c>
      <c r="B441" s="44">
        <v>0.42180000000000001</v>
      </c>
      <c r="C441" s="44">
        <v>0.70550000000000002</v>
      </c>
      <c r="D441" s="45">
        <v>0.91669999999999996</v>
      </c>
      <c r="K441" s="24"/>
      <c r="L441" s="24"/>
      <c r="M441" s="24"/>
      <c r="N441" s="49"/>
      <c r="O441" s="41"/>
      <c r="P441" s="42"/>
      <c r="Q441" s="42"/>
      <c r="R441" s="42"/>
    </row>
    <row r="442" spans="1:18" ht="16">
      <c r="A442" s="50" t="s">
        <v>118</v>
      </c>
      <c r="B442" s="51">
        <v>0.60470000000000002</v>
      </c>
      <c r="C442" s="51">
        <v>0.66669999999999996</v>
      </c>
      <c r="D442" s="52">
        <v>0.74029999999999996</v>
      </c>
      <c r="K442" s="24"/>
      <c r="L442" s="24"/>
      <c r="M442" s="24"/>
      <c r="N442" s="49"/>
      <c r="O442" s="41"/>
      <c r="P442" s="42"/>
      <c r="Q442" s="42"/>
      <c r="R442" s="42"/>
    </row>
    <row r="443" spans="1:18" ht="16">
      <c r="A443" s="43" t="s">
        <v>236</v>
      </c>
      <c r="B443" s="44">
        <v>0.439</v>
      </c>
      <c r="C443" s="44">
        <v>0.80620000000000003</v>
      </c>
      <c r="D443" s="56" t="s">
        <v>600</v>
      </c>
      <c r="K443" s="24"/>
      <c r="L443" s="24"/>
      <c r="N443" s="49"/>
      <c r="O443" s="41"/>
      <c r="P443" s="42"/>
      <c r="Q443" s="42"/>
      <c r="R443" s="42"/>
    </row>
    <row r="444" spans="1:18" ht="16">
      <c r="A444" s="50" t="s">
        <v>383</v>
      </c>
      <c r="B444" s="51">
        <v>0.2969</v>
      </c>
      <c r="C444" s="51">
        <v>0.4219</v>
      </c>
      <c r="D444" s="52">
        <v>0.68089999999999995</v>
      </c>
      <c r="K444" s="24"/>
      <c r="L444" s="24"/>
      <c r="M444" s="24"/>
      <c r="N444" s="49"/>
      <c r="O444" s="41"/>
      <c r="P444" s="42"/>
      <c r="Q444" s="42"/>
      <c r="R444" s="41"/>
    </row>
    <row r="445" spans="1:18" ht="16">
      <c r="A445" s="43" t="s">
        <v>122</v>
      </c>
      <c r="B445" s="44">
        <v>0.28029999999999999</v>
      </c>
      <c r="C445" s="44">
        <v>0.61360000000000003</v>
      </c>
      <c r="D445" s="45">
        <v>0.66100000000000003</v>
      </c>
      <c r="K445" s="24"/>
      <c r="L445" s="24"/>
      <c r="M445" s="24"/>
      <c r="N445" s="49"/>
      <c r="O445" s="41"/>
      <c r="P445" s="42"/>
      <c r="Q445" s="42"/>
      <c r="R445" s="42"/>
    </row>
    <row r="446" spans="1:18" ht="16">
      <c r="A446" s="50" t="s">
        <v>536</v>
      </c>
      <c r="B446" s="51">
        <v>0.23330000000000001</v>
      </c>
      <c r="C446" s="51">
        <v>0.4</v>
      </c>
      <c r="D446" s="52"/>
      <c r="K446" s="24"/>
      <c r="L446" s="24"/>
      <c r="M446" s="24"/>
      <c r="N446" s="49"/>
      <c r="O446" s="41"/>
      <c r="P446" s="42"/>
      <c r="Q446" s="42"/>
      <c r="R446" s="42"/>
    </row>
    <row r="447" spans="1:18" ht="16">
      <c r="A447" s="43" t="s">
        <v>452</v>
      </c>
      <c r="B447" s="44">
        <v>0.3669</v>
      </c>
      <c r="C447" s="44">
        <v>0.4783</v>
      </c>
      <c r="D447" s="45">
        <v>0.77780000000000005</v>
      </c>
      <c r="K447" s="24"/>
      <c r="L447" s="24"/>
      <c r="M447" s="24"/>
      <c r="N447" s="49"/>
      <c r="O447" s="41"/>
      <c r="P447" s="42"/>
      <c r="Q447" s="42"/>
      <c r="R447" s="42"/>
    </row>
    <row r="448" spans="1:18" ht="16">
      <c r="A448" s="50" t="s">
        <v>454</v>
      </c>
      <c r="B448" s="51">
        <v>0.35139999999999999</v>
      </c>
      <c r="C448" s="51">
        <v>0.52700000000000002</v>
      </c>
      <c r="D448" s="54" t="s">
        <v>600</v>
      </c>
      <c r="K448" s="24"/>
      <c r="L448" s="24"/>
      <c r="N448" s="49"/>
      <c r="O448" s="41"/>
      <c r="P448" s="42"/>
      <c r="Q448" s="42"/>
      <c r="R448" s="41"/>
    </row>
    <row r="449" spans="1:18" ht="16">
      <c r="A449" s="43" t="s">
        <v>126</v>
      </c>
      <c r="B449" s="44">
        <v>0.25419999999999998</v>
      </c>
      <c r="C449" s="44">
        <v>0.58620000000000005</v>
      </c>
      <c r="D449" s="45">
        <v>0.70209999999999995</v>
      </c>
      <c r="K449" s="24"/>
      <c r="L449" s="24"/>
      <c r="M449" s="24"/>
      <c r="N449" s="49"/>
      <c r="O449" s="41"/>
      <c r="P449" s="42"/>
      <c r="Q449" s="42"/>
      <c r="R449" s="42"/>
    </row>
    <row r="450" spans="1:18" ht="16">
      <c r="A450" s="50" t="s">
        <v>186</v>
      </c>
      <c r="B450" s="51">
        <v>0.43130000000000002</v>
      </c>
      <c r="C450" s="51">
        <v>0.8165</v>
      </c>
      <c r="D450" s="52">
        <v>0.68520000000000003</v>
      </c>
      <c r="K450" s="24"/>
      <c r="L450" s="24"/>
      <c r="M450" s="24"/>
      <c r="N450" s="49"/>
      <c r="O450" s="41"/>
      <c r="P450" s="42"/>
      <c r="Q450" s="42"/>
      <c r="R450" s="41"/>
    </row>
    <row r="451" spans="1:18" ht="16">
      <c r="A451" s="43" t="s">
        <v>537</v>
      </c>
      <c r="B451" s="44">
        <v>0.32219999999999999</v>
      </c>
      <c r="C451" s="44">
        <v>0.5</v>
      </c>
      <c r="D451" s="45">
        <v>0.81479999999999997</v>
      </c>
      <c r="K451" s="24"/>
      <c r="L451" s="24"/>
      <c r="M451" s="24"/>
      <c r="N451" s="49"/>
      <c r="O451" s="41"/>
      <c r="P451" s="42"/>
      <c r="Q451" s="42"/>
      <c r="R451" s="41"/>
    </row>
    <row r="452" spans="1:18" ht="16">
      <c r="A452" s="50" t="s">
        <v>538</v>
      </c>
      <c r="B452" s="51">
        <v>0.33679999999999999</v>
      </c>
      <c r="C452" s="51">
        <v>0.33679999999999999</v>
      </c>
      <c r="D452" s="54" t="s">
        <v>600</v>
      </c>
      <c r="K452" s="24"/>
      <c r="L452" s="24"/>
      <c r="N452" s="49"/>
      <c r="O452" s="41"/>
      <c r="P452" s="42"/>
      <c r="Q452" s="42"/>
      <c r="R452" s="41"/>
    </row>
    <row r="453" spans="1:18" ht="16">
      <c r="A453" s="43" t="s">
        <v>539</v>
      </c>
      <c r="B453" s="64" t="s">
        <v>600</v>
      </c>
      <c r="C453" s="64" t="s">
        <v>600</v>
      </c>
      <c r="D453" s="56" t="s">
        <v>600</v>
      </c>
      <c r="K453" s="24"/>
      <c r="L453" s="24"/>
      <c r="M453" s="24"/>
      <c r="N453" s="49"/>
      <c r="O453" s="41"/>
      <c r="P453" s="42"/>
      <c r="Q453" s="42"/>
      <c r="R453" s="42"/>
    </row>
    <row r="454" spans="1:18" ht="16">
      <c r="A454" s="50" t="s">
        <v>45</v>
      </c>
      <c r="B454" s="51">
        <v>0.39460000000000001</v>
      </c>
      <c r="C454" s="51">
        <v>0.45579999999999998</v>
      </c>
      <c r="D454" s="52">
        <v>0.78049999999999997</v>
      </c>
      <c r="K454" s="24"/>
      <c r="L454" s="24"/>
      <c r="N454" s="49"/>
      <c r="O454" s="41"/>
      <c r="P454" s="42"/>
      <c r="Q454" s="42"/>
      <c r="R454" s="42"/>
    </row>
    <row r="455" spans="1:18" ht="16">
      <c r="A455" s="43" t="s">
        <v>71</v>
      </c>
      <c r="B455" s="44">
        <v>0.48049999999999998</v>
      </c>
      <c r="C455" s="44">
        <v>0.76319999999999999</v>
      </c>
      <c r="D455" s="45">
        <v>0.7</v>
      </c>
      <c r="K455" s="24"/>
      <c r="L455" s="24"/>
      <c r="M455" s="24"/>
      <c r="N455" s="49"/>
      <c r="O455" s="41"/>
      <c r="P455" s="42"/>
      <c r="Q455" s="42"/>
      <c r="R455" s="41"/>
    </row>
    <row r="456" spans="1:18" ht="16">
      <c r="A456" s="50" t="s">
        <v>128</v>
      </c>
      <c r="B456" s="51">
        <v>0.41670000000000001</v>
      </c>
      <c r="C456" s="51">
        <v>0.54290000000000005</v>
      </c>
      <c r="D456" s="52">
        <v>0.52270000000000005</v>
      </c>
      <c r="K456" s="24"/>
      <c r="L456" s="24"/>
      <c r="N456" s="49"/>
      <c r="O456" s="41"/>
      <c r="P456" s="42"/>
      <c r="Q456" s="41"/>
      <c r="R456" s="41"/>
    </row>
    <row r="457" spans="1:18" ht="16">
      <c r="A457" s="43" t="s">
        <v>193</v>
      </c>
      <c r="B457" s="44">
        <v>0.36480000000000001</v>
      </c>
      <c r="C457" s="44">
        <v>0.78620000000000001</v>
      </c>
      <c r="D457" s="45">
        <v>0.7</v>
      </c>
      <c r="K457" s="24"/>
      <c r="L457" s="24"/>
      <c r="M457" s="24"/>
      <c r="N457" s="49"/>
      <c r="O457" s="41"/>
      <c r="P457" s="42"/>
      <c r="Q457" s="42"/>
      <c r="R457" s="42"/>
    </row>
    <row r="458" spans="1:18" ht="16">
      <c r="A458" s="50" t="s">
        <v>540</v>
      </c>
      <c r="B458" s="57" t="s">
        <v>600</v>
      </c>
      <c r="C458" s="51">
        <v>0.64290000000000003</v>
      </c>
      <c r="D458" s="54" t="s">
        <v>600</v>
      </c>
      <c r="K458" s="24"/>
      <c r="L458" s="24"/>
      <c r="M458" s="24"/>
      <c r="N458" s="49"/>
      <c r="O458" s="41"/>
      <c r="P458" s="42"/>
      <c r="Q458" s="42"/>
      <c r="R458" s="41"/>
    </row>
    <row r="459" spans="1:18" ht="16">
      <c r="A459" s="43" t="s">
        <v>197</v>
      </c>
      <c r="B459" s="44">
        <v>0.61439999999999995</v>
      </c>
      <c r="C459" s="44">
        <v>0.81200000000000006</v>
      </c>
      <c r="D459" s="56" t="s">
        <v>600</v>
      </c>
      <c r="K459" s="24"/>
      <c r="L459" s="24"/>
      <c r="N459" s="49"/>
      <c r="O459" s="41"/>
      <c r="P459" s="42"/>
      <c r="Q459" s="42"/>
      <c r="R459" s="42"/>
    </row>
    <row r="460" spans="1:18" ht="16">
      <c r="A460" s="50" t="s">
        <v>457</v>
      </c>
      <c r="B460" s="51">
        <v>0.27160000000000001</v>
      </c>
      <c r="C460" s="51">
        <v>0.2195</v>
      </c>
      <c r="D460" s="52">
        <v>0.67859999999999998</v>
      </c>
      <c r="K460" s="24"/>
      <c r="L460" s="24"/>
      <c r="N460" s="49"/>
      <c r="O460" s="41"/>
      <c r="P460" s="42"/>
      <c r="Q460" s="41"/>
      <c r="R460" s="41"/>
    </row>
    <row r="461" spans="1:18" ht="16">
      <c r="A461" s="43" t="s">
        <v>541</v>
      </c>
      <c r="B461" s="44">
        <v>0.24740000000000001</v>
      </c>
      <c r="C461" s="44">
        <v>0.50619999999999998</v>
      </c>
      <c r="D461" s="45">
        <v>0.61729999999999996</v>
      </c>
      <c r="K461" s="24"/>
      <c r="L461" s="24"/>
      <c r="M461" s="24"/>
      <c r="N461" s="49"/>
      <c r="O461" s="41"/>
      <c r="P461" s="42"/>
      <c r="Q461" s="42"/>
      <c r="R461" s="42"/>
    </row>
    <row r="462" spans="1:18" ht="16">
      <c r="A462" s="50" t="s">
        <v>239</v>
      </c>
      <c r="B462" s="51">
        <v>0.29870000000000002</v>
      </c>
      <c r="C462" s="51">
        <v>0.68830000000000002</v>
      </c>
      <c r="D462" s="52">
        <v>0.8387</v>
      </c>
      <c r="K462" s="24"/>
      <c r="L462" s="24"/>
      <c r="M462" s="24"/>
      <c r="N462" s="49"/>
      <c r="O462" s="41"/>
      <c r="P462" s="42"/>
      <c r="Q462" s="42"/>
      <c r="R462" s="41"/>
    </row>
    <row r="463" spans="1:18" ht="16">
      <c r="A463" s="43" t="s">
        <v>458</v>
      </c>
      <c r="B463" s="44">
        <v>0.32100000000000001</v>
      </c>
      <c r="C463" s="44">
        <v>0.44440000000000002</v>
      </c>
      <c r="D463" s="45">
        <v>0.75</v>
      </c>
      <c r="K463" s="24"/>
      <c r="L463" s="24"/>
      <c r="N463" s="49"/>
      <c r="O463" s="41"/>
      <c r="P463" s="41"/>
      <c r="Q463" s="42"/>
      <c r="R463" s="42"/>
    </row>
    <row r="464" spans="1:18" ht="16">
      <c r="A464" s="50" t="s">
        <v>459</v>
      </c>
      <c r="B464" s="51">
        <v>0.34310000000000002</v>
      </c>
      <c r="C464" s="51">
        <v>0.60529999999999995</v>
      </c>
      <c r="D464" s="52">
        <v>0.6522</v>
      </c>
      <c r="K464" s="24"/>
      <c r="L464" s="24"/>
      <c r="N464" s="49"/>
      <c r="O464" s="41"/>
      <c r="P464" s="42"/>
      <c r="Q464" s="42"/>
      <c r="R464" s="42"/>
    </row>
    <row r="465" spans="1:18" ht="16">
      <c r="A465" s="43" t="s">
        <v>388</v>
      </c>
      <c r="B465" s="44">
        <v>0.44009999999999999</v>
      </c>
      <c r="C465" s="44">
        <v>0.58560000000000001</v>
      </c>
      <c r="D465" s="45">
        <v>0.64149999999999996</v>
      </c>
      <c r="K465" s="24"/>
      <c r="N465" s="49"/>
      <c r="O465" s="41"/>
      <c r="P465" s="42"/>
      <c r="Q465" s="42"/>
      <c r="R465" s="42"/>
    </row>
    <row r="466" spans="1:18" ht="16">
      <c r="A466" s="50" t="s">
        <v>462</v>
      </c>
      <c r="B466" s="51">
        <v>0.44</v>
      </c>
      <c r="C466" s="51">
        <v>0.56000000000000005</v>
      </c>
      <c r="D466" s="54" t="s">
        <v>600</v>
      </c>
      <c r="K466" s="24"/>
      <c r="L466" s="24"/>
      <c r="M466" s="24"/>
      <c r="N466" s="49"/>
      <c r="O466" s="41"/>
      <c r="P466" s="42"/>
      <c r="Q466" s="42"/>
      <c r="R466" s="42"/>
    </row>
    <row r="467" spans="1:18" ht="16">
      <c r="A467" s="43" t="s">
        <v>463</v>
      </c>
      <c r="B467" s="44">
        <v>0.41449999999999998</v>
      </c>
      <c r="C467" s="44">
        <v>0.53820000000000001</v>
      </c>
      <c r="D467" s="45">
        <v>0.84719999999999995</v>
      </c>
      <c r="K467" s="24"/>
      <c r="L467" s="24"/>
      <c r="N467" s="49"/>
      <c r="O467" s="41"/>
      <c r="P467" s="42"/>
      <c r="Q467" s="42"/>
      <c r="R467" s="42"/>
    </row>
    <row r="468" spans="1:18" ht="16">
      <c r="A468" s="50" t="s">
        <v>334</v>
      </c>
      <c r="B468" s="51">
        <v>0.3654</v>
      </c>
      <c r="C468" s="51">
        <v>0.51919999999999999</v>
      </c>
      <c r="D468" s="54" t="s">
        <v>600</v>
      </c>
      <c r="K468" s="24"/>
      <c r="L468" s="24"/>
      <c r="N468" s="49"/>
      <c r="O468" s="41"/>
      <c r="P468" s="42"/>
      <c r="Q468" s="42"/>
      <c r="R468" s="42"/>
    </row>
    <row r="469" spans="1:18" ht="16">
      <c r="A469" s="43" t="s">
        <v>134</v>
      </c>
      <c r="B469" s="44">
        <v>0.42649999999999999</v>
      </c>
      <c r="C469" s="44">
        <v>0.7</v>
      </c>
      <c r="D469" s="45">
        <v>0.73680000000000001</v>
      </c>
      <c r="K469" s="24"/>
      <c r="L469" s="24"/>
      <c r="M469" s="24"/>
      <c r="N469" s="49"/>
      <c r="O469" s="41"/>
      <c r="P469" s="42"/>
      <c r="Q469" s="42"/>
      <c r="R469" s="42"/>
    </row>
    <row r="470" spans="1:18" ht="16">
      <c r="A470" s="50" t="s">
        <v>464</v>
      </c>
      <c r="B470" s="51">
        <v>0.29899999999999999</v>
      </c>
      <c r="C470" s="51">
        <v>0.57730000000000004</v>
      </c>
      <c r="D470" s="52">
        <v>0.57499999999999996</v>
      </c>
      <c r="K470" s="24"/>
      <c r="L470" s="24"/>
      <c r="M470" s="24"/>
      <c r="N470" s="49"/>
      <c r="O470" s="41"/>
      <c r="P470" s="42"/>
      <c r="Q470" s="42"/>
      <c r="R470" s="42"/>
    </row>
    <row r="471" spans="1:18" ht="16">
      <c r="A471" s="43" t="s">
        <v>223</v>
      </c>
      <c r="B471" s="44">
        <v>0.5</v>
      </c>
      <c r="C471" s="64" t="s">
        <v>600</v>
      </c>
      <c r="D471" s="56" t="s">
        <v>600</v>
      </c>
      <c r="K471" s="24"/>
      <c r="L471" s="24"/>
      <c r="N471" s="49"/>
      <c r="O471" s="41"/>
      <c r="P471" s="42"/>
      <c r="Q471" s="42"/>
      <c r="R471" s="42"/>
    </row>
    <row r="472" spans="1:18" ht="16">
      <c r="A472" s="50" t="s">
        <v>82</v>
      </c>
      <c r="B472" s="51">
        <v>0.32200000000000001</v>
      </c>
      <c r="C472" s="51">
        <v>0.72030000000000005</v>
      </c>
      <c r="D472" s="52">
        <v>0.64859999999999995</v>
      </c>
      <c r="K472" s="24"/>
      <c r="N472" s="49"/>
      <c r="O472" s="41"/>
      <c r="P472" s="42"/>
      <c r="Q472" s="42"/>
      <c r="R472" s="41"/>
    </row>
    <row r="473" spans="1:18" ht="16">
      <c r="A473" s="43" t="s">
        <v>465</v>
      </c>
      <c r="B473" s="44">
        <v>0.3458</v>
      </c>
      <c r="C473" s="44">
        <v>0.51670000000000005</v>
      </c>
      <c r="D473" s="45">
        <v>0.74029999999999996</v>
      </c>
      <c r="K473" s="24"/>
      <c r="L473" s="24"/>
      <c r="N473" s="49"/>
      <c r="O473" s="41"/>
      <c r="P473" s="42"/>
      <c r="Q473" s="42"/>
      <c r="R473" s="41"/>
    </row>
    <row r="474" spans="1:18" ht="16">
      <c r="A474" s="50" t="s">
        <v>544</v>
      </c>
      <c r="B474" s="51">
        <v>0.22989999999999999</v>
      </c>
      <c r="C474" s="51">
        <v>0.28410000000000002</v>
      </c>
      <c r="D474" s="52">
        <v>0.83330000000000004</v>
      </c>
      <c r="K474" s="24"/>
      <c r="L474" s="24"/>
      <c r="N474" s="49"/>
      <c r="O474" s="41"/>
      <c r="P474" s="42"/>
      <c r="Q474" s="42"/>
      <c r="R474" s="41"/>
    </row>
    <row r="475" spans="1:18" ht="16">
      <c r="A475" s="43" t="s">
        <v>545</v>
      </c>
      <c r="B475" s="44">
        <v>0.4017</v>
      </c>
      <c r="C475" s="44">
        <v>0.3846</v>
      </c>
      <c r="D475" s="45"/>
      <c r="K475" s="24"/>
      <c r="L475" s="24"/>
      <c r="N475" s="49"/>
      <c r="O475" s="41"/>
      <c r="P475" s="42"/>
      <c r="Q475" s="42"/>
      <c r="R475" s="42"/>
    </row>
    <row r="476" spans="1:18" ht="16">
      <c r="A476" s="50" t="s">
        <v>467</v>
      </c>
      <c r="B476" s="51">
        <v>0.33169999999999999</v>
      </c>
      <c r="C476" s="51">
        <v>0.47870000000000001</v>
      </c>
      <c r="D476" s="52">
        <v>0.83699999999999997</v>
      </c>
      <c r="L476" s="24"/>
      <c r="M476" s="24"/>
      <c r="N476" s="49"/>
      <c r="O476" s="41"/>
      <c r="P476" s="42"/>
      <c r="Q476" s="42"/>
      <c r="R476" s="42"/>
    </row>
    <row r="477" spans="1:18" ht="16">
      <c r="A477" s="43" t="s">
        <v>266</v>
      </c>
      <c r="B477" s="44">
        <v>0.36840000000000001</v>
      </c>
      <c r="C477" s="44">
        <v>0.53949999999999998</v>
      </c>
      <c r="D477" s="45">
        <v>0.6522</v>
      </c>
      <c r="K477" s="24"/>
      <c r="L477" s="24"/>
      <c r="M477" s="24"/>
      <c r="N477" s="49"/>
      <c r="O477" s="41"/>
      <c r="P477" s="42"/>
      <c r="Q477" s="42"/>
      <c r="R477" s="41"/>
    </row>
    <row r="478" spans="1:18" ht="16">
      <c r="A478" s="50" t="s">
        <v>547</v>
      </c>
      <c r="B478" s="51">
        <v>0.32429999999999998</v>
      </c>
      <c r="C478" s="51">
        <v>0.2162</v>
      </c>
      <c r="D478" s="52"/>
      <c r="K478" s="24"/>
      <c r="L478" s="24"/>
      <c r="M478" s="24"/>
      <c r="N478" s="49"/>
      <c r="O478" s="41"/>
      <c r="P478" s="42"/>
      <c r="Q478" s="42"/>
      <c r="R478" s="41"/>
    </row>
    <row r="479" spans="1:18" ht="16">
      <c r="A479" s="43" t="s">
        <v>549</v>
      </c>
      <c r="B479" s="44">
        <v>0.40260000000000001</v>
      </c>
      <c r="C479" s="44">
        <v>0.42859999999999998</v>
      </c>
      <c r="D479" s="45"/>
      <c r="K479" s="24"/>
      <c r="L479" s="24"/>
      <c r="M479" s="24"/>
      <c r="N479" s="49"/>
      <c r="O479" s="41"/>
      <c r="P479" s="42"/>
      <c r="Q479" s="42"/>
      <c r="R479" s="41"/>
    </row>
    <row r="480" spans="1:18" ht="16">
      <c r="A480" s="50" t="s">
        <v>551</v>
      </c>
      <c r="B480" s="51">
        <v>0.33040000000000003</v>
      </c>
      <c r="C480" s="51">
        <v>0.30830000000000002</v>
      </c>
      <c r="D480" s="52"/>
      <c r="K480" s="24"/>
      <c r="L480" s="24"/>
      <c r="N480" s="49"/>
      <c r="O480" s="41"/>
      <c r="P480" s="42"/>
      <c r="Q480" s="42"/>
      <c r="R480" s="41"/>
    </row>
    <row r="481" spans="1:18" ht="16">
      <c r="A481" s="43" t="s">
        <v>225</v>
      </c>
      <c r="B481" s="44">
        <v>0.57140000000000002</v>
      </c>
      <c r="C481" s="44">
        <v>0.57140000000000002</v>
      </c>
      <c r="D481" s="56" t="s">
        <v>600</v>
      </c>
      <c r="K481" s="24"/>
      <c r="L481" s="24"/>
      <c r="N481" s="49"/>
      <c r="O481" s="41"/>
      <c r="P481" s="42"/>
      <c r="Q481" s="42"/>
      <c r="R481" s="41"/>
    </row>
    <row r="482" spans="1:18" ht="16">
      <c r="A482" s="50" t="s">
        <v>552</v>
      </c>
      <c r="B482" s="51">
        <v>0.33329999999999999</v>
      </c>
      <c r="C482" s="51">
        <v>0.64710000000000001</v>
      </c>
      <c r="D482" s="54" t="s">
        <v>600</v>
      </c>
      <c r="K482" s="24"/>
      <c r="L482" s="24"/>
      <c r="M482" s="24"/>
      <c r="N482" s="49"/>
      <c r="O482" s="41"/>
      <c r="P482" s="42"/>
      <c r="Q482" s="42"/>
      <c r="R482" s="41"/>
    </row>
    <row r="483" spans="1:18" ht="16">
      <c r="A483" s="43" t="s">
        <v>335</v>
      </c>
      <c r="B483" s="44">
        <v>0.45450000000000002</v>
      </c>
      <c r="C483" s="44">
        <v>0.64629999999999999</v>
      </c>
      <c r="D483" s="45">
        <v>0.78129999999999999</v>
      </c>
      <c r="K483" s="24"/>
      <c r="L483" s="24"/>
      <c r="M483" s="24"/>
      <c r="N483" s="49"/>
      <c r="O483" s="41"/>
      <c r="P483" s="42"/>
      <c r="Q483" s="42"/>
      <c r="R483" s="41"/>
    </row>
    <row r="484" spans="1:18" ht="16">
      <c r="A484" s="50" t="s">
        <v>357</v>
      </c>
      <c r="B484" s="51">
        <v>0.39689999999999998</v>
      </c>
      <c r="C484" s="51">
        <v>0.64119999999999999</v>
      </c>
      <c r="D484" s="52">
        <v>0.6532</v>
      </c>
      <c r="K484" s="24"/>
      <c r="L484" s="24"/>
      <c r="N484" s="49"/>
      <c r="O484" s="41"/>
      <c r="P484" s="42"/>
      <c r="Q484" s="42"/>
      <c r="R484" s="41"/>
    </row>
    <row r="485" spans="1:18" ht="16">
      <c r="A485" s="43" t="s">
        <v>78</v>
      </c>
      <c r="B485" s="44">
        <v>0.40870000000000001</v>
      </c>
      <c r="C485" s="44">
        <v>0.56520000000000004</v>
      </c>
      <c r="D485" s="45">
        <v>0.81079999999999997</v>
      </c>
      <c r="K485" s="24"/>
      <c r="L485" s="24"/>
      <c r="M485" s="24"/>
      <c r="N485" s="49"/>
      <c r="O485" s="41"/>
      <c r="P485" s="42"/>
      <c r="Q485" s="42"/>
      <c r="R485" s="41"/>
    </row>
    <row r="486" spans="1:18" ht="16">
      <c r="A486" s="50" t="s">
        <v>345</v>
      </c>
      <c r="B486" s="51">
        <v>0.3478</v>
      </c>
      <c r="C486" s="51">
        <v>0.63639999999999997</v>
      </c>
      <c r="D486" s="54" t="s">
        <v>600</v>
      </c>
      <c r="K486" s="24"/>
      <c r="L486" s="24"/>
      <c r="M486" s="24"/>
      <c r="N486" s="49"/>
      <c r="O486" s="41"/>
      <c r="P486" s="42"/>
      <c r="Q486" s="42"/>
      <c r="R486" s="41"/>
    </row>
    <row r="487" spans="1:18" ht="16">
      <c r="A487" s="43" t="s">
        <v>226</v>
      </c>
      <c r="B487" s="44">
        <v>0.59260000000000002</v>
      </c>
      <c r="C487" s="44">
        <v>0.73870000000000002</v>
      </c>
      <c r="D487" s="56" t="s">
        <v>600</v>
      </c>
      <c r="K487" s="24"/>
      <c r="L487" s="24"/>
      <c r="M487" s="24"/>
      <c r="N487" s="49"/>
      <c r="O487" s="41"/>
      <c r="P487" s="41"/>
      <c r="Q487" s="41"/>
      <c r="R487" s="41"/>
    </row>
    <row r="488" spans="1:18" ht="16">
      <c r="A488" s="50" t="s">
        <v>553</v>
      </c>
      <c r="B488" s="51">
        <v>0.39729999999999999</v>
      </c>
      <c r="C488" s="51">
        <v>0.56159999999999999</v>
      </c>
      <c r="D488" s="52">
        <v>0.72309999999999997</v>
      </c>
      <c r="K488" s="24"/>
      <c r="L488" s="24"/>
      <c r="N488" s="49"/>
      <c r="O488" s="41"/>
      <c r="P488" s="42"/>
      <c r="Q488" s="42"/>
      <c r="R488" s="42"/>
    </row>
    <row r="489" spans="1:18" ht="16">
      <c r="A489" s="43" t="s">
        <v>554</v>
      </c>
      <c r="B489" s="44">
        <v>0.32379999999999998</v>
      </c>
      <c r="C489" s="44">
        <v>0.378</v>
      </c>
      <c r="D489" s="45">
        <v>0.75</v>
      </c>
      <c r="K489" s="24"/>
      <c r="L489" s="24"/>
      <c r="N489" s="49"/>
      <c r="O489" s="41"/>
      <c r="P489" s="42"/>
      <c r="Q489" s="42"/>
      <c r="R489" s="42"/>
    </row>
    <row r="490" spans="1:18" ht="16">
      <c r="A490" s="50" t="s">
        <v>198</v>
      </c>
      <c r="B490" s="51">
        <v>0.25629999999999997</v>
      </c>
      <c r="C490" s="51">
        <v>0.61990000000000001</v>
      </c>
      <c r="D490" s="52">
        <v>0.53129999999999999</v>
      </c>
      <c r="K490" s="24"/>
      <c r="L490" s="24"/>
      <c r="N490" s="49"/>
      <c r="O490" s="41"/>
      <c r="P490" s="42"/>
      <c r="Q490" s="42"/>
      <c r="R490" s="42"/>
    </row>
    <row r="491" spans="1:18" ht="16">
      <c r="A491" s="43" t="s">
        <v>137</v>
      </c>
      <c r="B491" s="44">
        <v>0.3281</v>
      </c>
      <c r="C491" s="44">
        <v>0.59540000000000004</v>
      </c>
      <c r="D491" s="45">
        <v>0.61170000000000002</v>
      </c>
      <c r="K491" s="24"/>
      <c r="L491" s="24"/>
      <c r="N491" s="49"/>
      <c r="O491" s="41"/>
      <c r="P491" s="41"/>
      <c r="Q491" s="42"/>
      <c r="R491" s="41"/>
    </row>
    <row r="492" spans="1:18" ht="16">
      <c r="A492" s="50" t="s">
        <v>556</v>
      </c>
      <c r="B492" s="51">
        <v>0.42859999999999998</v>
      </c>
      <c r="C492" s="51">
        <v>0.2571</v>
      </c>
      <c r="D492" s="54" t="s">
        <v>600</v>
      </c>
      <c r="K492" s="24"/>
      <c r="L492" s="24"/>
      <c r="N492" s="49"/>
      <c r="O492" s="41"/>
      <c r="P492" s="42"/>
      <c r="Q492" s="42"/>
      <c r="R492" s="42"/>
    </row>
    <row r="493" spans="1:18" ht="16">
      <c r="A493" s="43" t="s">
        <v>557</v>
      </c>
      <c r="B493" s="44">
        <v>0.313</v>
      </c>
      <c r="C493" s="44">
        <v>0.39219999999999999</v>
      </c>
      <c r="D493" s="45"/>
      <c r="K493" s="24"/>
      <c r="L493" s="24"/>
      <c r="N493" s="49"/>
      <c r="O493" s="41"/>
      <c r="P493" s="42"/>
      <c r="Q493" s="42"/>
      <c r="R493" s="42"/>
    </row>
    <row r="494" spans="1:18" ht="16">
      <c r="A494" s="50" t="s">
        <v>409</v>
      </c>
      <c r="B494" s="51">
        <v>0.37780000000000002</v>
      </c>
      <c r="C494" s="51">
        <v>0.4607</v>
      </c>
      <c r="D494" s="52">
        <v>0.70369999999999999</v>
      </c>
      <c r="K494" s="24"/>
      <c r="L494" s="24"/>
      <c r="N494" s="49"/>
      <c r="O494" s="41"/>
      <c r="P494" s="42"/>
      <c r="Q494" s="42"/>
      <c r="R494" s="42"/>
    </row>
    <row r="495" spans="1:18" ht="16">
      <c r="A495" s="43" t="s">
        <v>558</v>
      </c>
      <c r="B495" s="44">
        <v>0.2145</v>
      </c>
      <c r="C495" s="44">
        <v>0.371</v>
      </c>
      <c r="D495" s="45">
        <v>0.62729999999999997</v>
      </c>
      <c r="K495" s="24"/>
      <c r="L495" s="24"/>
      <c r="M495" s="24"/>
      <c r="N495" s="49"/>
      <c r="O495" s="41"/>
      <c r="P495" s="42"/>
      <c r="Q495" s="42"/>
      <c r="R495" s="42"/>
    </row>
    <row r="496" spans="1:18" ht="16">
      <c r="A496" s="50" t="s">
        <v>559</v>
      </c>
      <c r="B496" s="51">
        <v>0.18140000000000001</v>
      </c>
      <c r="C496" s="51">
        <v>0.21190000000000001</v>
      </c>
      <c r="D496" s="52">
        <v>0.62439999999999996</v>
      </c>
      <c r="K496" s="24"/>
      <c r="L496" s="24"/>
      <c r="M496" s="24"/>
      <c r="N496" s="49"/>
      <c r="O496" s="41"/>
      <c r="P496" s="42"/>
      <c r="Q496" s="42"/>
      <c r="R496" s="42"/>
    </row>
    <row r="497" spans="1:18" ht="16">
      <c r="A497" s="43" t="s">
        <v>560</v>
      </c>
      <c r="B497" s="44">
        <v>0.15379999999999999</v>
      </c>
      <c r="C497" s="44">
        <v>0.28210000000000002</v>
      </c>
      <c r="D497" s="56" t="s">
        <v>600</v>
      </c>
      <c r="K497" s="24"/>
      <c r="L497" s="24"/>
      <c r="N497" s="49"/>
      <c r="O497" s="41"/>
      <c r="P497" s="42"/>
      <c r="Q497" s="42"/>
      <c r="R497" s="42"/>
    </row>
    <row r="498" spans="1:18" ht="16">
      <c r="A498" s="50" t="s">
        <v>140</v>
      </c>
      <c r="B498" s="51">
        <v>0.49320000000000003</v>
      </c>
      <c r="C498" s="51">
        <v>0.66449999999999998</v>
      </c>
      <c r="D498" s="52">
        <v>0.74260000000000004</v>
      </c>
      <c r="N498" s="49"/>
      <c r="O498" s="41"/>
      <c r="P498" s="42"/>
      <c r="Q498" s="42"/>
      <c r="R498" s="42"/>
    </row>
    <row r="499" spans="1:18" ht="16">
      <c r="A499" s="43" t="s">
        <v>248</v>
      </c>
      <c r="B499" s="44">
        <v>0.41339999999999999</v>
      </c>
      <c r="C499" s="44">
        <v>0.71430000000000005</v>
      </c>
      <c r="D499" s="45">
        <v>0.78869999999999996</v>
      </c>
      <c r="K499" s="24"/>
      <c r="L499" s="24"/>
      <c r="M499" s="24"/>
      <c r="N499" s="49"/>
      <c r="O499" s="41"/>
      <c r="P499" s="42"/>
      <c r="Q499" s="42"/>
      <c r="R499" s="41"/>
    </row>
    <row r="500" spans="1:18" ht="16">
      <c r="A500" s="50" t="s">
        <v>472</v>
      </c>
      <c r="B500" s="51">
        <v>0.29630000000000001</v>
      </c>
      <c r="C500" s="51">
        <v>0.47220000000000001</v>
      </c>
      <c r="D500" s="52">
        <v>0.57579999999999998</v>
      </c>
      <c r="K500" s="24"/>
      <c r="L500" s="24"/>
      <c r="M500" s="24"/>
      <c r="N500" s="49"/>
      <c r="O500" s="41"/>
      <c r="P500" s="42"/>
      <c r="Q500" s="42"/>
      <c r="R500" s="42"/>
    </row>
    <row r="501" spans="1:18" ht="16">
      <c r="A501" s="43" t="s">
        <v>423</v>
      </c>
      <c r="B501" s="64" t="s">
        <v>600</v>
      </c>
      <c r="C501" s="44">
        <v>0.58330000000000004</v>
      </c>
      <c r="D501" s="56" t="s">
        <v>600</v>
      </c>
      <c r="K501" s="24"/>
      <c r="L501" s="24"/>
      <c r="M501" s="24"/>
      <c r="N501" s="49"/>
      <c r="O501" s="41"/>
      <c r="P501" s="42"/>
      <c r="Q501" s="42"/>
      <c r="R501" s="42"/>
    </row>
    <row r="502" spans="1:18" ht="16">
      <c r="A502" s="50" t="s">
        <v>562</v>
      </c>
      <c r="B502" s="51">
        <v>0.22159999999999999</v>
      </c>
      <c r="C502" s="51">
        <v>0.39500000000000002</v>
      </c>
      <c r="D502" s="52">
        <v>0.315</v>
      </c>
      <c r="L502" s="24"/>
      <c r="N502" s="49"/>
      <c r="O502" s="41"/>
      <c r="P502" s="42"/>
      <c r="Q502" s="42"/>
      <c r="R502" s="41"/>
    </row>
    <row r="503" spans="1:18" ht="16">
      <c r="A503" s="43" t="s">
        <v>563</v>
      </c>
      <c r="B503" s="44">
        <v>0.26700000000000002</v>
      </c>
      <c r="C503" s="44">
        <v>0.38350000000000001</v>
      </c>
      <c r="D503" s="45">
        <v>0.75</v>
      </c>
      <c r="K503" s="24"/>
      <c r="L503" s="24"/>
      <c r="M503" s="24"/>
      <c r="N503" s="49"/>
      <c r="O503" s="41"/>
      <c r="P503" s="42"/>
      <c r="Q503" s="42"/>
      <c r="R503" s="42"/>
    </row>
    <row r="504" spans="1:18" ht="16">
      <c r="A504" s="50" t="s">
        <v>564</v>
      </c>
      <c r="B504" s="51">
        <v>0.20949999999999999</v>
      </c>
      <c r="C504" s="51">
        <v>0.3654</v>
      </c>
      <c r="D504" s="52">
        <v>0.7742</v>
      </c>
      <c r="K504" s="24"/>
      <c r="L504" s="24"/>
      <c r="M504" s="24"/>
      <c r="N504" s="49"/>
      <c r="O504" s="41"/>
      <c r="P504" s="42"/>
      <c r="Q504" s="42"/>
      <c r="R504" s="42"/>
    </row>
    <row r="505" spans="1:18" ht="16">
      <c r="A505" s="43" t="s">
        <v>250</v>
      </c>
      <c r="B505" s="44">
        <v>0.44440000000000002</v>
      </c>
      <c r="C505" s="44">
        <v>0.69779999999999998</v>
      </c>
      <c r="D505" s="45">
        <v>0.67569999999999997</v>
      </c>
      <c r="K505" s="24"/>
      <c r="L505" s="24"/>
      <c r="M505" s="24"/>
      <c r="N505" s="49"/>
      <c r="O505" s="41"/>
      <c r="P505" s="42"/>
      <c r="Q505" s="42"/>
      <c r="R505" s="41"/>
    </row>
    <row r="506" spans="1:18" ht="16">
      <c r="A506" s="50" t="s">
        <v>473</v>
      </c>
      <c r="B506" s="51">
        <v>0.37009999999999998</v>
      </c>
      <c r="C506" s="51">
        <v>0.65180000000000005</v>
      </c>
      <c r="D506" s="52">
        <v>0.61960000000000004</v>
      </c>
      <c r="K506" s="24"/>
      <c r="L506" s="24"/>
      <c r="M506" s="24"/>
      <c r="N506" s="49"/>
      <c r="O506" s="41"/>
      <c r="P506" s="42"/>
      <c r="Q506" s="42"/>
      <c r="R506" s="41"/>
    </row>
    <row r="507" spans="1:18" ht="16">
      <c r="A507" s="43" t="s">
        <v>565</v>
      </c>
      <c r="B507" s="44">
        <v>0.41880000000000001</v>
      </c>
      <c r="C507" s="44">
        <v>0.41249999999999998</v>
      </c>
      <c r="D507" s="45"/>
      <c r="K507" s="24"/>
      <c r="L507" s="24"/>
      <c r="M507" s="24"/>
      <c r="N507" s="49"/>
      <c r="O507" s="41"/>
      <c r="P507" s="42"/>
      <c r="Q507" s="42"/>
      <c r="R507" s="41"/>
    </row>
    <row r="508" spans="1:18" ht="16">
      <c r="A508" s="50" t="s">
        <v>474</v>
      </c>
      <c r="B508" s="51">
        <v>0.29409999999999997</v>
      </c>
      <c r="C508" s="51">
        <v>0.36899999999999999</v>
      </c>
      <c r="D508" s="52">
        <v>0.65569999999999995</v>
      </c>
      <c r="K508" s="24"/>
      <c r="L508" s="24"/>
      <c r="M508" s="24"/>
      <c r="N508" s="49"/>
      <c r="O508" s="41"/>
      <c r="P508" s="42"/>
      <c r="Q508" s="42"/>
      <c r="R508" s="41"/>
    </row>
    <row r="509" spans="1:18" ht="16">
      <c r="A509" s="43" t="s">
        <v>475</v>
      </c>
      <c r="B509" s="44">
        <v>0.33989999999999998</v>
      </c>
      <c r="C509" s="44">
        <v>0.39929999999999999</v>
      </c>
      <c r="D509" s="45">
        <v>0.75609999999999999</v>
      </c>
      <c r="K509" s="24"/>
      <c r="L509" s="24"/>
      <c r="M509" s="24"/>
      <c r="N509" s="49"/>
      <c r="O509" s="41"/>
      <c r="P509" s="42"/>
      <c r="Q509" s="42"/>
      <c r="R509" s="42"/>
    </row>
    <row r="510" spans="1:18" ht="16">
      <c r="A510" s="50" t="s">
        <v>415</v>
      </c>
      <c r="B510" s="51">
        <v>0.38540000000000002</v>
      </c>
      <c r="C510" s="51">
        <v>0.5</v>
      </c>
      <c r="D510" s="52">
        <v>0.59040000000000004</v>
      </c>
      <c r="K510" s="24"/>
      <c r="L510" s="24"/>
      <c r="N510" s="49"/>
      <c r="O510" s="41"/>
      <c r="P510" s="42"/>
      <c r="Q510" s="42"/>
      <c r="R510" s="42"/>
    </row>
    <row r="511" spans="1:18" ht="16">
      <c r="A511" s="43" t="s">
        <v>87</v>
      </c>
      <c r="B511" s="44">
        <v>0.33529999999999999</v>
      </c>
      <c r="C511" s="44">
        <v>0.64739999999999998</v>
      </c>
      <c r="D511" s="45">
        <v>0.46429999999999999</v>
      </c>
      <c r="K511" s="24"/>
      <c r="L511" s="24"/>
      <c r="M511" s="24"/>
      <c r="N511" s="49"/>
      <c r="O511" s="41"/>
      <c r="P511" s="41"/>
      <c r="Q511" s="42"/>
      <c r="R511" s="41"/>
    </row>
    <row r="512" spans="1:18" ht="16">
      <c r="A512" s="50" t="s">
        <v>476</v>
      </c>
      <c r="B512" s="51">
        <v>0.3412</v>
      </c>
      <c r="C512" s="51">
        <v>0.4471</v>
      </c>
      <c r="D512" s="52">
        <v>0.85919999999999996</v>
      </c>
      <c r="K512" s="24"/>
      <c r="L512" s="24"/>
      <c r="M512" s="24"/>
      <c r="N512" s="49"/>
      <c r="O512" s="41"/>
      <c r="P512" s="42"/>
      <c r="Q512" s="42"/>
      <c r="R512" s="42"/>
    </row>
    <row r="513" spans="1:18" ht="16">
      <c r="A513" s="43" t="s">
        <v>145</v>
      </c>
      <c r="B513" s="44">
        <v>0.375</v>
      </c>
      <c r="C513" s="44">
        <v>0.625</v>
      </c>
      <c r="D513" s="45">
        <v>0.46429999999999999</v>
      </c>
      <c r="K513" s="24"/>
      <c r="L513" s="24"/>
      <c r="N513" s="49"/>
      <c r="O513" s="41"/>
      <c r="P513" s="42"/>
      <c r="Q513" s="42"/>
      <c r="R513" s="42"/>
    </row>
    <row r="514" spans="1:18" ht="16">
      <c r="A514" s="50" t="s">
        <v>478</v>
      </c>
      <c r="B514" s="51">
        <v>0.38740000000000002</v>
      </c>
      <c r="C514" s="51">
        <v>0.61260000000000003</v>
      </c>
      <c r="D514" s="52">
        <v>0.56940000000000002</v>
      </c>
      <c r="K514" s="24"/>
      <c r="L514" s="24"/>
      <c r="M514" s="24"/>
      <c r="N514" s="49"/>
      <c r="O514" s="41"/>
      <c r="P514" s="42"/>
      <c r="Q514" s="42"/>
      <c r="R514" s="42"/>
    </row>
    <row r="515" spans="1:18" ht="16">
      <c r="A515" s="43" t="s">
        <v>419</v>
      </c>
      <c r="B515" s="44">
        <v>0.3286</v>
      </c>
      <c r="C515" s="44">
        <v>0.45069999999999999</v>
      </c>
      <c r="D515" s="56" t="s">
        <v>600</v>
      </c>
      <c r="K515" s="24"/>
      <c r="L515" s="24"/>
      <c r="M515" s="24"/>
      <c r="N515" s="49"/>
      <c r="O515" s="41"/>
      <c r="P515" s="42"/>
      <c r="Q515" s="42"/>
      <c r="R515" s="42"/>
    </row>
    <row r="516" spans="1:18" ht="16">
      <c r="A516" s="50" t="s">
        <v>151</v>
      </c>
      <c r="B516" s="51">
        <v>0.43690000000000001</v>
      </c>
      <c r="C516" s="51">
        <v>0.74760000000000004</v>
      </c>
      <c r="D516" s="52">
        <v>0.76790000000000003</v>
      </c>
      <c r="K516" s="24"/>
      <c r="L516" s="24"/>
      <c r="N516" s="49"/>
      <c r="O516" s="41"/>
      <c r="P516" s="42"/>
      <c r="Q516" s="42"/>
      <c r="R516" s="42"/>
    </row>
    <row r="517" spans="1:18" ht="16">
      <c r="A517" s="43" t="s">
        <v>323</v>
      </c>
      <c r="B517" s="44">
        <v>0.23080000000000001</v>
      </c>
      <c r="C517" s="44">
        <v>0.41539999999999999</v>
      </c>
      <c r="D517" s="45">
        <v>0.74070000000000003</v>
      </c>
      <c r="K517" s="24"/>
      <c r="L517" s="24"/>
      <c r="N517" s="49"/>
      <c r="O517" s="41"/>
      <c r="P517" s="42"/>
      <c r="Q517" s="42"/>
      <c r="R517" s="42"/>
    </row>
    <row r="518" spans="1:18" ht="16">
      <c r="A518" s="50" t="s">
        <v>83</v>
      </c>
      <c r="B518" s="51">
        <v>0.26040000000000002</v>
      </c>
      <c r="C518" s="51">
        <v>0.30209999999999998</v>
      </c>
      <c r="D518" s="52">
        <v>0.59260000000000002</v>
      </c>
      <c r="K518" s="24"/>
      <c r="L518" s="24"/>
      <c r="N518" s="49"/>
      <c r="O518" s="41"/>
      <c r="P518" s="42"/>
      <c r="Q518" s="42"/>
      <c r="R518" s="41"/>
    </row>
    <row r="519" spans="1:18" ht="16">
      <c r="A519" s="43" t="s">
        <v>88</v>
      </c>
      <c r="B519" s="44">
        <v>0.56720000000000004</v>
      </c>
      <c r="C519" s="44">
        <v>0.68659999999999999</v>
      </c>
      <c r="D519" s="56" t="s">
        <v>600</v>
      </c>
      <c r="K519" s="24"/>
      <c r="L519" s="24"/>
      <c r="N519" s="49"/>
      <c r="O519" s="41"/>
      <c r="P519" s="42"/>
      <c r="Q519" s="42"/>
      <c r="R519" s="42"/>
    </row>
    <row r="520" spans="1:18" ht="16">
      <c r="A520" s="50" t="s">
        <v>49</v>
      </c>
      <c r="B520" s="51">
        <v>0.40910000000000002</v>
      </c>
      <c r="C520" s="51">
        <v>0.69230000000000003</v>
      </c>
      <c r="D520" s="52">
        <v>0.70369999999999999</v>
      </c>
      <c r="K520" s="24"/>
      <c r="L520" s="24"/>
      <c r="M520" s="24"/>
      <c r="N520" s="49"/>
      <c r="O520" s="41"/>
      <c r="P520" s="42"/>
      <c r="Q520" s="42"/>
      <c r="R520" s="42"/>
    </row>
    <row r="521" spans="1:18" ht="16">
      <c r="A521" s="43" t="s">
        <v>566</v>
      </c>
      <c r="B521" s="44">
        <v>0.2339</v>
      </c>
      <c r="C521" s="44">
        <v>0.35089999999999999</v>
      </c>
      <c r="D521" s="45">
        <v>0.5</v>
      </c>
      <c r="K521" s="24"/>
      <c r="L521" s="24"/>
      <c r="M521" s="24"/>
      <c r="N521" s="49"/>
      <c r="O521" s="41"/>
      <c r="P521" s="42"/>
      <c r="Q521" s="42"/>
      <c r="R521" s="42"/>
    </row>
    <row r="522" spans="1:18" ht="16">
      <c r="A522" s="50" t="s">
        <v>567</v>
      </c>
      <c r="B522" s="51">
        <v>0.21429999999999999</v>
      </c>
      <c r="C522" s="51">
        <v>0.44829999999999998</v>
      </c>
      <c r="D522" s="54" t="s">
        <v>600</v>
      </c>
      <c r="L522" s="24"/>
      <c r="N522" s="49"/>
      <c r="O522" s="41"/>
      <c r="P522" s="42"/>
      <c r="Q522" s="42"/>
      <c r="R522" s="42"/>
    </row>
    <row r="523" spans="1:18" ht="16">
      <c r="A523" s="43" t="s">
        <v>480</v>
      </c>
      <c r="B523" s="44">
        <v>0.31790000000000002</v>
      </c>
      <c r="C523" s="44">
        <v>0.51549999999999996</v>
      </c>
      <c r="D523" s="45">
        <v>0.73209999999999997</v>
      </c>
      <c r="K523" s="24"/>
      <c r="L523" s="24"/>
      <c r="M523" s="24"/>
      <c r="N523" s="49"/>
      <c r="O523" s="41"/>
      <c r="P523" s="42"/>
      <c r="Q523" s="42"/>
      <c r="R523" s="42"/>
    </row>
    <row r="524" spans="1:18" ht="16">
      <c r="A524" s="50" t="s">
        <v>568</v>
      </c>
      <c r="B524" s="51">
        <v>0.16520000000000001</v>
      </c>
      <c r="C524" s="51">
        <v>0.13289999999999999</v>
      </c>
      <c r="D524" s="52">
        <v>0.5</v>
      </c>
      <c r="K524" s="24"/>
      <c r="L524" s="24"/>
      <c r="M524" s="24"/>
      <c r="N524" s="49"/>
      <c r="O524" s="41"/>
      <c r="P524" s="42"/>
      <c r="Q524" s="42"/>
      <c r="R524" s="41"/>
    </row>
    <row r="525" spans="1:18" ht="16">
      <c r="A525" s="43" t="s">
        <v>569</v>
      </c>
      <c r="B525" s="44">
        <v>0.30370000000000003</v>
      </c>
      <c r="C525" s="44">
        <v>0.37040000000000001</v>
      </c>
      <c r="D525" s="45">
        <v>0.36620000000000003</v>
      </c>
      <c r="K525" s="24"/>
      <c r="L525" s="24"/>
      <c r="M525" s="24"/>
      <c r="N525" s="49"/>
      <c r="O525" s="41"/>
      <c r="P525" s="42"/>
      <c r="Q525" s="42"/>
      <c r="R525" s="42"/>
    </row>
    <row r="526" spans="1:18" ht="16">
      <c r="A526" s="50" t="s">
        <v>481</v>
      </c>
      <c r="B526" s="51">
        <v>0.29849999999999999</v>
      </c>
      <c r="C526" s="51">
        <v>0.54479999999999995</v>
      </c>
      <c r="D526" s="52">
        <v>0.4667</v>
      </c>
      <c r="K526" s="24"/>
      <c r="L526" s="24"/>
      <c r="M526" s="24"/>
      <c r="N526" s="49"/>
      <c r="O526" s="41"/>
      <c r="P526" s="42"/>
      <c r="Q526" s="42"/>
      <c r="R526" s="42"/>
    </row>
    <row r="527" spans="1:18" ht="16">
      <c r="A527" s="43" t="s">
        <v>570</v>
      </c>
      <c r="B527" s="44">
        <v>0.1741</v>
      </c>
      <c r="C527" s="44">
        <v>0.35859999999999997</v>
      </c>
      <c r="D527" s="45">
        <v>0.46189999999999998</v>
      </c>
      <c r="K527" s="24"/>
      <c r="L527" s="24"/>
      <c r="M527" s="24"/>
    </row>
    <row r="528" spans="1:18" ht="13">
      <c r="A528" s="36"/>
      <c r="B528" s="36"/>
      <c r="C528" s="73"/>
      <c r="D528" s="37"/>
      <c r="L528" s="24"/>
      <c r="M528" s="24"/>
      <c r="N528" s="24"/>
    </row>
    <row r="529" spans="1:14" ht="13">
      <c r="A529" s="36"/>
      <c r="B529" s="36"/>
      <c r="C529" s="24">
        <f>AVERAGE(Non_Charter_Academic_Performance[% BELOW ELA Expectations])</f>
        <v>0.35635737051792837</v>
      </c>
      <c r="D529" s="24">
        <f>AVERAGE(Non_Charter_Academic_Performance[% BELOW MATH Expectations])</f>
        <v>0.50827051792828704</v>
      </c>
      <c r="E529" s="24">
        <f>AVERAGE(Non_Charter_Academic_Performance[% BELOW SCIENCE Expectations])</f>
        <v>0.66053286118980103</v>
      </c>
      <c r="L529" s="24"/>
      <c r="M529" s="24"/>
    </row>
    <row r="530" spans="1:14" ht="13">
      <c r="A530" s="36"/>
      <c r="B530" s="36"/>
      <c r="C530" s="73"/>
      <c r="D530" s="37"/>
      <c r="L530" s="24"/>
      <c r="M530" s="24"/>
      <c r="N530" s="24"/>
    </row>
    <row r="531" spans="1:14" ht="13">
      <c r="A531" s="36"/>
      <c r="B531" s="36"/>
      <c r="C531" s="73"/>
      <c r="D531" s="37"/>
      <c r="L531" s="24"/>
      <c r="M531" s="24"/>
      <c r="N531" s="24"/>
    </row>
    <row r="532" spans="1:14" ht="13">
      <c r="A532" s="36"/>
      <c r="B532" s="36"/>
      <c r="C532" s="73"/>
      <c r="D532" s="37"/>
      <c r="L532" s="24"/>
      <c r="M532" s="24"/>
      <c r="N532" s="24"/>
    </row>
    <row r="533" spans="1:14" ht="13">
      <c r="A533" s="36"/>
      <c r="B533" s="36"/>
      <c r="C533" s="73"/>
      <c r="D533" s="37"/>
      <c r="L533" s="24"/>
      <c r="M533" s="24"/>
      <c r="N533" s="24"/>
    </row>
    <row r="534" spans="1:14" ht="13">
      <c r="A534" s="36"/>
      <c r="B534" s="36"/>
      <c r="C534" s="73"/>
      <c r="D534" s="37"/>
      <c r="L534" s="24"/>
      <c r="M534" s="24"/>
      <c r="N534" s="24"/>
    </row>
    <row r="535" spans="1:14" ht="13">
      <c r="A535" s="36"/>
      <c r="B535" s="36"/>
      <c r="C535" s="73"/>
      <c r="D535" s="37"/>
      <c r="L535" s="24"/>
      <c r="M535" s="24"/>
    </row>
    <row r="536" spans="1:14" ht="13">
      <c r="A536" s="36"/>
      <c r="B536" s="36"/>
      <c r="C536" s="73"/>
      <c r="D536" s="37"/>
      <c r="L536" s="24"/>
      <c r="M536" s="24"/>
      <c r="N536" s="24"/>
    </row>
    <row r="537" spans="1:14" ht="13">
      <c r="A537" s="36"/>
      <c r="B537" s="36"/>
      <c r="C537" s="73"/>
      <c r="D537" s="37"/>
      <c r="L537" s="24"/>
      <c r="M537" s="24"/>
      <c r="N537" s="24"/>
    </row>
    <row r="538" spans="1:14" ht="13">
      <c r="A538" s="36"/>
      <c r="B538" s="36"/>
      <c r="C538" s="73"/>
      <c r="D538" s="37"/>
    </row>
    <row r="539" spans="1:14" ht="13">
      <c r="A539" s="36"/>
      <c r="B539" s="36"/>
      <c r="C539" s="73"/>
      <c r="D539" s="37"/>
    </row>
    <row r="540" spans="1:14" ht="13">
      <c r="A540" s="36"/>
      <c r="B540" s="36"/>
      <c r="C540" s="73"/>
      <c r="D540" s="37"/>
    </row>
    <row r="541" spans="1:14" ht="13">
      <c r="A541" s="36"/>
      <c r="B541" s="36"/>
      <c r="C541" s="73"/>
      <c r="D541" s="37"/>
    </row>
    <row r="542" spans="1:14" ht="13">
      <c r="A542" s="36"/>
      <c r="B542" s="36"/>
      <c r="C542" s="73"/>
      <c r="D542" s="37"/>
    </row>
    <row r="543" spans="1:14" ht="13">
      <c r="A543" s="36"/>
      <c r="B543" s="36"/>
      <c r="C543" s="73"/>
      <c r="D543" s="37"/>
    </row>
    <row r="544" spans="1:14" ht="13">
      <c r="A544" s="36"/>
      <c r="B544" s="36"/>
      <c r="C544" s="73"/>
      <c r="D544" s="37"/>
    </row>
    <row r="545" spans="1:4" ht="13">
      <c r="A545" s="36"/>
      <c r="B545" s="36"/>
      <c r="C545" s="73"/>
      <c r="D545" s="37"/>
    </row>
    <row r="546" spans="1:4" ht="13">
      <c r="A546" s="36"/>
      <c r="B546" s="36"/>
      <c r="C546" s="73"/>
      <c r="D546" s="37"/>
    </row>
    <row r="547" spans="1:4" ht="13">
      <c r="A547" s="36"/>
      <c r="B547" s="36"/>
      <c r="C547" s="73"/>
      <c r="D547" s="37"/>
    </row>
    <row r="548" spans="1:4" ht="13">
      <c r="A548" s="36"/>
      <c r="B548" s="36"/>
      <c r="C548" s="73"/>
      <c r="D548" s="37"/>
    </row>
    <row r="549" spans="1:4" ht="13">
      <c r="A549" s="36"/>
      <c r="B549" s="36"/>
      <c r="C549" s="73"/>
      <c r="D549" s="37"/>
    </row>
    <row r="550" spans="1:4" ht="13">
      <c r="A550" s="36"/>
      <c r="B550" s="36"/>
      <c r="C550" s="73"/>
      <c r="D550" s="37"/>
    </row>
    <row r="551" spans="1:4" ht="13">
      <c r="A551" s="36"/>
      <c r="B551" s="36"/>
      <c r="C551" s="73"/>
      <c r="D551" s="37"/>
    </row>
    <row r="552" spans="1:4" ht="13">
      <c r="A552" s="36"/>
      <c r="B552" s="36"/>
      <c r="C552" s="73"/>
      <c r="D552" s="37"/>
    </row>
    <row r="553" spans="1:4" ht="13">
      <c r="A553" s="36"/>
      <c r="B553" s="36"/>
      <c r="C553" s="73"/>
      <c r="D553" s="37"/>
    </row>
    <row r="554" spans="1:4" ht="13">
      <c r="A554" s="36"/>
      <c r="B554" s="36"/>
      <c r="C554" s="73"/>
      <c r="D554" s="37"/>
    </row>
    <row r="555" spans="1:4" ht="13">
      <c r="A555" s="36"/>
      <c r="B555" s="36"/>
      <c r="C555" s="73"/>
      <c r="D555" s="37"/>
    </row>
    <row r="556" spans="1:4" ht="13">
      <c r="A556" s="36"/>
      <c r="B556" s="36"/>
      <c r="C556" s="73"/>
      <c r="D556" s="37"/>
    </row>
    <row r="557" spans="1:4" ht="13">
      <c r="A557" s="36"/>
      <c r="B557" s="36"/>
      <c r="C557" s="73"/>
      <c r="D557" s="37"/>
    </row>
    <row r="558" spans="1:4" ht="13">
      <c r="A558" s="36"/>
      <c r="B558" s="36"/>
      <c r="C558" s="73"/>
      <c r="D558" s="37"/>
    </row>
    <row r="559" spans="1:4" ht="13">
      <c r="A559" s="36"/>
      <c r="B559" s="36"/>
      <c r="C559" s="73"/>
      <c r="D559" s="37"/>
    </row>
    <row r="560" spans="1:4" ht="13">
      <c r="A560" s="36"/>
      <c r="B560" s="36"/>
      <c r="C560" s="73"/>
      <c r="D560" s="37"/>
    </row>
    <row r="561" spans="1:4" ht="13">
      <c r="A561" s="36"/>
      <c r="B561" s="36"/>
      <c r="C561" s="73"/>
      <c r="D561" s="37"/>
    </row>
    <row r="562" spans="1:4" ht="13">
      <c r="A562" s="36"/>
      <c r="B562" s="36"/>
      <c r="C562" s="73"/>
      <c r="D562" s="37"/>
    </row>
    <row r="563" spans="1:4" ht="13">
      <c r="A563" s="36"/>
      <c r="B563" s="36"/>
      <c r="C563" s="73"/>
      <c r="D563" s="37"/>
    </row>
    <row r="564" spans="1:4" ht="13">
      <c r="A564" s="36"/>
      <c r="B564" s="36"/>
      <c r="C564" s="73"/>
      <c r="D564" s="37"/>
    </row>
    <row r="565" spans="1:4" ht="13">
      <c r="A565" s="36"/>
      <c r="B565" s="36"/>
      <c r="C565" s="73"/>
      <c r="D565" s="37"/>
    </row>
    <row r="566" spans="1:4" ht="13">
      <c r="A566" s="36"/>
      <c r="B566" s="36"/>
      <c r="C566" s="73"/>
      <c r="D566" s="37"/>
    </row>
    <row r="567" spans="1:4" ht="13">
      <c r="A567" s="36"/>
      <c r="B567" s="36"/>
      <c r="C567" s="73"/>
      <c r="D567" s="37"/>
    </row>
    <row r="568" spans="1:4" ht="13">
      <c r="A568" s="36"/>
      <c r="B568" s="36"/>
      <c r="C568" s="73"/>
      <c r="D568" s="37"/>
    </row>
    <row r="569" spans="1:4" ht="13">
      <c r="A569" s="36"/>
      <c r="B569" s="36"/>
      <c r="C569" s="73"/>
      <c r="D569" s="37"/>
    </row>
    <row r="570" spans="1:4" ht="13">
      <c r="A570" s="36"/>
      <c r="B570" s="36"/>
      <c r="C570" s="73"/>
      <c r="D570" s="37"/>
    </row>
    <row r="571" spans="1:4" ht="13">
      <c r="A571" s="36"/>
      <c r="B571" s="36"/>
      <c r="C571" s="73"/>
      <c r="D571" s="37"/>
    </row>
    <row r="572" spans="1:4" ht="13">
      <c r="A572" s="36"/>
      <c r="B572" s="36"/>
      <c r="C572" s="73"/>
      <c r="D572" s="37"/>
    </row>
    <row r="573" spans="1:4" ht="13">
      <c r="A573" s="36"/>
      <c r="B573" s="36"/>
      <c r="C573" s="73"/>
      <c r="D573" s="37"/>
    </row>
    <row r="574" spans="1:4" ht="13">
      <c r="A574" s="37"/>
      <c r="B574" s="37"/>
      <c r="C574" s="37"/>
      <c r="D574" s="37"/>
    </row>
    <row r="575" spans="1:4" ht="13">
      <c r="A575" s="37"/>
      <c r="B575" s="37"/>
      <c r="C575" s="74"/>
      <c r="D575" s="37"/>
    </row>
  </sheetData>
  <dataValidations count="1">
    <dataValidation type="custom" allowBlank="1" showDropDown="1" sqref="G3:I13 B3:D527" xr:uid="{00000000-0002-0000-0500-000000000000}">
      <formula1>AND(ISNUMBER(B3),(NOT(OR(NOT(ISERROR(DATEVALUE(B3))), AND(ISNUMBER(B3), LEFT(CELL("format", B3))="D")))))</formula1>
    </dataValidation>
  </dataValidations>
  <hyperlinks>
    <hyperlink ref="F3" r:id="rId1" xr:uid="{00000000-0004-0000-0500-000000000000}"/>
    <hyperlink ref="F4" r:id="rId2" xr:uid="{00000000-0004-0000-0500-000001000000}"/>
    <hyperlink ref="F5" r:id="rId3" xr:uid="{00000000-0004-0000-0500-000002000000}"/>
    <hyperlink ref="F6" r:id="rId4" xr:uid="{00000000-0004-0000-0500-000003000000}"/>
    <hyperlink ref="F7" r:id="rId5" xr:uid="{00000000-0004-0000-0500-000004000000}"/>
    <hyperlink ref="F8" r:id="rId6" xr:uid="{00000000-0004-0000-0500-000005000000}"/>
    <hyperlink ref="F9" r:id="rId7" xr:uid="{00000000-0004-0000-0500-000006000000}"/>
    <hyperlink ref="F10" r:id="rId8" xr:uid="{00000000-0004-0000-0500-000007000000}"/>
    <hyperlink ref="F11" r:id="rId9" xr:uid="{00000000-0004-0000-0500-000008000000}"/>
  </hyperlinks>
  <pageMargins left="0.7" right="0.7" top="0.75" bottom="0.75" header="0.3" footer="0.3"/>
  <tableParts count="2"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87"/>
  <sheetViews>
    <sheetView workbookViewId="0">
      <pane ySplit="1" topLeftCell="A2" activePane="bottomLeft" state="frozen"/>
      <selection pane="bottomLeft" activeCell="G1" sqref="F1:G1"/>
    </sheetView>
  </sheetViews>
  <sheetFormatPr baseColWidth="10" defaultColWidth="12.6640625" defaultRowHeight="15.75" customHeight="1"/>
  <cols>
    <col min="1" max="1" width="35.1640625" customWidth="1"/>
    <col min="2" max="2" width="20.6640625" customWidth="1"/>
    <col min="3" max="3" width="17.33203125" customWidth="1"/>
    <col min="4" max="4" width="17.6640625" customWidth="1"/>
    <col min="5" max="5" width="15.33203125" customWidth="1"/>
    <col min="6" max="6" width="25" bestFit="1" customWidth="1"/>
    <col min="7" max="7" width="24.5" bestFit="1" customWidth="1"/>
  </cols>
  <sheetData>
    <row r="1" spans="1:7" ht="15.75" customHeight="1">
      <c r="A1" s="4" t="s">
        <v>0</v>
      </c>
      <c r="B1" s="26" t="s">
        <v>616</v>
      </c>
      <c r="C1" s="26" t="s">
        <v>617</v>
      </c>
      <c r="D1" s="26" t="s">
        <v>618</v>
      </c>
      <c r="E1" s="5" t="s">
        <v>619</v>
      </c>
      <c r="F1" s="126" t="s">
        <v>681</v>
      </c>
      <c r="G1" s="125" t="s">
        <v>1264</v>
      </c>
    </row>
    <row r="2" spans="1:7" ht="15.75" customHeight="1">
      <c r="A2" s="10" t="s">
        <v>575</v>
      </c>
      <c r="B2" s="27">
        <v>0.21129999999999999</v>
      </c>
      <c r="C2" s="75">
        <v>45912</v>
      </c>
      <c r="D2" s="27" t="s">
        <v>586</v>
      </c>
      <c r="E2" s="11" t="b">
        <v>1</v>
      </c>
      <c r="F2" t="str">
        <f>_xlfn.XLOOKUP(Total_Incident_Rate[[#This Row],[School Name]],Maine_Schools[School Name],Maine_Schools[Comparison Grade Span],"Error")</f>
        <v>09-12</v>
      </c>
      <c r="G2" t="str">
        <f>_xlfn.XLOOKUP(Total_Incident_Rate[[#This Row],[School Name]],Maine_Schools[School Name],Maine_Schools[Comparison School Type],"Error")</f>
        <v>Charter</v>
      </c>
    </row>
    <row r="3" spans="1:7" ht="15.75" customHeight="1">
      <c r="A3" s="129" t="s">
        <v>579</v>
      </c>
      <c r="B3" s="28">
        <v>0.11119999999999999</v>
      </c>
      <c r="C3" s="76">
        <v>45912</v>
      </c>
      <c r="D3" s="28" t="s">
        <v>586</v>
      </c>
      <c r="E3" s="17" t="b">
        <v>0</v>
      </c>
      <c r="F3" t="str">
        <f>_xlfn.XLOOKUP(Total_Incident_Rate[[#This Row],[School Name]],Maine_Schools[School Name],Maine_Schools[Comparison Grade Span],"Error")</f>
        <v>09-12</v>
      </c>
      <c r="G3" t="str">
        <f>_xlfn.XLOOKUP(Total_Incident_Rate[[#This Row],[School Name]],Maine_Schools[School Name],Maine_Schools[Comparison School Type],"Error")</f>
        <v>Charter</v>
      </c>
    </row>
    <row r="4" spans="1:7" ht="15.75" customHeight="1">
      <c r="A4" s="116" t="s">
        <v>577</v>
      </c>
      <c r="B4" s="27">
        <v>6.3299999999999995E-2</v>
      </c>
      <c r="C4" s="75">
        <v>45912</v>
      </c>
      <c r="D4" s="27" t="s">
        <v>586</v>
      </c>
      <c r="E4" s="11" t="b">
        <v>0</v>
      </c>
      <c r="F4" t="str">
        <f>_xlfn.XLOOKUP(Total_Incident_Rate[[#This Row],[School Name]],Maine_Schools[School Name],Maine_Schools[Comparison Grade Span],"Error")</f>
        <v>09-12</v>
      </c>
      <c r="G4" t="str">
        <f>_xlfn.XLOOKUP(Total_Incident_Rate[[#This Row],[School Name]],Maine_Schools[School Name],Maine_Schools[Comparison School Type],"Error")</f>
        <v>Charter</v>
      </c>
    </row>
    <row r="5" spans="1:7" ht="15.75" customHeight="1">
      <c r="A5" s="129" t="s">
        <v>578</v>
      </c>
      <c r="B5" s="28">
        <v>9.2999999999999992E-3</v>
      </c>
      <c r="C5" s="76">
        <v>45912</v>
      </c>
      <c r="D5" s="28" t="s">
        <v>586</v>
      </c>
      <c r="E5" s="17" t="b">
        <v>0</v>
      </c>
      <c r="F5" t="str">
        <f>_xlfn.XLOOKUP(Total_Incident_Rate[[#This Row],[School Name]],Maine_Schools[School Name],Maine_Schools[Comparison Grade Span],"Error")</f>
        <v>09-12</v>
      </c>
      <c r="G5" t="str">
        <f>_xlfn.XLOOKUP(Total_Incident_Rate[[#This Row],[School Name]],Maine_Schools[School Name],Maine_Schools[Comparison School Type],"Error")</f>
        <v>Charter</v>
      </c>
    </row>
    <row r="6" spans="1:7" ht="15.75" customHeight="1">
      <c r="A6" s="10" t="s">
        <v>35</v>
      </c>
      <c r="B6" s="27">
        <v>0.46550000000000002</v>
      </c>
      <c r="C6" s="75">
        <v>45912</v>
      </c>
      <c r="D6" s="27" t="s">
        <v>585</v>
      </c>
      <c r="E6" s="11" t="b">
        <v>1</v>
      </c>
      <c r="F6" t="str">
        <f>_xlfn.XLOOKUP(Total_Incident_Rate[[#This Row],[School Name]],Maine_Schools[School Name],Maine_Schools[Comparison Grade Span],"Error")</f>
        <v>09-12</v>
      </c>
      <c r="G6" t="str">
        <f>_xlfn.XLOOKUP(Total_Incident_Rate[[#This Row],[School Name]],Maine_Schools[School Name],Maine_Schools[Comparison School Type],"Error")</f>
        <v>Non Charter</v>
      </c>
    </row>
    <row r="7" spans="1:7" ht="15.75" customHeight="1">
      <c r="A7" s="16" t="s">
        <v>171</v>
      </c>
      <c r="B7" s="28">
        <v>0.41120000000000001</v>
      </c>
      <c r="C7" s="76">
        <v>45912</v>
      </c>
      <c r="D7" s="28" t="s">
        <v>585</v>
      </c>
      <c r="E7" s="17" t="b">
        <v>1</v>
      </c>
      <c r="F7" t="str">
        <f>_xlfn.XLOOKUP(Total_Incident_Rate[[#This Row],[School Name]],Maine_Schools[School Name],Maine_Schools[Comparison Grade Span],"Error")</f>
        <v>09-12</v>
      </c>
      <c r="G7" t="str">
        <f>_xlfn.XLOOKUP(Total_Incident_Rate[[#This Row],[School Name]],Maine_Schools[School Name],Maine_Schools[Comparison School Type],"Error")</f>
        <v>Non Charter</v>
      </c>
    </row>
    <row r="8" spans="1:7" ht="15.75" customHeight="1">
      <c r="A8" s="10" t="s">
        <v>126</v>
      </c>
      <c r="B8" s="27">
        <v>0.3992</v>
      </c>
      <c r="C8" s="75">
        <v>45912</v>
      </c>
      <c r="D8" s="27" t="s">
        <v>585</v>
      </c>
      <c r="E8" s="11" t="b">
        <v>1</v>
      </c>
      <c r="F8" t="str">
        <f>_xlfn.XLOOKUP(Total_Incident_Rate[[#This Row],[School Name]],Maine_Schools[School Name],Maine_Schools[Comparison Grade Span],"Error")</f>
        <v>09-12</v>
      </c>
      <c r="G8" t="str">
        <f>_xlfn.XLOOKUP(Total_Incident_Rate[[#This Row],[School Name]],Maine_Schools[School Name],Maine_Schools[Comparison School Type],"Error")</f>
        <v>Non Charter</v>
      </c>
    </row>
    <row r="9" spans="1:7" ht="15.75" customHeight="1">
      <c r="A9" s="16" t="s">
        <v>86</v>
      </c>
      <c r="B9" s="28">
        <v>0.38629999999999998</v>
      </c>
      <c r="C9" s="76">
        <v>45912</v>
      </c>
      <c r="D9" s="28" t="s">
        <v>585</v>
      </c>
      <c r="E9" s="17" t="b">
        <v>1</v>
      </c>
      <c r="F9" t="str">
        <f>_xlfn.XLOOKUP(Total_Incident_Rate[[#This Row],[School Name]],Maine_Schools[School Name],Maine_Schools[Comparison Grade Span],"Error")</f>
        <v>09-12</v>
      </c>
      <c r="G9" t="str">
        <f>_xlfn.XLOOKUP(Total_Incident_Rate[[#This Row],[School Name]],Maine_Schools[School Name],Maine_Schools[Comparison School Type],"Error")</f>
        <v>Non Charter</v>
      </c>
    </row>
    <row r="10" spans="1:7" ht="15.75" customHeight="1">
      <c r="A10" s="10" t="s">
        <v>69</v>
      </c>
      <c r="B10" s="27">
        <v>0.36919999999999997</v>
      </c>
      <c r="C10" s="75">
        <v>45912</v>
      </c>
      <c r="D10" s="27" t="s">
        <v>585</v>
      </c>
      <c r="E10" s="11" t="b">
        <v>1</v>
      </c>
      <c r="F10" t="str">
        <f>_xlfn.XLOOKUP(Total_Incident_Rate[[#This Row],[School Name]],Maine_Schools[School Name],Maine_Schools[Comparison Grade Span],"Error")</f>
        <v>09-12</v>
      </c>
      <c r="G10" t="str">
        <f>_xlfn.XLOOKUP(Total_Incident_Rate[[#This Row],[School Name]],Maine_Schools[School Name],Maine_Schools[Comparison School Type],"Error")</f>
        <v>Non Charter</v>
      </c>
    </row>
    <row r="11" spans="1:7" ht="15.75" customHeight="1">
      <c r="A11" s="16" t="s">
        <v>115</v>
      </c>
      <c r="B11" s="28">
        <v>0.3513</v>
      </c>
      <c r="C11" s="76">
        <v>45912</v>
      </c>
      <c r="D11" s="28" t="s">
        <v>585</v>
      </c>
      <c r="E11" s="17" t="b">
        <v>1</v>
      </c>
      <c r="F11" t="str">
        <f>_xlfn.XLOOKUP(Total_Incident_Rate[[#This Row],[School Name]],Maine_Schools[School Name],Maine_Schools[Comparison Grade Span],"Error")</f>
        <v>09-12</v>
      </c>
      <c r="G11" t="str">
        <f>_xlfn.XLOOKUP(Total_Incident_Rate[[#This Row],[School Name]],Maine_Schools[School Name],Maine_Schools[Comparison School Type],"Error")</f>
        <v>Non Charter</v>
      </c>
    </row>
    <row r="12" spans="1:7" ht="15.75" customHeight="1">
      <c r="A12" s="10" t="s">
        <v>124</v>
      </c>
      <c r="B12" s="27">
        <v>0.33329999999999999</v>
      </c>
      <c r="C12" s="75">
        <v>45912</v>
      </c>
      <c r="D12" s="27" t="s">
        <v>585</v>
      </c>
      <c r="E12" s="11" t="b">
        <v>1</v>
      </c>
      <c r="F12" t="str">
        <f>_xlfn.XLOOKUP(Total_Incident_Rate[[#This Row],[School Name]],Maine_Schools[School Name],Maine_Schools[Comparison Grade Span],"Error")</f>
        <v>09-12</v>
      </c>
      <c r="G12" t="str">
        <f>_xlfn.XLOOKUP(Total_Incident_Rate[[#This Row],[School Name]],Maine_Schools[School Name],Maine_Schools[Comparison School Type],"Error")</f>
        <v>Non Charter</v>
      </c>
    </row>
    <row r="13" spans="1:7" ht="15.75" customHeight="1">
      <c r="A13" s="16" t="s">
        <v>158</v>
      </c>
      <c r="B13" s="28">
        <v>0.32150000000000001</v>
      </c>
      <c r="C13" s="76">
        <v>45912</v>
      </c>
      <c r="D13" s="28" t="s">
        <v>585</v>
      </c>
      <c r="E13" s="17" t="b">
        <v>1</v>
      </c>
      <c r="F13" t="str">
        <f>_xlfn.XLOOKUP(Total_Incident_Rate[[#This Row],[School Name]],Maine_Schools[School Name],Maine_Schools[Comparison Grade Span],"Error")</f>
        <v>09-12</v>
      </c>
      <c r="G13" t="str">
        <f>_xlfn.XLOOKUP(Total_Incident_Rate[[#This Row],[School Name]],Maine_Schools[School Name],Maine_Schools[Comparison School Type],"Error")</f>
        <v>Non Charter</v>
      </c>
    </row>
    <row r="14" spans="1:7" ht="15.75" customHeight="1">
      <c r="A14" s="10" t="s">
        <v>100</v>
      </c>
      <c r="B14" s="27">
        <v>0.315</v>
      </c>
      <c r="C14" s="75">
        <v>45912</v>
      </c>
      <c r="D14" s="27" t="s">
        <v>585</v>
      </c>
      <c r="E14" s="11" t="b">
        <v>1</v>
      </c>
      <c r="F14" t="str">
        <f>_xlfn.XLOOKUP(Total_Incident_Rate[[#This Row],[School Name]],Maine_Schools[School Name],Maine_Schools[Comparison Grade Span],"Error")</f>
        <v>09-12</v>
      </c>
      <c r="G14" t="str">
        <f>_xlfn.XLOOKUP(Total_Incident_Rate[[#This Row],[School Name]],Maine_Schools[School Name],Maine_Schools[Comparison School Type],"Error")</f>
        <v>Non Charter</v>
      </c>
    </row>
    <row r="15" spans="1:7" ht="15.75" customHeight="1">
      <c r="A15" s="16" t="s">
        <v>64</v>
      </c>
      <c r="B15" s="28">
        <v>0.30580000000000002</v>
      </c>
      <c r="C15" s="76">
        <v>45912</v>
      </c>
      <c r="D15" s="28" t="s">
        <v>585</v>
      </c>
      <c r="E15" s="17" t="b">
        <v>1</v>
      </c>
      <c r="F15" t="str">
        <f>_xlfn.XLOOKUP(Total_Incident_Rate[[#This Row],[School Name]],Maine_Schools[School Name],Maine_Schools[Comparison Grade Span],"Error")</f>
        <v>09-12</v>
      </c>
      <c r="G15" t="str">
        <f>_xlfn.XLOOKUP(Total_Incident_Rate[[#This Row],[School Name]],Maine_Schools[School Name],Maine_Schools[Comparison School Type],"Error")</f>
        <v>Non Charter</v>
      </c>
    </row>
    <row r="16" spans="1:7" ht="15.75" customHeight="1">
      <c r="A16" s="10" t="s">
        <v>75</v>
      </c>
      <c r="B16" s="27">
        <v>0.28399999999999997</v>
      </c>
      <c r="C16" s="75">
        <v>45912</v>
      </c>
      <c r="D16" s="27" t="s">
        <v>585</v>
      </c>
      <c r="E16" s="11" t="b">
        <v>1</v>
      </c>
      <c r="F16" t="str">
        <f>_xlfn.XLOOKUP(Total_Incident_Rate[[#This Row],[School Name]],Maine_Schools[School Name],Maine_Schools[Comparison Grade Span],"Error")</f>
        <v>09-12</v>
      </c>
      <c r="G16" t="str">
        <f>_xlfn.XLOOKUP(Total_Incident_Rate[[#This Row],[School Name]],Maine_Schools[School Name],Maine_Schools[Comparison School Type],"Error")</f>
        <v>Non Charter</v>
      </c>
    </row>
    <row r="17" spans="1:7" ht="15.75" customHeight="1">
      <c r="A17" s="16" t="s">
        <v>136</v>
      </c>
      <c r="B17" s="28">
        <v>0.26790000000000003</v>
      </c>
      <c r="C17" s="76">
        <v>45912</v>
      </c>
      <c r="D17" s="28" t="s">
        <v>585</v>
      </c>
      <c r="E17" s="17" t="b">
        <v>1</v>
      </c>
      <c r="F17" t="str">
        <f>_xlfn.XLOOKUP(Total_Incident_Rate[[#This Row],[School Name]],Maine_Schools[School Name],Maine_Schools[Comparison Grade Span],"Error")</f>
        <v>09-12</v>
      </c>
      <c r="G17" t="str">
        <f>_xlfn.XLOOKUP(Total_Incident_Rate[[#This Row],[School Name]],Maine_Schools[School Name],Maine_Schools[Comparison School Type],"Error")</f>
        <v>Non Charter</v>
      </c>
    </row>
    <row r="18" spans="1:7" ht="15.75" customHeight="1">
      <c r="A18" s="10" t="s">
        <v>58</v>
      </c>
      <c r="B18" s="27">
        <v>0.2596</v>
      </c>
      <c r="C18" s="75">
        <v>45912</v>
      </c>
      <c r="D18" s="27" t="s">
        <v>585</v>
      </c>
      <c r="E18" s="11" t="b">
        <v>1</v>
      </c>
      <c r="F18" t="str">
        <f>_xlfn.XLOOKUP(Total_Incident_Rate[[#This Row],[School Name]],Maine_Schools[School Name],Maine_Schools[Comparison Grade Span],"Error")</f>
        <v>09-12</v>
      </c>
      <c r="G18" t="str">
        <f>_xlfn.XLOOKUP(Total_Incident_Rate[[#This Row],[School Name]],Maine_Schools[School Name],Maine_Schools[Comparison School Type],"Error")</f>
        <v>Non Charter</v>
      </c>
    </row>
    <row r="19" spans="1:7" ht="15.75" customHeight="1">
      <c r="A19" s="16" t="s">
        <v>90</v>
      </c>
      <c r="B19" s="28">
        <v>0.25309999999999999</v>
      </c>
      <c r="C19" s="76">
        <v>45912</v>
      </c>
      <c r="D19" s="28" t="s">
        <v>585</v>
      </c>
      <c r="E19" s="17" t="b">
        <v>1</v>
      </c>
      <c r="F19" t="str">
        <f>_xlfn.XLOOKUP(Total_Incident_Rate[[#This Row],[School Name]],Maine_Schools[School Name],Maine_Schools[Comparison Grade Span],"Error")</f>
        <v>09-12</v>
      </c>
      <c r="G19" t="str">
        <f>_xlfn.XLOOKUP(Total_Incident_Rate[[#This Row],[School Name]],Maine_Schools[School Name],Maine_Schools[Comparison School Type],"Error")</f>
        <v>Non Charter</v>
      </c>
    </row>
    <row r="20" spans="1:7" ht="15.75" customHeight="1">
      <c r="A20" s="10" t="s">
        <v>22</v>
      </c>
      <c r="B20" s="27">
        <v>0.2485</v>
      </c>
      <c r="C20" s="75">
        <v>45912</v>
      </c>
      <c r="D20" s="27" t="s">
        <v>585</v>
      </c>
      <c r="E20" s="11" t="b">
        <v>1</v>
      </c>
      <c r="F20" t="str">
        <f>_xlfn.XLOOKUP(Total_Incident_Rate[[#This Row],[School Name]],Maine_Schools[School Name],Maine_Schools[Comparison Grade Span],"Error")</f>
        <v>09-12</v>
      </c>
      <c r="G20" t="str">
        <f>_xlfn.XLOOKUP(Total_Incident_Rate[[#This Row],[School Name]],Maine_Schools[School Name],Maine_Schools[Comparison School Type],"Error")</f>
        <v>Non Charter</v>
      </c>
    </row>
    <row r="21" spans="1:7" ht="15.75" customHeight="1">
      <c r="A21" s="16" t="s">
        <v>130</v>
      </c>
      <c r="B21" s="28">
        <v>0.2155</v>
      </c>
      <c r="C21" s="76">
        <v>45912</v>
      </c>
      <c r="D21" s="28" t="s">
        <v>585</v>
      </c>
      <c r="E21" s="17" t="b">
        <v>1</v>
      </c>
      <c r="F21" t="str">
        <f>_xlfn.XLOOKUP(Total_Incident_Rate[[#This Row],[School Name]],Maine_Schools[School Name],Maine_Schools[Comparison Grade Span],"Error")</f>
        <v>09-12</v>
      </c>
      <c r="G21" t="str">
        <f>_xlfn.XLOOKUP(Total_Incident_Rate[[#This Row],[School Name]],Maine_Schools[School Name],Maine_Schools[Comparison School Type],"Error")</f>
        <v>Non Charter</v>
      </c>
    </row>
    <row r="22" spans="1:7" ht="15.75" customHeight="1">
      <c r="A22" s="10" t="s">
        <v>108</v>
      </c>
      <c r="B22" s="27">
        <v>0.21149999999999999</v>
      </c>
      <c r="C22" s="75">
        <v>45912</v>
      </c>
      <c r="D22" s="27" t="s">
        <v>585</v>
      </c>
      <c r="E22" s="11" t="b">
        <v>1</v>
      </c>
      <c r="F22" t="str">
        <f>_xlfn.XLOOKUP(Total_Incident_Rate[[#This Row],[School Name]],Maine_Schools[School Name],Maine_Schools[Comparison Grade Span],"Error")</f>
        <v>09-12</v>
      </c>
      <c r="G22" t="str">
        <f>_xlfn.XLOOKUP(Total_Incident_Rate[[#This Row],[School Name]],Maine_Schools[School Name],Maine_Schools[Comparison School Type],"Error")</f>
        <v>Non Charter</v>
      </c>
    </row>
    <row r="23" spans="1:7" ht="15.75" customHeight="1">
      <c r="A23" s="16" t="s">
        <v>173</v>
      </c>
      <c r="B23" s="28">
        <v>0.20960000000000001</v>
      </c>
      <c r="C23" s="76">
        <v>45912</v>
      </c>
      <c r="D23" s="28" t="s">
        <v>585</v>
      </c>
      <c r="E23" s="17" t="b">
        <v>0</v>
      </c>
      <c r="F23" t="str">
        <f>_xlfn.XLOOKUP(Total_Incident_Rate[[#This Row],[School Name]],Maine_Schools[School Name],Maine_Schools[Comparison Grade Span],"Error")</f>
        <v>09-12</v>
      </c>
      <c r="G23" t="str">
        <f>_xlfn.XLOOKUP(Total_Incident_Rate[[#This Row],[School Name]],Maine_Schools[School Name],Maine_Schools[Comparison School Type],"Error")</f>
        <v>Non Charter</v>
      </c>
    </row>
    <row r="24" spans="1:7" ht="15.75" customHeight="1">
      <c r="A24" s="10" t="s">
        <v>84</v>
      </c>
      <c r="B24" s="27">
        <v>0.20580000000000001</v>
      </c>
      <c r="C24" s="75">
        <v>45912</v>
      </c>
      <c r="D24" s="27" t="s">
        <v>585</v>
      </c>
      <c r="E24" s="11" t="b">
        <v>0</v>
      </c>
      <c r="F24" t="str">
        <f>_xlfn.XLOOKUP(Total_Incident_Rate[[#This Row],[School Name]],Maine_Schools[School Name],Maine_Schools[Comparison Grade Span],"Error")</f>
        <v>09-12</v>
      </c>
      <c r="G24" t="str">
        <f>_xlfn.XLOOKUP(Total_Incident_Rate[[#This Row],[School Name]],Maine_Schools[School Name],Maine_Schools[Comparison School Type],"Error")</f>
        <v>Non Charter</v>
      </c>
    </row>
    <row r="25" spans="1:7" ht="15.75" customHeight="1">
      <c r="A25" s="16" t="s">
        <v>94</v>
      </c>
      <c r="B25" s="28">
        <v>0.2051</v>
      </c>
      <c r="C25" s="76">
        <v>45912</v>
      </c>
      <c r="D25" s="28" t="s">
        <v>585</v>
      </c>
      <c r="E25" s="17" t="b">
        <v>0</v>
      </c>
      <c r="F25" t="str">
        <f>_xlfn.XLOOKUP(Total_Incident_Rate[[#This Row],[School Name]],Maine_Schools[School Name],Maine_Schools[Comparison Grade Span],"Error")</f>
        <v>09-12</v>
      </c>
      <c r="G25" t="str">
        <f>_xlfn.XLOOKUP(Total_Incident_Rate[[#This Row],[School Name]],Maine_Schools[School Name],Maine_Schools[Comparison School Type],"Error")</f>
        <v>Non Charter</v>
      </c>
    </row>
    <row r="26" spans="1:7" ht="15.75" customHeight="1">
      <c r="A26" s="10" t="s">
        <v>112</v>
      </c>
      <c r="B26" s="27">
        <v>0.20019999999999999</v>
      </c>
      <c r="C26" s="75">
        <v>45912</v>
      </c>
      <c r="D26" s="27" t="s">
        <v>585</v>
      </c>
      <c r="E26" s="11" t="b">
        <v>0</v>
      </c>
      <c r="F26" t="str">
        <f>_xlfn.XLOOKUP(Total_Incident_Rate[[#This Row],[School Name]],Maine_Schools[School Name],Maine_Schools[Comparison Grade Span],"Error")</f>
        <v>09-12</v>
      </c>
      <c r="G26" t="str">
        <f>_xlfn.XLOOKUP(Total_Incident_Rate[[#This Row],[School Name]],Maine_Schools[School Name],Maine_Schools[Comparison School Type],"Error")</f>
        <v>Non Charter</v>
      </c>
    </row>
    <row r="27" spans="1:7" ht="15.75" customHeight="1">
      <c r="A27" s="16" t="s">
        <v>98</v>
      </c>
      <c r="B27" s="28">
        <v>0.1943</v>
      </c>
      <c r="C27" s="76">
        <v>45912</v>
      </c>
      <c r="D27" s="28" t="s">
        <v>585</v>
      </c>
      <c r="E27" s="17" t="b">
        <v>0</v>
      </c>
      <c r="F27" t="str">
        <f>_xlfn.XLOOKUP(Total_Incident_Rate[[#This Row],[School Name]],Maine_Schools[School Name],Maine_Schools[Comparison Grade Span],"Error")</f>
        <v>09-12</v>
      </c>
      <c r="G27" t="str">
        <f>_xlfn.XLOOKUP(Total_Incident_Rate[[#This Row],[School Name]],Maine_Schools[School Name],Maine_Schools[Comparison School Type],"Error")</f>
        <v>Non Charter</v>
      </c>
    </row>
    <row r="28" spans="1:7" ht="15.75" customHeight="1">
      <c r="A28" s="10" t="s">
        <v>145</v>
      </c>
      <c r="B28" s="27">
        <v>0.188</v>
      </c>
      <c r="C28" s="75">
        <v>45912</v>
      </c>
      <c r="D28" s="27" t="s">
        <v>585</v>
      </c>
      <c r="E28" s="11" t="b">
        <v>0</v>
      </c>
      <c r="F28" t="str">
        <f>_xlfn.XLOOKUP(Total_Incident_Rate[[#This Row],[School Name]],Maine_Schools[School Name],Maine_Schools[Comparison Grade Span],"Error")</f>
        <v>09-12</v>
      </c>
      <c r="G28" t="str">
        <f>_xlfn.XLOOKUP(Total_Incident_Rate[[#This Row],[School Name]],Maine_Schools[School Name],Maine_Schools[Comparison School Type],"Error")</f>
        <v>Non Charter</v>
      </c>
    </row>
    <row r="29" spans="1:7" ht="15.75" customHeight="1">
      <c r="A29" s="16" t="s">
        <v>486</v>
      </c>
      <c r="B29" s="28">
        <v>0.18529999999999999</v>
      </c>
      <c r="C29" s="76">
        <v>45912</v>
      </c>
      <c r="D29" s="28" t="s">
        <v>585</v>
      </c>
      <c r="E29" s="17" t="b">
        <v>0</v>
      </c>
      <c r="F29" t="str">
        <f>_xlfn.XLOOKUP(Total_Incident_Rate[[#This Row],[School Name]],Maine_Schools[School Name],Maine_Schools[Comparison Grade Span],"Error")</f>
        <v>09-12</v>
      </c>
      <c r="G29" t="str">
        <f>_xlfn.XLOOKUP(Total_Incident_Rate[[#This Row],[School Name]],Maine_Schools[School Name],Maine_Schools[Comparison School Type],"Error")</f>
        <v>Non Charter</v>
      </c>
    </row>
    <row r="30" spans="1:7" ht="15.75" customHeight="1">
      <c r="A30" s="10" t="s">
        <v>356</v>
      </c>
      <c r="B30" s="27">
        <v>0.1749</v>
      </c>
      <c r="C30" s="75">
        <v>45912</v>
      </c>
      <c r="D30" s="27" t="s">
        <v>585</v>
      </c>
      <c r="E30" s="11" t="b">
        <v>0</v>
      </c>
      <c r="F30" t="str">
        <f>_xlfn.XLOOKUP(Total_Incident_Rate[[#This Row],[School Name]],Maine_Schools[School Name],Maine_Schools[Comparison Grade Span],"Error")</f>
        <v>09-12</v>
      </c>
      <c r="G30" t="str">
        <f>_xlfn.XLOOKUP(Total_Incident_Rate[[#This Row],[School Name]],Maine_Schools[School Name],Maine_Schools[Comparison School Type],"Error")</f>
        <v>Non Charter</v>
      </c>
    </row>
    <row r="31" spans="1:7" ht="15.75" customHeight="1">
      <c r="A31" s="16" t="s">
        <v>137</v>
      </c>
      <c r="B31" s="28">
        <v>0.15620000000000001</v>
      </c>
      <c r="C31" s="76">
        <v>45912</v>
      </c>
      <c r="D31" s="28" t="s">
        <v>585</v>
      </c>
      <c r="E31" s="17" t="b">
        <v>0</v>
      </c>
      <c r="F31" t="str">
        <f>_xlfn.XLOOKUP(Total_Incident_Rate[[#This Row],[School Name]],Maine_Schools[School Name],Maine_Schools[Comparison Grade Span],"Error")</f>
        <v>09-12</v>
      </c>
      <c r="G31" t="str">
        <f>_xlfn.XLOOKUP(Total_Incident_Rate[[#This Row],[School Name]],Maine_Schools[School Name],Maine_Schools[Comparison School Type],"Error")</f>
        <v>Non Charter</v>
      </c>
    </row>
    <row r="32" spans="1:7" ht="15.75" customHeight="1">
      <c r="A32" s="10" t="s">
        <v>12</v>
      </c>
      <c r="B32" s="27">
        <v>0.15559999999999999</v>
      </c>
      <c r="C32" s="75">
        <v>45912</v>
      </c>
      <c r="D32" s="27" t="s">
        <v>585</v>
      </c>
      <c r="E32" s="11" t="b">
        <v>0</v>
      </c>
      <c r="F32" t="str">
        <f>_xlfn.XLOOKUP(Total_Incident_Rate[[#This Row],[School Name]],Maine_Schools[School Name],Maine_Schools[Comparison Grade Span],"Error")</f>
        <v>09-12</v>
      </c>
      <c r="G32" t="str">
        <f>_xlfn.XLOOKUP(Total_Incident_Rate[[#This Row],[School Name]],Maine_Schools[School Name],Maine_Schools[Comparison School Type],"Error")</f>
        <v>Non Charter</v>
      </c>
    </row>
    <row r="33" spans="1:7" ht="15.75" customHeight="1">
      <c r="A33" s="16" t="s">
        <v>400</v>
      </c>
      <c r="B33" s="28">
        <v>0.15110000000000001</v>
      </c>
      <c r="C33" s="76">
        <v>45912</v>
      </c>
      <c r="D33" s="28" t="s">
        <v>585</v>
      </c>
      <c r="E33" s="17" t="b">
        <v>0</v>
      </c>
      <c r="F33" t="str">
        <f>_xlfn.XLOOKUP(Total_Incident_Rate[[#This Row],[School Name]],Maine_Schools[School Name],Maine_Schools[Comparison Grade Span],"Error")</f>
        <v>09-12</v>
      </c>
      <c r="G33" t="str">
        <f>_xlfn.XLOOKUP(Total_Incident_Rate[[#This Row],[School Name]],Maine_Schools[School Name],Maine_Schools[Comparison School Type],"Error")</f>
        <v>Non Charter</v>
      </c>
    </row>
    <row r="34" spans="1:7" ht="15.75" customHeight="1">
      <c r="A34" s="10" t="s">
        <v>204</v>
      </c>
      <c r="B34" s="27">
        <v>0.15079999999999999</v>
      </c>
      <c r="C34" s="75">
        <v>45912</v>
      </c>
      <c r="D34" s="27" t="s">
        <v>585</v>
      </c>
      <c r="E34" s="11" t="b">
        <v>0</v>
      </c>
      <c r="F34" t="str">
        <f>_xlfn.XLOOKUP(Total_Incident_Rate[[#This Row],[School Name]],Maine_Schools[School Name],Maine_Schools[Comparison Grade Span],"Error")</f>
        <v>09-12</v>
      </c>
      <c r="G34" t="str">
        <f>_xlfn.XLOOKUP(Total_Incident_Rate[[#This Row],[School Name]],Maine_Schools[School Name],Maine_Schools[Comparison School Type],"Error")</f>
        <v>Non Charter</v>
      </c>
    </row>
    <row r="35" spans="1:7" ht="15.75" customHeight="1">
      <c r="A35" s="16" t="s">
        <v>128</v>
      </c>
      <c r="B35" s="28">
        <v>0.1452</v>
      </c>
      <c r="C35" s="76">
        <v>45912</v>
      </c>
      <c r="D35" s="28" t="s">
        <v>585</v>
      </c>
      <c r="E35" s="17" t="b">
        <v>0</v>
      </c>
      <c r="F35" t="str">
        <f>_xlfn.XLOOKUP(Total_Incident_Rate[[#This Row],[School Name]],Maine_Schools[School Name],Maine_Schools[Comparison Grade Span],"Error")</f>
        <v>09-12</v>
      </c>
      <c r="G35" t="str">
        <f>_xlfn.XLOOKUP(Total_Incident_Rate[[#This Row],[School Name]],Maine_Schools[School Name],Maine_Schools[Comparison School Type],"Error")</f>
        <v>Non Charter</v>
      </c>
    </row>
    <row r="36" spans="1:7" ht="15.75" customHeight="1">
      <c r="A36" s="10" t="s">
        <v>181</v>
      </c>
      <c r="B36" s="27">
        <v>0.14510000000000001</v>
      </c>
      <c r="C36" s="75">
        <v>45912</v>
      </c>
      <c r="D36" s="27" t="s">
        <v>585</v>
      </c>
      <c r="E36" s="11" t="b">
        <v>0</v>
      </c>
      <c r="F36" t="str">
        <f>_xlfn.XLOOKUP(Total_Incident_Rate[[#This Row],[School Name]],Maine_Schools[School Name],Maine_Schools[Comparison Grade Span],"Error")</f>
        <v>09-12</v>
      </c>
      <c r="G36" t="str">
        <f>_xlfn.XLOOKUP(Total_Incident_Rate[[#This Row],[School Name]],Maine_Schools[School Name],Maine_Schools[Comparison School Type],"Error")</f>
        <v>Non Charter</v>
      </c>
    </row>
    <row r="37" spans="1:7" ht="15.75" customHeight="1">
      <c r="A37" s="16" t="s">
        <v>196</v>
      </c>
      <c r="B37" s="28">
        <v>0.14419999999999999</v>
      </c>
      <c r="C37" s="76">
        <v>45912</v>
      </c>
      <c r="D37" s="28" t="s">
        <v>585</v>
      </c>
      <c r="E37" s="17" t="b">
        <v>0</v>
      </c>
      <c r="F37" t="str">
        <f>_xlfn.XLOOKUP(Total_Incident_Rate[[#This Row],[School Name]],Maine_Schools[School Name],Maine_Schools[Comparison Grade Span],"Error")</f>
        <v>09-12</v>
      </c>
      <c r="G37" t="str">
        <f>_xlfn.XLOOKUP(Total_Incident_Rate[[#This Row],[School Name]],Maine_Schools[School Name],Maine_Schools[Comparison School Type],"Error")</f>
        <v>Non Charter</v>
      </c>
    </row>
    <row r="38" spans="1:7" ht="15.75" customHeight="1">
      <c r="A38" s="10" t="s">
        <v>178</v>
      </c>
      <c r="B38" s="27">
        <v>0.14380000000000001</v>
      </c>
      <c r="C38" s="75">
        <v>45912</v>
      </c>
      <c r="D38" s="27" t="s">
        <v>585</v>
      </c>
      <c r="E38" s="11" t="b">
        <v>0</v>
      </c>
      <c r="F38" t="str">
        <f>_xlfn.XLOOKUP(Total_Incident_Rate[[#This Row],[School Name]],Maine_Schools[School Name],Maine_Schools[Comparison Grade Span],"Error")</f>
        <v>09-12</v>
      </c>
      <c r="G38" t="str">
        <f>_xlfn.XLOOKUP(Total_Incident_Rate[[#This Row],[School Name]],Maine_Schools[School Name],Maine_Schools[Comparison School Type],"Error")</f>
        <v>Non Charter</v>
      </c>
    </row>
    <row r="39" spans="1:7" ht="15.75" customHeight="1">
      <c r="A39" s="16" t="s">
        <v>415</v>
      </c>
      <c r="B39" s="28">
        <v>0.13739999999999999</v>
      </c>
      <c r="C39" s="76">
        <v>45912</v>
      </c>
      <c r="D39" s="28" t="s">
        <v>585</v>
      </c>
      <c r="E39" s="17" t="b">
        <v>0</v>
      </c>
      <c r="F39" t="str">
        <f>_xlfn.XLOOKUP(Total_Incident_Rate[[#This Row],[School Name]],Maine_Schools[School Name],Maine_Schools[Comparison Grade Span],"Error")</f>
        <v>09-12</v>
      </c>
      <c r="G39" t="str">
        <f>_xlfn.XLOOKUP(Total_Incident_Rate[[#This Row],[School Name]],Maine_Schools[School Name],Maine_Schools[Comparison School Type],"Error")</f>
        <v>Non Charter</v>
      </c>
    </row>
    <row r="40" spans="1:7" ht="15.75" customHeight="1">
      <c r="A40" s="10" t="s">
        <v>430</v>
      </c>
      <c r="B40" s="27">
        <v>0.13250000000000001</v>
      </c>
      <c r="C40" s="75">
        <v>45912</v>
      </c>
      <c r="D40" s="27" t="s">
        <v>585</v>
      </c>
      <c r="E40" s="11" t="b">
        <v>0</v>
      </c>
      <c r="F40" t="str">
        <f>_xlfn.XLOOKUP(Total_Incident_Rate[[#This Row],[School Name]],Maine_Schools[School Name],Maine_Schools[Comparison Grade Span],"Error")</f>
        <v>09-12</v>
      </c>
      <c r="G40" t="str">
        <f>_xlfn.XLOOKUP(Total_Incident_Rate[[#This Row],[School Name]],Maine_Schools[School Name],Maine_Schools[Comparison School Type],"Error")</f>
        <v>Non Charter</v>
      </c>
    </row>
    <row r="41" spans="1:7" ht="15.75" customHeight="1">
      <c r="A41" s="16" t="s">
        <v>131</v>
      </c>
      <c r="B41" s="28">
        <v>0.1283</v>
      </c>
      <c r="C41" s="76">
        <v>45912</v>
      </c>
      <c r="D41" s="28" t="s">
        <v>585</v>
      </c>
      <c r="E41" s="17" t="b">
        <v>0</v>
      </c>
      <c r="F41" t="str">
        <f>_xlfn.XLOOKUP(Total_Incident_Rate[[#This Row],[School Name]],Maine_Schools[School Name],Maine_Schools[Comparison Grade Span],"Error")</f>
        <v>09-12</v>
      </c>
      <c r="G41" t="str">
        <f>_xlfn.XLOOKUP(Total_Incident_Rate[[#This Row],[School Name]],Maine_Schools[School Name],Maine_Schools[Comparison School Type],"Error")</f>
        <v>Non Charter</v>
      </c>
    </row>
    <row r="42" spans="1:7" ht="15.75" customHeight="1">
      <c r="A42" s="10" t="s">
        <v>21</v>
      </c>
      <c r="B42" s="27">
        <v>0.127</v>
      </c>
      <c r="C42" s="75">
        <v>45912</v>
      </c>
      <c r="D42" s="27" t="s">
        <v>585</v>
      </c>
      <c r="E42" s="11" t="b">
        <v>0</v>
      </c>
      <c r="F42" t="str">
        <f>_xlfn.XLOOKUP(Total_Incident_Rate[[#This Row],[School Name]],Maine_Schools[School Name],Maine_Schools[Comparison Grade Span],"Error")</f>
        <v>09-12</v>
      </c>
      <c r="G42" t="str">
        <f>_xlfn.XLOOKUP(Total_Incident_Rate[[#This Row],[School Name]],Maine_Schools[School Name],Maine_Schools[Comparison School Type],"Error")</f>
        <v>Non Charter</v>
      </c>
    </row>
    <row r="43" spans="1:7" ht="15.75" customHeight="1">
      <c r="A43" s="16" t="s">
        <v>28</v>
      </c>
      <c r="B43" s="28">
        <v>0.12570000000000001</v>
      </c>
      <c r="C43" s="76">
        <v>45912</v>
      </c>
      <c r="D43" s="28" t="s">
        <v>585</v>
      </c>
      <c r="E43" s="17" t="b">
        <v>0</v>
      </c>
      <c r="F43" t="str">
        <f>_xlfn.XLOOKUP(Total_Incident_Rate[[#This Row],[School Name]],Maine_Schools[School Name],Maine_Schools[Comparison Grade Span],"Error")</f>
        <v>09-12</v>
      </c>
      <c r="G43" t="str">
        <f>_xlfn.XLOOKUP(Total_Incident_Rate[[#This Row],[School Name]],Maine_Schools[School Name],Maine_Schools[Comparison School Type],"Error")</f>
        <v>Non Charter</v>
      </c>
    </row>
    <row r="44" spans="1:7" ht="15.75" customHeight="1">
      <c r="A44" s="10" t="s">
        <v>270</v>
      </c>
      <c r="B44" s="27">
        <v>0.1249</v>
      </c>
      <c r="C44" s="75">
        <v>45912</v>
      </c>
      <c r="D44" s="27" t="s">
        <v>585</v>
      </c>
      <c r="E44" s="11" t="b">
        <v>0</v>
      </c>
      <c r="F44" t="str">
        <f>_xlfn.XLOOKUP(Total_Incident_Rate[[#This Row],[School Name]],Maine_Schools[School Name],Maine_Schools[Comparison Grade Span],"Error")</f>
        <v>09-12</v>
      </c>
      <c r="G44" t="str">
        <f>_xlfn.XLOOKUP(Total_Incident_Rate[[#This Row],[School Name]],Maine_Schools[School Name],Maine_Schools[Comparison School Type],"Error")</f>
        <v>Non Charter</v>
      </c>
    </row>
    <row r="45" spans="1:7" ht="15.75" customHeight="1">
      <c r="A45" s="16" t="s">
        <v>322</v>
      </c>
      <c r="B45" s="28">
        <v>0.1196</v>
      </c>
      <c r="C45" s="76">
        <v>45912</v>
      </c>
      <c r="D45" s="28" t="s">
        <v>585</v>
      </c>
      <c r="E45" s="17" t="b">
        <v>0</v>
      </c>
      <c r="F45" t="str">
        <f>_xlfn.XLOOKUP(Total_Incident_Rate[[#This Row],[School Name]],Maine_Schools[School Name],Maine_Schools[Comparison Grade Span],"Error")</f>
        <v>09-12</v>
      </c>
      <c r="G45" t="str">
        <f>_xlfn.XLOOKUP(Total_Incident_Rate[[#This Row],[School Name]],Maine_Schools[School Name],Maine_Schools[Comparison School Type],"Error")</f>
        <v>Non Charter</v>
      </c>
    </row>
    <row r="46" spans="1:7" ht="15.75" customHeight="1">
      <c r="A46" s="10" t="s">
        <v>367</v>
      </c>
      <c r="B46" s="27">
        <v>0.10630000000000001</v>
      </c>
      <c r="C46" s="75">
        <v>45912</v>
      </c>
      <c r="D46" s="27" t="s">
        <v>585</v>
      </c>
      <c r="E46" s="11" t="b">
        <v>0</v>
      </c>
      <c r="F46" t="str">
        <f>_xlfn.XLOOKUP(Total_Incident_Rate[[#This Row],[School Name]],Maine_Schools[School Name],Maine_Schools[Comparison Grade Span],"Error")</f>
        <v>09-12</v>
      </c>
      <c r="G46" t="str">
        <f>_xlfn.XLOOKUP(Total_Incident_Rate[[#This Row],[School Name]],Maine_Schools[School Name],Maine_Schools[Comparison School Type],"Error")</f>
        <v>Non Charter</v>
      </c>
    </row>
    <row r="47" spans="1:7" ht="15.75" customHeight="1">
      <c r="A47" s="16" t="s">
        <v>269</v>
      </c>
      <c r="B47" s="28">
        <v>0.10349999999999999</v>
      </c>
      <c r="C47" s="76">
        <v>45912</v>
      </c>
      <c r="D47" s="28" t="s">
        <v>585</v>
      </c>
      <c r="E47" s="17" t="b">
        <v>0</v>
      </c>
      <c r="F47" t="str">
        <f>_xlfn.XLOOKUP(Total_Incident_Rate[[#This Row],[School Name]],Maine_Schools[School Name],Maine_Schools[Comparison Grade Span],"Error")</f>
        <v>09-12</v>
      </c>
      <c r="G47" t="str">
        <f>_xlfn.XLOOKUP(Total_Incident_Rate[[#This Row],[School Name]],Maine_Schools[School Name],Maine_Schools[Comparison School Type],"Error")</f>
        <v>Non Charter</v>
      </c>
    </row>
    <row r="48" spans="1:7" ht="15.75" customHeight="1">
      <c r="A48" s="10" t="s">
        <v>391</v>
      </c>
      <c r="B48" s="27">
        <v>0.1017</v>
      </c>
      <c r="C48" s="75">
        <v>45912</v>
      </c>
      <c r="D48" s="27" t="s">
        <v>585</v>
      </c>
      <c r="E48" s="11" t="b">
        <v>0</v>
      </c>
      <c r="F48" t="str">
        <f>_xlfn.XLOOKUP(Total_Incident_Rate[[#This Row],[School Name]],Maine_Schools[School Name],Maine_Schools[Comparison Grade Span],"Error")</f>
        <v>09-12</v>
      </c>
      <c r="G48" t="str">
        <f>_xlfn.XLOOKUP(Total_Incident_Rate[[#This Row],[School Name]],Maine_Schools[School Name],Maine_Schools[Comparison School Type],"Error")</f>
        <v>Non Charter</v>
      </c>
    </row>
    <row r="49" spans="1:7" ht="15.75" customHeight="1">
      <c r="A49" s="16" t="s">
        <v>207</v>
      </c>
      <c r="B49" s="28">
        <v>0.1004</v>
      </c>
      <c r="C49" s="76">
        <v>45912</v>
      </c>
      <c r="D49" s="28" t="s">
        <v>585</v>
      </c>
      <c r="E49" s="17" t="b">
        <v>0</v>
      </c>
      <c r="F49" t="str">
        <f>_xlfn.XLOOKUP(Total_Incident_Rate[[#This Row],[School Name]],Maine_Schools[School Name],Maine_Schools[Comparison Grade Span],"Error")</f>
        <v>09-12</v>
      </c>
      <c r="G49" t="str">
        <f>_xlfn.XLOOKUP(Total_Incident_Rate[[#This Row],[School Name]],Maine_Schools[School Name],Maine_Schools[Comparison School Type],"Error")</f>
        <v>Non Charter</v>
      </c>
    </row>
    <row r="50" spans="1:7" ht="15.75" customHeight="1">
      <c r="A50" s="10" t="s">
        <v>74</v>
      </c>
      <c r="B50" s="27">
        <v>9.9199999999999997E-2</v>
      </c>
      <c r="C50" s="75">
        <v>45912</v>
      </c>
      <c r="D50" s="27" t="s">
        <v>585</v>
      </c>
      <c r="E50" s="11" t="b">
        <v>0</v>
      </c>
      <c r="F50" t="str">
        <f>_xlfn.XLOOKUP(Total_Incident_Rate[[#This Row],[School Name]],Maine_Schools[School Name],Maine_Schools[Comparison Grade Span],"Error")</f>
        <v>09-12</v>
      </c>
      <c r="G50" t="str">
        <f>_xlfn.XLOOKUP(Total_Incident_Rate[[#This Row],[School Name]],Maine_Schools[School Name],Maine_Schools[Comparison School Type],"Error")</f>
        <v>Non Charter</v>
      </c>
    </row>
    <row r="51" spans="1:7" ht="15.75" customHeight="1">
      <c r="A51" s="16" t="s">
        <v>296</v>
      </c>
      <c r="B51" s="28">
        <v>9.8500000000000004E-2</v>
      </c>
      <c r="C51" s="76">
        <v>45912</v>
      </c>
      <c r="D51" s="28" t="s">
        <v>585</v>
      </c>
      <c r="E51" s="17" t="b">
        <v>0</v>
      </c>
      <c r="F51" t="str">
        <f>_xlfn.XLOOKUP(Total_Incident_Rate[[#This Row],[School Name]],Maine_Schools[School Name],Maine_Schools[Comparison Grade Span],"Error")</f>
        <v>09-12</v>
      </c>
      <c r="G51" t="str">
        <f>_xlfn.XLOOKUP(Total_Incident_Rate[[#This Row],[School Name]],Maine_Schools[School Name],Maine_Schools[Comparison School Type],"Error")</f>
        <v>Non Charter</v>
      </c>
    </row>
    <row r="52" spans="1:7" ht="15.75" customHeight="1">
      <c r="A52" s="10" t="s">
        <v>282</v>
      </c>
      <c r="B52" s="27">
        <v>9.7299999999999998E-2</v>
      </c>
      <c r="C52" s="75">
        <v>45912</v>
      </c>
      <c r="D52" s="27" t="s">
        <v>585</v>
      </c>
      <c r="E52" s="11" t="b">
        <v>0</v>
      </c>
      <c r="F52" t="str">
        <f>_xlfn.XLOOKUP(Total_Incident_Rate[[#This Row],[School Name]],Maine_Schools[School Name],Maine_Schools[Comparison Grade Span],"Error")</f>
        <v>09-12</v>
      </c>
      <c r="G52" t="str">
        <f>_xlfn.XLOOKUP(Total_Incident_Rate[[#This Row],[School Name]],Maine_Schools[School Name],Maine_Schools[Comparison School Type],"Error")</f>
        <v>Non Charter</v>
      </c>
    </row>
    <row r="53" spans="1:7" ht="15.75" customHeight="1">
      <c r="A53" s="16" t="s">
        <v>379</v>
      </c>
      <c r="B53" s="28">
        <v>9.64E-2</v>
      </c>
      <c r="C53" s="76">
        <v>45912</v>
      </c>
      <c r="D53" s="28" t="s">
        <v>585</v>
      </c>
      <c r="E53" s="17" t="b">
        <v>0</v>
      </c>
      <c r="F53" t="str">
        <f>_xlfn.XLOOKUP(Total_Incident_Rate[[#This Row],[School Name]],Maine_Schools[School Name],Maine_Schools[Comparison Grade Span],"Error")</f>
        <v>09-12</v>
      </c>
      <c r="G53" t="str">
        <f>_xlfn.XLOOKUP(Total_Incident_Rate[[#This Row],[School Name]],Maine_Schools[School Name],Maine_Schools[Comparison School Type],"Error")</f>
        <v>Non Charter</v>
      </c>
    </row>
    <row r="54" spans="1:7" ht="13">
      <c r="A54" s="10" t="s">
        <v>127</v>
      </c>
      <c r="B54" s="27">
        <v>9.3799999999999994E-2</v>
      </c>
      <c r="C54" s="75">
        <v>45912</v>
      </c>
      <c r="D54" s="27" t="s">
        <v>585</v>
      </c>
      <c r="E54" s="11" t="b">
        <v>0</v>
      </c>
      <c r="F54" t="str">
        <f>_xlfn.XLOOKUP(Total_Incident_Rate[[#This Row],[School Name]],Maine_Schools[School Name],Maine_Schools[Comparison Grade Span],"Error")</f>
        <v>09-12</v>
      </c>
      <c r="G54" t="str">
        <f>_xlfn.XLOOKUP(Total_Incident_Rate[[#This Row],[School Name]],Maine_Schools[School Name],Maine_Schools[Comparison School Type],"Error")</f>
        <v>Non Charter</v>
      </c>
    </row>
    <row r="55" spans="1:7" ht="13">
      <c r="A55" s="16" t="s">
        <v>142</v>
      </c>
      <c r="B55" s="28">
        <v>9.3100000000000002E-2</v>
      </c>
      <c r="C55" s="76">
        <v>45912</v>
      </c>
      <c r="D55" s="28" t="s">
        <v>585</v>
      </c>
      <c r="E55" s="17" t="b">
        <v>0</v>
      </c>
      <c r="F55" t="str">
        <f>_xlfn.XLOOKUP(Total_Incident_Rate[[#This Row],[School Name]],Maine_Schools[School Name],Maine_Schools[Comparison Grade Span],"Error")</f>
        <v>09-12</v>
      </c>
      <c r="G55" t="str">
        <f>_xlfn.XLOOKUP(Total_Incident_Rate[[#This Row],[School Name]],Maine_Schools[School Name],Maine_Schools[Comparison School Type],"Error")</f>
        <v>Non Charter</v>
      </c>
    </row>
    <row r="56" spans="1:7" ht="13">
      <c r="A56" s="10" t="s">
        <v>180</v>
      </c>
      <c r="B56" s="27">
        <v>9.2399999999999996E-2</v>
      </c>
      <c r="C56" s="75">
        <v>45912</v>
      </c>
      <c r="D56" s="27" t="s">
        <v>585</v>
      </c>
      <c r="E56" s="11" t="b">
        <v>0</v>
      </c>
      <c r="F56" t="str">
        <f>_xlfn.XLOOKUP(Total_Incident_Rate[[#This Row],[School Name]],Maine_Schools[School Name],Maine_Schools[Comparison Grade Span],"Error")</f>
        <v>09-12</v>
      </c>
      <c r="G56" t="str">
        <f>_xlfn.XLOOKUP(Total_Incident_Rate[[#This Row],[School Name]],Maine_Schools[School Name],Maine_Schools[Comparison School Type],"Error")</f>
        <v>Non Charter</v>
      </c>
    </row>
    <row r="57" spans="1:7" ht="13">
      <c r="A57" s="16" t="s">
        <v>223</v>
      </c>
      <c r="B57" s="28">
        <v>8.4699999999999998E-2</v>
      </c>
      <c r="C57" s="76">
        <v>45912</v>
      </c>
      <c r="D57" s="28" t="s">
        <v>585</v>
      </c>
      <c r="E57" s="17" t="b">
        <v>0</v>
      </c>
      <c r="F57" t="str">
        <f>_xlfn.XLOOKUP(Total_Incident_Rate[[#This Row],[School Name]],Maine_Schools[School Name],Maine_Schools[Comparison Grade Span],"Error")</f>
        <v>09-12</v>
      </c>
      <c r="G57" t="str">
        <f>_xlfn.XLOOKUP(Total_Incident_Rate[[#This Row],[School Name]],Maine_Schools[School Name],Maine_Schools[Comparison School Type],"Error")</f>
        <v>Non Charter</v>
      </c>
    </row>
    <row r="58" spans="1:7" ht="13">
      <c r="A58" s="10" t="s">
        <v>384</v>
      </c>
      <c r="B58" s="27">
        <v>8.3199999999999996E-2</v>
      </c>
      <c r="C58" s="75">
        <v>45912</v>
      </c>
      <c r="D58" s="27" t="s">
        <v>585</v>
      </c>
      <c r="E58" s="11" t="b">
        <v>0</v>
      </c>
      <c r="F58" t="str">
        <f>_xlfn.XLOOKUP(Total_Incident_Rate[[#This Row],[School Name]],Maine_Schools[School Name],Maine_Schools[Comparison Grade Span],"Error")</f>
        <v>09-12</v>
      </c>
      <c r="G58" t="str">
        <f>_xlfn.XLOOKUP(Total_Incident_Rate[[#This Row],[School Name]],Maine_Schools[School Name],Maine_Schools[Comparison School Type],"Error")</f>
        <v>Non Charter</v>
      </c>
    </row>
    <row r="59" spans="1:7" ht="13">
      <c r="A59" s="16" t="s">
        <v>301</v>
      </c>
      <c r="B59" s="28">
        <v>8.14E-2</v>
      </c>
      <c r="C59" s="76">
        <v>45912</v>
      </c>
      <c r="D59" s="28" t="s">
        <v>585</v>
      </c>
      <c r="E59" s="17" t="b">
        <v>0</v>
      </c>
      <c r="F59" t="str">
        <f>_xlfn.XLOOKUP(Total_Incident_Rate[[#This Row],[School Name]],Maine_Schools[School Name],Maine_Schools[Comparison Grade Span],"Error")</f>
        <v>09-12</v>
      </c>
      <c r="G59" t="str">
        <f>_xlfn.XLOOKUP(Total_Incident_Rate[[#This Row],[School Name]],Maine_Schools[School Name],Maine_Schools[Comparison School Type],"Error")</f>
        <v>Non Charter</v>
      </c>
    </row>
    <row r="60" spans="1:7" ht="13">
      <c r="A60" s="10" t="s">
        <v>359</v>
      </c>
      <c r="B60" s="27">
        <v>7.2999999999999995E-2</v>
      </c>
      <c r="C60" s="75">
        <v>45912</v>
      </c>
      <c r="D60" s="27" t="s">
        <v>585</v>
      </c>
      <c r="E60" s="11" t="b">
        <v>0</v>
      </c>
      <c r="F60" t="str">
        <f>_xlfn.XLOOKUP(Total_Incident_Rate[[#This Row],[School Name]],Maine_Schools[School Name],Maine_Schools[Comparison Grade Span],"Error")</f>
        <v>09-12</v>
      </c>
      <c r="G60" t="str">
        <f>_xlfn.XLOOKUP(Total_Incident_Rate[[#This Row],[School Name]],Maine_Schools[School Name],Maine_Schools[Comparison School Type],"Error")</f>
        <v>Non Charter</v>
      </c>
    </row>
    <row r="61" spans="1:7" ht="13">
      <c r="A61" s="16" t="s">
        <v>156</v>
      </c>
      <c r="B61" s="28">
        <v>6.9699999999999998E-2</v>
      </c>
      <c r="C61" s="76">
        <v>45912</v>
      </c>
      <c r="D61" s="28" t="s">
        <v>585</v>
      </c>
      <c r="E61" s="17" t="b">
        <v>0</v>
      </c>
      <c r="F61" t="str">
        <f>_xlfn.XLOOKUP(Total_Incident_Rate[[#This Row],[School Name]],Maine_Schools[School Name],Maine_Schools[Comparison Grade Span],"Error")</f>
        <v>09-12</v>
      </c>
      <c r="G61" t="str">
        <f>_xlfn.XLOOKUP(Total_Incident_Rate[[#This Row],[School Name]],Maine_Schools[School Name],Maine_Schools[Comparison School Type],"Error")</f>
        <v>Non Charter</v>
      </c>
    </row>
    <row r="62" spans="1:7" ht="13">
      <c r="A62" s="10" t="s">
        <v>276</v>
      </c>
      <c r="B62" s="27">
        <v>6.4600000000000005E-2</v>
      </c>
      <c r="C62" s="75">
        <v>45912</v>
      </c>
      <c r="D62" s="27" t="s">
        <v>585</v>
      </c>
      <c r="E62" s="11" t="b">
        <v>0</v>
      </c>
      <c r="F62" t="str">
        <f>_xlfn.XLOOKUP(Total_Incident_Rate[[#This Row],[School Name]],Maine_Schools[School Name],Maine_Schools[Comparison Grade Span],"Error")</f>
        <v>09-12</v>
      </c>
      <c r="G62" t="str">
        <f>_xlfn.XLOOKUP(Total_Incident_Rate[[#This Row],[School Name]],Maine_Schools[School Name],Maine_Schools[Comparison School Type],"Error")</f>
        <v>Non Charter</v>
      </c>
    </row>
    <row r="63" spans="1:7" ht="13">
      <c r="A63" s="16" t="s">
        <v>345</v>
      </c>
      <c r="B63" s="28">
        <v>6.3899999999999998E-2</v>
      </c>
      <c r="C63" s="76">
        <v>45912</v>
      </c>
      <c r="D63" s="28" t="s">
        <v>585</v>
      </c>
      <c r="E63" s="17" t="b">
        <v>0</v>
      </c>
      <c r="F63" t="str">
        <f>_xlfn.XLOOKUP(Total_Incident_Rate[[#This Row],[School Name]],Maine_Schools[School Name],Maine_Schools[Comparison Grade Span],"Error")</f>
        <v>09-12</v>
      </c>
      <c r="G63" t="str">
        <f>_xlfn.XLOOKUP(Total_Incident_Rate[[#This Row],[School Name]],Maine_Schools[School Name],Maine_Schools[Comparison School Type],"Error")</f>
        <v>Non Charter</v>
      </c>
    </row>
    <row r="64" spans="1:7" ht="13">
      <c r="A64" s="10" t="s">
        <v>44</v>
      </c>
      <c r="B64" s="27">
        <v>6.1199999999999997E-2</v>
      </c>
      <c r="C64" s="75">
        <v>45912</v>
      </c>
      <c r="D64" s="27" t="s">
        <v>585</v>
      </c>
      <c r="E64" s="11" t="b">
        <v>0</v>
      </c>
      <c r="F64" t="str">
        <f>_xlfn.XLOOKUP(Total_Incident_Rate[[#This Row],[School Name]],Maine_Schools[School Name],Maine_Schools[Comparison Grade Span],"Error")</f>
        <v>09-12</v>
      </c>
      <c r="G64" t="str">
        <f>_xlfn.XLOOKUP(Total_Incident_Rate[[#This Row],[School Name]],Maine_Schools[School Name],Maine_Schools[Comparison School Type],"Error")</f>
        <v>Non Charter</v>
      </c>
    </row>
    <row r="65" spans="1:7" ht="13">
      <c r="A65" s="16" t="s">
        <v>166</v>
      </c>
      <c r="B65" s="28">
        <v>5.91E-2</v>
      </c>
      <c r="C65" s="76">
        <v>45912</v>
      </c>
      <c r="D65" s="28" t="s">
        <v>585</v>
      </c>
      <c r="E65" s="17" t="b">
        <v>0</v>
      </c>
      <c r="F65" t="str">
        <f>_xlfn.XLOOKUP(Total_Incident_Rate[[#This Row],[School Name]],Maine_Schools[School Name],Maine_Schools[Comparison Grade Span],"Error")</f>
        <v>09-12</v>
      </c>
      <c r="G65" t="str">
        <f>_xlfn.XLOOKUP(Total_Incident_Rate[[#This Row],[School Name]],Maine_Schools[School Name],Maine_Schools[Comparison School Type],"Error")</f>
        <v>Non Charter</v>
      </c>
    </row>
    <row r="66" spans="1:7" ht="13">
      <c r="A66" s="10" t="s">
        <v>104</v>
      </c>
      <c r="B66" s="27">
        <v>5.6500000000000002E-2</v>
      </c>
      <c r="C66" s="75">
        <v>45912</v>
      </c>
      <c r="D66" s="27" t="s">
        <v>585</v>
      </c>
      <c r="E66" s="11" t="b">
        <v>0</v>
      </c>
      <c r="F66" t="str">
        <f>_xlfn.XLOOKUP(Total_Incident_Rate[[#This Row],[School Name]],Maine_Schools[School Name],Maine_Schools[Comparison Grade Span],"Error")</f>
        <v>09-12</v>
      </c>
      <c r="G66" t="str">
        <f>_xlfn.XLOOKUP(Total_Incident_Rate[[#This Row],[School Name]],Maine_Schools[School Name],Maine_Schools[Comparison School Type],"Error")</f>
        <v>Non Charter</v>
      </c>
    </row>
    <row r="67" spans="1:7" ht="13">
      <c r="A67" s="16" t="s">
        <v>232</v>
      </c>
      <c r="B67" s="28">
        <v>5.2600000000000001E-2</v>
      </c>
      <c r="C67" s="76">
        <v>45912</v>
      </c>
      <c r="D67" s="28" t="s">
        <v>585</v>
      </c>
      <c r="E67" s="17" t="b">
        <v>0</v>
      </c>
      <c r="F67" t="str">
        <f>_xlfn.XLOOKUP(Total_Incident_Rate[[#This Row],[School Name]],Maine_Schools[School Name],Maine_Schools[Comparison Grade Span],"Error")</f>
        <v>09-12</v>
      </c>
      <c r="G67" t="str">
        <f>_xlfn.XLOOKUP(Total_Incident_Rate[[#This Row],[School Name]],Maine_Schools[School Name],Maine_Schools[Comparison School Type],"Error")</f>
        <v>Non Charter</v>
      </c>
    </row>
    <row r="68" spans="1:7" ht="13">
      <c r="A68" s="10" t="s">
        <v>308</v>
      </c>
      <c r="B68" s="27">
        <v>4.9500000000000002E-2</v>
      </c>
      <c r="C68" s="75">
        <v>45912</v>
      </c>
      <c r="D68" s="27" t="s">
        <v>585</v>
      </c>
      <c r="E68" s="11" t="b">
        <v>0</v>
      </c>
      <c r="F68" t="str">
        <f>_xlfn.XLOOKUP(Total_Incident_Rate[[#This Row],[School Name]],Maine_Schools[School Name],Maine_Schools[Comparison Grade Span],"Error")</f>
        <v>09-12</v>
      </c>
      <c r="G68" t="str">
        <f>_xlfn.XLOOKUP(Total_Incident_Rate[[#This Row],[School Name]],Maine_Schools[School Name],Maine_Schools[Comparison School Type],"Error")</f>
        <v>Non Charter</v>
      </c>
    </row>
    <row r="69" spans="1:7" ht="13">
      <c r="A69" s="16" t="s">
        <v>297</v>
      </c>
      <c r="B69" s="28">
        <v>4.9500000000000002E-2</v>
      </c>
      <c r="C69" s="76">
        <v>45912</v>
      </c>
      <c r="D69" s="28" t="s">
        <v>585</v>
      </c>
      <c r="E69" s="17" t="b">
        <v>0</v>
      </c>
      <c r="F69" t="str">
        <f>_xlfn.XLOOKUP(Total_Incident_Rate[[#This Row],[School Name]],Maine_Schools[School Name],Maine_Schools[Comparison Grade Span],"Error")</f>
        <v>09-12</v>
      </c>
      <c r="G69" t="str">
        <f>_xlfn.XLOOKUP(Total_Incident_Rate[[#This Row],[School Name]],Maine_Schools[School Name],Maine_Schools[Comparison School Type],"Error")</f>
        <v>Non Charter</v>
      </c>
    </row>
    <row r="70" spans="1:7" ht="13">
      <c r="A70" s="10" t="s">
        <v>422</v>
      </c>
      <c r="B70" s="27">
        <v>4.5699999999999998E-2</v>
      </c>
      <c r="C70" s="75">
        <v>45912</v>
      </c>
      <c r="D70" s="27" t="s">
        <v>585</v>
      </c>
      <c r="E70" s="11" t="b">
        <v>0</v>
      </c>
      <c r="F70" t="str">
        <f>_xlfn.XLOOKUP(Total_Incident_Rate[[#This Row],[School Name]],Maine_Schools[School Name],Maine_Schools[Comparison Grade Span],"Error")</f>
        <v>09-12</v>
      </c>
      <c r="G70" t="str">
        <f>_xlfn.XLOOKUP(Total_Incident_Rate[[#This Row],[School Name]],Maine_Schools[School Name],Maine_Schools[Comparison School Type],"Error")</f>
        <v>Non Charter</v>
      </c>
    </row>
    <row r="71" spans="1:7" ht="13">
      <c r="A71" s="16" t="s">
        <v>481</v>
      </c>
      <c r="B71" s="28">
        <v>4.4600000000000001E-2</v>
      </c>
      <c r="C71" s="76">
        <v>45912</v>
      </c>
      <c r="D71" s="28" t="s">
        <v>585</v>
      </c>
      <c r="E71" s="17" t="b">
        <v>0</v>
      </c>
      <c r="F71" t="str">
        <f>_xlfn.XLOOKUP(Total_Incident_Rate[[#This Row],[School Name]],Maine_Schools[School Name],Maine_Schools[Comparison Grade Span],"Error")</f>
        <v>09-12</v>
      </c>
      <c r="G71" t="str">
        <f>_xlfn.XLOOKUP(Total_Incident_Rate[[#This Row],[School Name]],Maine_Schools[School Name],Maine_Schools[Comparison School Type],"Error")</f>
        <v>Non Charter</v>
      </c>
    </row>
    <row r="72" spans="1:7" ht="13">
      <c r="A72" s="10" t="s">
        <v>409</v>
      </c>
      <c r="B72" s="27">
        <v>3.8199999999999998E-2</v>
      </c>
      <c r="C72" s="75">
        <v>45912</v>
      </c>
      <c r="D72" s="27" t="s">
        <v>585</v>
      </c>
      <c r="E72" s="11" t="b">
        <v>0</v>
      </c>
      <c r="F72" t="str">
        <f>_xlfn.XLOOKUP(Total_Incident_Rate[[#This Row],[School Name]],Maine_Schools[School Name],Maine_Schools[Comparison Grade Span],"Error")</f>
        <v>09-12</v>
      </c>
      <c r="G72" t="str">
        <f>_xlfn.XLOOKUP(Total_Incident_Rate[[#This Row],[School Name]],Maine_Schools[School Name],Maine_Schools[Comparison School Type],"Error")</f>
        <v>Non Charter</v>
      </c>
    </row>
    <row r="73" spans="1:7" ht="13">
      <c r="A73" s="16" t="s">
        <v>119</v>
      </c>
      <c r="B73" s="28">
        <v>3.5999999999999997E-2</v>
      </c>
      <c r="C73" s="76">
        <v>45912</v>
      </c>
      <c r="D73" s="28" t="s">
        <v>585</v>
      </c>
      <c r="E73" s="17" t="b">
        <v>0</v>
      </c>
      <c r="F73" t="str">
        <f>_xlfn.XLOOKUP(Total_Incident_Rate[[#This Row],[School Name]],Maine_Schools[School Name],Maine_Schools[Comparison Grade Span],"Error")</f>
        <v>09-12</v>
      </c>
      <c r="G73" t="str">
        <f>_xlfn.XLOOKUP(Total_Incident_Rate[[#This Row],[School Name]],Maine_Schools[School Name],Maine_Schools[Comparison School Type],"Error")</f>
        <v>Non Charter</v>
      </c>
    </row>
    <row r="74" spans="1:7" ht="13">
      <c r="A74" s="10" t="s">
        <v>262</v>
      </c>
      <c r="B74" s="27">
        <v>3.4500000000000003E-2</v>
      </c>
      <c r="C74" s="75">
        <v>45912</v>
      </c>
      <c r="D74" s="27" t="s">
        <v>585</v>
      </c>
      <c r="E74" s="11" t="b">
        <v>0</v>
      </c>
      <c r="F74" t="str">
        <f>_xlfn.XLOOKUP(Total_Incident_Rate[[#This Row],[School Name]],Maine_Schools[School Name],Maine_Schools[Comparison Grade Span],"Error")</f>
        <v>09-12</v>
      </c>
      <c r="G74" t="str">
        <f>_xlfn.XLOOKUP(Total_Incident_Rate[[#This Row],[School Name]],Maine_Schools[School Name],Maine_Schools[Comparison School Type],"Error")</f>
        <v>Non Charter</v>
      </c>
    </row>
    <row r="75" spans="1:7" ht="13">
      <c r="A75" s="16" t="s">
        <v>101</v>
      </c>
      <c r="B75" s="28">
        <v>3.3500000000000002E-2</v>
      </c>
      <c r="C75" s="76">
        <v>45912</v>
      </c>
      <c r="D75" s="28" t="s">
        <v>585</v>
      </c>
      <c r="E75" s="17" t="b">
        <v>0</v>
      </c>
      <c r="F75" t="str">
        <f>_xlfn.XLOOKUP(Total_Incident_Rate[[#This Row],[School Name]],Maine_Schools[School Name],Maine_Schools[Comparison Grade Span],"Error")</f>
        <v>09-12</v>
      </c>
      <c r="G75" t="str">
        <f>_xlfn.XLOOKUP(Total_Incident_Rate[[#This Row],[School Name]],Maine_Schools[School Name],Maine_Schools[Comparison School Type],"Error")</f>
        <v>Non Charter</v>
      </c>
    </row>
    <row r="76" spans="1:7" ht="13">
      <c r="A76" s="10" t="s">
        <v>27</v>
      </c>
      <c r="B76" s="27">
        <v>3.1300000000000001E-2</v>
      </c>
      <c r="C76" s="75">
        <v>45912</v>
      </c>
      <c r="D76" s="27" t="s">
        <v>585</v>
      </c>
      <c r="E76" s="11" t="b">
        <v>0</v>
      </c>
      <c r="F76" t="str">
        <f>_xlfn.XLOOKUP(Total_Incident_Rate[[#This Row],[School Name]],Maine_Schools[School Name],Maine_Schools[Comparison Grade Span],"Error")</f>
        <v>09-12</v>
      </c>
      <c r="G76" t="str">
        <f>_xlfn.XLOOKUP(Total_Incident_Rate[[#This Row],[School Name]],Maine_Schools[School Name],Maine_Schools[Comparison School Type],"Error")</f>
        <v>Non Charter</v>
      </c>
    </row>
    <row r="77" spans="1:7" ht="13">
      <c r="A77" s="16" t="s">
        <v>569</v>
      </c>
      <c r="B77" s="28">
        <v>2.9100000000000001E-2</v>
      </c>
      <c r="C77" s="76">
        <v>45912</v>
      </c>
      <c r="D77" s="28" t="s">
        <v>585</v>
      </c>
      <c r="E77" s="17" t="b">
        <v>0</v>
      </c>
      <c r="F77" t="str">
        <f>_xlfn.XLOOKUP(Total_Incident_Rate[[#This Row],[School Name]],Maine_Schools[School Name],Maine_Schools[Comparison Grade Span],"Error")</f>
        <v>09-12</v>
      </c>
      <c r="G77" t="str">
        <f>_xlfn.XLOOKUP(Total_Incident_Rate[[#This Row],[School Name]],Maine_Schools[School Name],Maine_Schools[Comparison School Type],"Error")</f>
        <v>Non Charter</v>
      </c>
    </row>
    <row r="78" spans="1:7" ht="13">
      <c r="A78" s="10" t="s">
        <v>60</v>
      </c>
      <c r="B78" s="27">
        <v>2.8899999999999999E-2</v>
      </c>
      <c r="C78" s="75">
        <v>45912</v>
      </c>
      <c r="D78" s="27" t="s">
        <v>585</v>
      </c>
      <c r="E78" s="11" t="b">
        <v>0</v>
      </c>
      <c r="F78" t="str">
        <f>_xlfn.XLOOKUP(Total_Incident_Rate[[#This Row],[School Name]],Maine_Schools[School Name],Maine_Schools[Comparison Grade Span],"Error")</f>
        <v>09-12</v>
      </c>
      <c r="G78" t="str">
        <f>_xlfn.XLOOKUP(Total_Incident_Rate[[#This Row],[School Name]],Maine_Schools[School Name],Maine_Schools[Comparison School Type],"Error")</f>
        <v>Non Charter</v>
      </c>
    </row>
    <row r="79" spans="1:7" ht="13">
      <c r="A79" s="16" t="s">
        <v>167</v>
      </c>
      <c r="B79" s="28">
        <v>2.63E-2</v>
      </c>
      <c r="C79" s="76">
        <v>45912</v>
      </c>
      <c r="D79" s="28" t="s">
        <v>585</v>
      </c>
      <c r="E79" s="17" t="b">
        <v>0</v>
      </c>
      <c r="F79" t="str">
        <f>_xlfn.XLOOKUP(Total_Incident_Rate[[#This Row],[School Name]],Maine_Schools[School Name],Maine_Schools[Comparison Grade Span],"Error")</f>
        <v>09-12</v>
      </c>
      <c r="G79" t="str">
        <f>_xlfn.XLOOKUP(Total_Incident_Rate[[#This Row],[School Name]],Maine_Schools[School Name],Maine_Schools[Comparison School Type],"Error")</f>
        <v>Non Charter</v>
      </c>
    </row>
    <row r="80" spans="1:7" ht="13">
      <c r="A80" s="10" t="s">
        <v>201</v>
      </c>
      <c r="B80" s="27">
        <v>2.1100000000000001E-2</v>
      </c>
      <c r="C80" s="75">
        <v>45912</v>
      </c>
      <c r="D80" s="27" t="s">
        <v>585</v>
      </c>
      <c r="E80" s="11" t="b">
        <v>0</v>
      </c>
      <c r="F80" t="str">
        <f>_xlfn.XLOOKUP(Total_Incident_Rate[[#This Row],[School Name]],Maine_Schools[School Name],Maine_Schools[Comparison Grade Span],"Error")</f>
        <v>09-12</v>
      </c>
      <c r="G80" t="str">
        <f>_xlfn.XLOOKUP(Total_Incident_Rate[[#This Row],[School Name]],Maine_Schools[School Name],Maine_Schools[Comparison School Type],"Error")</f>
        <v>Non Charter</v>
      </c>
    </row>
    <row r="81" spans="1:7" ht="13">
      <c r="A81" s="16" t="s">
        <v>527</v>
      </c>
      <c r="B81" s="28">
        <v>2.0899999999999998E-2</v>
      </c>
      <c r="C81" s="76">
        <v>45912</v>
      </c>
      <c r="D81" s="28" t="s">
        <v>585</v>
      </c>
      <c r="E81" s="17" t="b">
        <v>0</v>
      </c>
      <c r="F81" t="str">
        <f>_xlfn.XLOOKUP(Total_Incident_Rate[[#This Row],[School Name]],Maine_Schools[School Name],Maine_Schools[Comparison Grade Span],"Error")</f>
        <v>09-12</v>
      </c>
      <c r="G81" t="str">
        <f>_xlfn.XLOOKUP(Total_Incident_Rate[[#This Row],[School Name]],Maine_Schools[School Name],Maine_Schools[Comparison School Type],"Error")</f>
        <v>Non Charter</v>
      </c>
    </row>
    <row r="82" spans="1:7" ht="13">
      <c r="A82" s="10" t="s">
        <v>250</v>
      </c>
      <c r="B82" s="27">
        <v>2.0799999999999999E-2</v>
      </c>
      <c r="C82" s="75">
        <v>45912</v>
      </c>
      <c r="D82" s="27" t="s">
        <v>585</v>
      </c>
      <c r="E82" s="11" t="b">
        <v>0</v>
      </c>
      <c r="F82" t="str">
        <f>_xlfn.XLOOKUP(Total_Incident_Rate[[#This Row],[School Name]],Maine_Schools[School Name],Maine_Schools[Comparison Grade Span],"Error")</f>
        <v>09-12</v>
      </c>
      <c r="G82" t="str">
        <f>_xlfn.XLOOKUP(Total_Incident_Rate[[#This Row],[School Name]],Maine_Schools[School Name],Maine_Schools[Comparison School Type],"Error")</f>
        <v>Non Charter</v>
      </c>
    </row>
    <row r="83" spans="1:7" ht="13">
      <c r="A83" s="16" t="s">
        <v>56</v>
      </c>
      <c r="B83" s="28">
        <v>9.1999999999999998E-3</v>
      </c>
      <c r="C83" s="76">
        <v>45912</v>
      </c>
      <c r="D83" s="28" t="s">
        <v>585</v>
      </c>
      <c r="E83" s="17" t="b">
        <v>0</v>
      </c>
      <c r="F83" t="str">
        <f>_xlfn.XLOOKUP(Total_Incident_Rate[[#This Row],[School Name]],Maine_Schools[School Name],Maine_Schools[Comparison Grade Span],"Error")</f>
        <v>09-12</v>
      </c>
      <c r="G83" t="str">
        <f>_xlfn.XLOOKUP(Total_Incident_Rate[[#This Row],[School Name]],Maine_Schools[School Name],Maine_Schools[Comparison School Type],"Error")</f>
        <v>Non Charter</v>
      </c>
    </row>
    <row r="84" spans="1:7" ht="13">
      <c r="A84" s="10" t="s">
        <v>140</v>
      </c>
      <c r="B84" s="27">
        <v>7.4000000000000003E-3</v>
      </c>
      <c r="C84" s="75">
        <v>45912</v>
      </c>
      <c r="D84" s="27" t="s">
        <v>585</v>
      </c>
      <c r="E84" s="11" t="b">
        <v>0</v>
      </c>
      <c r="F84" t="str">
        <f>_xlfn.XLOOKUP(Total_Incident_Rate[[#This Row],[School Name]],Maine_Schools[School Name],Maine_Schools[Comparison Grade Span],"Error")</f>
        <v>09-12</v>
      </c>
      <c r="G84" t="str">
        <f>_xlfn.XLOOKUP(Total_Incident_Rate[[#This Row],[School Name]],Maine_Schools[School Name],Maine_Schools[Comparison School Type],"Error")</f>
        <v>Non Charter</v>
      </c>
    </row>
    <row r="85" spans="1:7" ht="13">
      <c r="A85" s="16" t="s">
        <v>168</v>
      </c>
      <c r="B85" s="28">
        <v>2.3999999999999998E-3</v>
      </c>
      <c r="C85" s="76">
        <v>45912</v>
      </c>
      <c r="D85" s="28" t="s">
        <v>585</v>
      </c>
      <c r="E85" s="17" t="b">
        <v>0</v>
      </c>
      <c r="F85" t="str">
        <f>_xlfn.XLOOKUP(Total_Incident_Rate[[#This Row],[School Name]],Maine_Schools[School Name],Maine_Schools[Comparison Grade Span],"Error")</f>
        <v>09-12</v>
      </c>
      <c r="G85" t="str">
        <f>_xlfn.XLOOKUP(Total_Incident_Rate[[#This Row],[School Name]],Maine_Schools[School Name],Maine_Schools[Comparison School Type],"Error")</f>
        <v>Non Charter</v>
      </c>
    </row>
    <row r="86" spans="1:7" ht="13">
      <c r="A86" s="10" t="s">
        <v>118</v>
      </c>
      <c r="B86" s="27">
        <v>2.0999999999999999E-3</v>
      </c>
      <c r="C86" s="75">
        <v>45912</v>
      </c>
      <c r="D86" s="27" t="s">
        <v>585</v>
      </c>
      <c r="E86" s="11" t="b">
        <v>0</v>
      </c>
      <c r="F86" t="str">
        <f>_xlfn.XLOOKUP(Total_Incident_Rate[[#This Row],[School Name]],Maine_Schools[School Name],Maine_Schools[Comparison Grade Span],"Error")</f>
        <v>09-12</v>
      </c>
      <c r="G86" t="str">
        <f>_xlfn.XLOOKUP(Total_Incident_Rate[[#This Row],[School Name]],Maine_Schools[School Name],Maine_Schools[Comparison School Type],"Error")</f>
        <v>Non Charter</v>
      </c>
    </row>
    <row r="87" spans="1:7" ht="13">
      <c r="A87" s="21" t="s">
        <v>246</v>
      </c>
      <c r="B87" s="29">
        <v>0</v>
      </c>
      <c r="C87" s="77">
        <v>45912</v>
      </c>
      <c r="D87" s="29" t="s">
        <v>585</v>
      </c>
      <c r="E87" s="22" t="b">
        <v>0</v>
      </c>
      <c r="F87" t="str">
        <f>_xlfn.XLOOKUP(Total_Incident_Rate[[#This Row],[School Name]],Maine_Schools[School Name],Maine_Schools[Comparison Grade Span],"Error")</f>
        <v>09-12</v>
      </c>
      <c r="G87" t="str">
        <f>_xlfn.XLOOKUP(Total_Incident_Rate[[#This Row],[School Name]],Maine_Schools[School Name],Maine_Schools[Comparison School Type],"Error")</f>
        <v>Non Charter</v>
      </c>
    </row>
  </sheetData>
  <dataValidations count="4">
    <dataValidation type="list" allowBlank="1" showDropDown="1" showErrorMessage="1" sqref="D2:D87" xr:uid="{00000000-0002-0000-0700-000000000000}">
      <formula1>"Charter,Public"</formula1>
    </dataValidation>
    <dataValidation type="custom" allowBlank="1" showDropDown="1" sqref="C2:C87" xr:uid="{00000000-0002-0000-0700-000001000000}">
      <formula1>OR(NOT(ISERROR(DATEVALUE(C2))), AND(ISNUMBER(C2), LEFT(CELL("format", C2))="D"))</formula1>
    </dataValidation>
    <dataValidation type="custom" allowBlank="1" showDropDown="1" sqref="B2:B87" xr:uid="{00000000-0002-0000-0700-000002000000}">
      <formula1>AND(ISNUMBER(B2),(NOT(OR(NOT(ISERROR(DATEVALUE(B2))), AND(ISNUMBER(B2), LEFT(CELL("format", B2))="D")))))</formula1>
    </dataValidation>
    <dataValidation type="list" allowBlank="1" showDropDown="1" showErrorMessage="1" sqref="E2:E87" xr:uid="{00000000-0002-0000-0700-000003000000}">
      <formula1>"TRUE,FALSE"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366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2.6640625" defaultRowHeight="15.75" customHeight="1"/>
  <cols>
    <col min="1" max="1" width="9.6640625" bestFit="1" customWidth="1"/>
    <col min="2" max="2" width="41.1640625" bestFit="1" customWidth="1"/>
    <col min="3" max="3" width="10.33203125" bestFit="1" customWidth="1"/>
    <col min="4" max="4" width="25" bestFit="1" customWidth="1"/>
    <col min="5" max="5" width="24.5" bestFit="1" customWidth="1"/>
  </cols>
  <sheetData>
    <row r="1" spans="1:9" ht="13">
      <c r="A1" s="4" t="s">
        <v>572</v>
      </c>
      <c r="B1" s="26" t="s">
        <v>0</v>
      </c>
      <c r="C1" s="26" t="s">
        <v>620</v>
      </c>
      <c r="D1" s="126" t="s">
        <v>1274</v>
      </c>
      <c r="E1" s="125" t="s">
        <v>1264</v>
      </c>
      <c r="I1" s="24"/>
    </row>
    <row r="2" spans="1:9" ht="13">
      <c r="A2" s="10" t="s">
        <v>573</v>
      </c>
      <c r="B2" s="27" t="s">
        <v>56</v>
      </c>
      <c r="C2" s="139">
        <v>0.90910000000000002</v>
      </c>
      <c r="D2" t="str">
        <f>_xlfn.XLOOKUP(Graduation_Rates[[#This Row],[School Name]],Maine_Schools[School Name],Maine_Schools[Comparison Grade Span],"Error")</f>
        <v>09-12</v>
      </c>
      <c r="E2" t="str">
        <f>_xlfn.XLOOKUP(Graduation_Rates[[#This Row],[School Name]],Maine_Schools[School Name],Maine_Schools[Comparison School Type],"Error")</f>
        <v>Non Charter</v>
      </c>
      <c r="G2" s="136"/>
      <c r="I2" s="24"/>
    </row>
    <row r="3" spans="1:9" ht="13">
      <c r="A3" s="16" t="s">
        <v>573</v>
      </c>
      <c r="B3" s="28" t="s">
        <v>12</v>
      </c>
      <c r="C3" s="140">
        <v>0.85470000000000002</v>
      </c>
      <c r="D3" t="str">
        <f>_xlfn.XLOOKUP(Graduation_Rates[[#This Row],[School Name]],Maine_Schools[School Name],Maine_Schools[Comparison Grade Span],"Error")</f>
        <v>09-12</v>
      </c>
      <c r="E3" t="str">
        <f>_xlfn.XLOOKUP(Graduation_Rates[[#This Row],[School Name]],Maine_Schools[School Name],Maine_Schools[Comparison School Type],"Error")</f>
        <v>Non Charter</v>
      </c>
      <c r="G3" s="137"/>
      <c r="I3" s="24"/>
    </row>
    <row r="4" spans="1:9" ht="13">
      <c r="A4" s="10" t="s">
        <v>573</v>
      </c>
      <c r="B4" s="27" t="s">
        <v>20</v>
      </c>
      <c r="C4" s="139">
        <v>0.83239999999999992</v>
      </c>
      <c r="D4" t="str">
        <f>_xlfn.XLOOKUP(Graduation_Rates[[#This Row],[School Name]],Maine_Schools[School Name],Maine_Schools[Comparison Grade Span],"Error")</f>
        <v>08-12</v>
      </c>
      <c r="E4" t="str">
        <f>_xlfn.XLOOKUP(Graduation_Rates[[#This Row],[School Name]],Maine_Schools[School Name],Maine_Schools[Comparison School Type],"Error")</f>
        <v>Non Charter</v>
      </c>
      <c r="G4" s="136"/>
      <c r="I4" s="24"/>
    </row>
    <row r="5" spans="1:9" ht="13">
      <c r="A5" s="16" t="s">
        <v>573</v>
      </c>
      <c r="B5" s="28" t="s">
        <v>5</v>
      </c>
      <c r="C5" s="140">
        <v>0.45450000000000002</v>
      </c>
      <c r="D5" t="str">
        <f>_xlfn.XLOOKUP(Graduation_Rates[[#This Row],[School Name]],Maine_Schools[School Name],Maine_Schools[Comparison Grade Span],"Error")</f>
        <v>09-12</v>
      </c>
      <c r="E5" t="str">
        <f>_xlfn.XLOOKUP(Graduation_Rates[[#This Row],[School Name]],Maine_Schools[School Name],Maine_Schools[Comparison School Type],"Error")</f>
        <v>Non Charter</v>
      </c>
      <c r="G5" s="137"/>
      <c r="I5" s="24"/>
    </row>
    <row r="6" spans="1:9" ht="13">
      <c r="A6" s="10" t="s">
        <v>573</v>
      </c>
      <c r="B6" s="27" t="s">
        <v>98</v>
      </c>
      <c r="C6" s="139">
        <v>0.87879999999999991</v>
      </c>
      <c r="D6" t="str">
        <f>_xlfn.XLOOKUP(Graduation_Rates[[#This Row],[School Name]],Maine_Schools[School Name],Maine_Schools[Comparison Grade Span],"Error")</f>
        <v>09-12</v>
      </c>
      <c r="E6" t="str">
        <f>_xlfn.XLOOKUP(Graduation_Rates[[#This Row],[School Name]],Maine_Schools[School Name],Maine_Schools[Comparison School Type],"Error")</f>
        <v>Non Charter</v>
      </c>
      <c r="G6" s="136"/>
      <c r="I6" s="24"/>
    </row>
    <row r="7" spans="1:9" ht="13">
      <c r="A7" s="16" t="s">
        <v>573</v>
      </c>
      <c r="B7" s="28" t="s">
        <v>22</v>
      </c>
      <c r="C7" s="140">
        <v>0.87879999999999991</v>
      </c>
      <c r="D7" t="str">
        <f>_xlfn.XLOOKUP(Graduation_Rates[[#This Row],[School Name]],Maine_Schools[School Name],Maine_Schools[Comparison Grade Span],"Error")</f>
        <v>09-12</v>
      </c>
      <c r="E7" t="str">
        <f>_xlfn.XLOOKUP(Graduation_Rates[[#This Row],[School Name]],Maine_Schools[School Name],Maine_Schools[Comparison School Type],"Error")</f>
        <v>Non Charter</v>
      </c>
      <c r="G7" s="137"/>
      <c r="I7" s="24"/>
    </row>
    <row r="8" spans="1:9" ht="13">
      <c r="A8" s="10" t="s">
        <v>573</v>
      </c>
      <c r="B8" s="27" t="s">
        <v>119</v>
      </c>
      <c r="C8" s="139">
        <v>0.87769999999999992</v>
      </c>
      <c r="D8" t="str">
        <f>_xlfn.XLOOKUP(Graduation_Rates[[#This Row],[School Name]],Maine_Schools[School Name],Maine_Schools[Comparison Grade Span],"Error")</f>
        <v>09-12</v>
      </c>
      <c r="E8" t="str">
        <f>_xlfn.XLOOKUP(Graduation_Rates[[#This Row],[School Name]],Maine_Schools[School Name],Maine_Schools[Comparison School Type],"Error")</f>
        <v>Non Charter</v>
      </c>
      <c r="G8" s="136"/>
      <c r="I8" s="24"/>
    </row>
    <row r="9" spans="1:9" ht="13">
      <c r="A9" s="16" t="s">
        <v>573</v>
      </c>
      <c r="B9" s="28" t="s">
        <v>185</v>
      </c>
      <c r="C9" s="140">
        <v>0.87180000000000002</v>
      </c>
      <c r="D9" t="str">
        <f>_xlfn.XLOOKUP(Graduation_Rates[[#This Row],[School Name]],Maine_Schools[School Name],Maine_Schools[Comparison Grade Span],"Error")</f>
        <v>07-12</v>
      </c>
      <c r="E9" t="str">
        <f>_xlfn.XLOOKUP(Graduation_Rates[[#This Row],[School Name]],Maine_Schools[School Name],Maine_Schools[Comparison School Type],"Error")</f>
        <v>Non Charter</v>
      </c>
      <c r="G9" s="137"/>
      <c r="I9" s="24"/>
    </row>
    <row r="10" spans="1:9" ht="13">
      <c r="A10" s="10" t="s">
        <v>573</v>
      </c>
      <c r="B10" s="27" t="s">
        <v>131</v>
      </c>
      <c r="C10" s="139">
        <v>0.93480000000000008</v>
      </c>
      <c r="D10" t="str">
        <f>_xlfn.XLOOKUP(Graduation_Rates[[#This Row],[School Name]],Maine_Schools[School Name],Maine_Schools[Comparison Grade Span],"Error")</f>
        <v>09-12</v>
      </c>
      <c r="E10" t="str">
        <f>_xlfn.XLOOKUP(Graduation_Rates[[#This Row],[School Name]],Maine_Schools[School Name],Maine_Schools[Comparison School Type],"Error")</f>
        <v>Non Charter</v>
      </c>
      <c r="G10" s="136"/>
      <c r="I10" s="24"/>
    </row>
    <row r="11" spans="1:9" ht="13">
      <c r="A11" s="16" t="s">
        <v>573</v>
      </c>
      <c r="B11" s="28" t="s">
        <v>13</v>
      </c>
      <c r="C11" s="140">
        <v>0.78870000000000007</v>
      </c>
      <c r="D11" t="str">
        <f>_xlfn.XLOOKUP(Graduation_Rates[[#This Row],[School Name]],Maine_Schools[School Name],Maine_Schools[Comparison Grade Span],"Error")</f>
        <v>07-12</v>
      </c>
      <c r="E11" t="str">
        <f>_xlfn.XLOOKUP(Graduation_Rates[[#This Row],[School Name]],Maine_Schools[School Name],Maine_Schools[Comparison School Type],"Error")</f>
        <v>Non Charter</v>
      </c>
      <c r="G11" s="137"/>
      <c r="I11" s="24"/>
    </row>
    <row r="12" spans="1:9" ht="13">
      <c r="A12" s="10" t="s">
        <v>573</v>
      </c>
      <c r="B12" s="27" t="s">
        <v>142</v>
      </c>
      <c r="C12" s="139">
        <v>0.97109999999999996</v>
      </c>
      <c r="D12" t="str">
        <f>_xlfn.XLOOKUP(Graduation_Rates[[#This Row],[School Name]],Maine_Schools[School Name],Maine_Schools[Comparison Grade Span],"Error")</f>
        <v>09-12</v>
      </c>
      <c r="E12" t="str">
        <f>_xlfn.XLOOKUP(Graduation_Rates[[#This Row],[School Name]],Maine_Schools[School Name],Maine_Schools[Comparison School Type],"Error")</f>
        <v>Non Charter</v>
      </c>
      <c r="G12" s="136"/>
      <c r="I12" s="24"/>
    </row>
    <row r="13" spans="1:9" ht="13">
      <c r="A13" s="16" t="s">
        <v>573</v>
      </c>
      <c r="B13" s="28" t="s">
        <v>21</v>
      </c>
      <c r="C13" s="140">
        <v>0.80359999999999998</v>
      </c>
      <c r="D13" t="str">
        <f>_xlfn.XLOOKUP(Graduation_Rates[[#This Row],[School Name]],Maine_Schools[School Name],Maine_Schools[Comparison Grade Span],"Error")</f>
        <v>09-12</v>
      </c>
      <c r="E13" t="str">
        <f>_xlfn.XLOOKUP(Graduation_Rates[[#This Row],[School Name]],Maine_Schools[School Name],Maine_Schools[Comparison School Type],"Error")</f>
        <v>Non Charter</v>
      </c>
      <c r="G13" s="137"/>
      <c r="I13" s="24"/>
    </row>
    <row r="14" spans="1:9" ht="13">
      <c r="A14" s="10" t="s">
        <v>573</v>
      </c>
      <c r="B14" s="27" t="s">
        <v>27</v>
      </c>
      <c r="C14" s="139">
        <v>0.80390000000000006</v>
      </c>
      <c r="D14" t="str">
        <f>_xlfn.XLOOKUP(Graduation_Rates[[#This Row],[School Name]],Maine_Schools[School Name],Maine_Schools[Comparison Grade Span],"Error")</f>
        <v>09-12</v>
      </c>
      <c r="E14" t="str">
        <f>_xlfn.XLOOKUP(Graduation_Rates[[#This Row],[School Name]],Maine_Schools[School Name],Maine_Schools[Comparison School Type],"Error")</f>
        <v>Non Charter</v>
      </c>
      <c r="G14" s="136"/>
      <c r="I14" s="24"/>
    </row>
    <row r="15" spans="1:9" ht="13">
      <c r="A15" s="16" t="s">
        <v>573</v>
      </c>
      <c r="B15" s="28" t="s">
        <v>166</v>
      </c>
      <c r="C15" s="140">
        <v>0.91670000000000007</v>
      </c>
      <c r="D15" t="str">
        <f>_xlfn.XLOOKUP(Graduation_Rates[[#This Row],[School Name]],Maine_Schools[School Name],Maine_Schools[Comparison Grade Span],"Error")</f>
        <v>09-12</v>
      </c>
      <c r="E15" t="str">
        <f>_xlfn.XLOOKUP(Graduation_Rates[[#This Row],[School Name]],Maine_Schools[School Name],Maine_Schools[Comparison School Type],"Error")</f>
        <v>Non Charter</v>
      </c>
      <c r="G15" s="137"/>
      <c r="I15" s="24"/>
    </row>
    <row r="16" spans="1:9" ht="13">
      <c r="A16" s="10" t="s">
        <v>573</v>
      </c>
      <c r="B16" s="27" t="s">
        <v>34</v>
      </c>
      <c r="C16" s="139">
        <v>0.75</v>
      </c>
      <c r="D16" t="str">
        <f>_xlfn.XLOOKUP(Graduation_Rates[[#This Row],[School Name]],Maine_Schools[School Name],Maine_Schools[Comparison Grade Span],"Error")</f>
        <v>07-12</v>
      </c>
      <c r="E16" t="str">
        <f>_xlfn.XLOOKUP(Graduation_Rates[[#This Row],[School Name]],Maine_Schools[School Name],Maine_Schools[Comparison School Type],"Error")</f>
        <v>Non Charter</v>
      </c>
      <c r="G16" s="136"/>
      <c r="I16" s="24"/>
    </row>
    <row r="17" spans="1:9" ht="13">
      <c r="A17" s="16" t="s">
        <v>573</v>
      </c>
      <c r="B17" s="28" t="s">
        <v>180</v>
      </c>
      <c r="C17" s="140">
        <v>0.90769999999999995</v>
      </c>
      <c r="D17" t="str">
        <f>_xlfn.XLOOKUP(Graduation_Rates[[#This Row],[School Name]],Maine_Schools[School Name],Maine_Schools[Comparison Grade Span],"Error")</f>
        <v>09-12</v>
      </c>
      <c r="E17" t="str">
        <f>_xlfn.XLOOKUP(Graduation_Rates[[#This Row],[School Name]],Maine_Schools[School Name],Maine_Schools[Comparison School Type],"Error")</f>
        <v>Non Charter</v>
      </c>
      <c r="G17" s="137"/>
      <c r="I17" s="24"/>
    </row>
    <row r="18" spans="1:9" ht="13">
      <c r="A18" s="10" t="s">
        <v>573</v>
      </c>
      <c r="B18" s="27" t="s">
        <v>35</v>
      </c>
      <c r="C18" s="139">
        <v>0.8176000000000001</v>
      </c>
      <c r="D18" t="str">
        <f>_xlfn.XLOOKUP(Graduation_Rates[[#This Row],[School Name]],Maine_Schools[School Name],Maine_Schools[Comparison Grade Span],"Error")</f>
        <v>09-12</v>
      </c>
      <c r="E18" t="str">
        <f>_xlfn.XLOOKUP(Graduation_Rates[[#This Row],[School Name]],Maine_Schools[School Name],Maine_Schools[Comparison School Type],"Error")</f>
        <v>Non Charter</v>
      </c>
      <c r="G18" s="136"/>
      <c r="I18" s="24"/>
    </row>
    <row r="19" spans="1:9" ht="13">
      <c r="A19" s="16" t="s">
        <v>573</v>
      </c>
      <c r="B19" s="28" t="s">
        <v>44</v>
      </c>
      <c r="C19" s="140">
        <v>0.72900000000000009</v>
      </c>
      <c r="D19" t="str">
        <f>_xlfn.XLOOKUP(Graduation_Rates[[#This Row],[School Name]],Maine_Schools[School Name],Maine_Schools[Comparison Grade Span],"Error")</f>
        <v>09-12</v>
      </c>
      <c r="E19" t="str">
        <f>_xlfn.XLOOKUP(Graduation_Rates[[#This Row],[School Name]],Maine_Schools[School Name],Maine_Schools[Comparison School Type],"Error")</f>
        <v>Non Charter</v>
      </c>
      <c r="G19" s="137"/>
      <c r="I19" s="24"/>
    </row>
    <row r="20" spans="1:9" ht="13">
      <c r="A20" s="10" t="s">
        <v>573</v>
      </c>
      <c r="B20" s="27" t="s">
        <v>207</v>
      </c>
      <c r="C20" s="139">
        <v>0.86959999999999993</v>
      </c>
      <c r="D20" t="str">
        <f>_xlfn.XLOOKUP(Graduation_Rates[[#This Row],[School Name]],Maine_Schools[School Name],Maine_Schools[Comparison Grade Span],"Error")</f>
        <v>09-12</v>
      </c>
      <c r="E20" t="str">
        <f>_xlfn.XLOOKUP(Graduation_Rates[[#This Row],[School Name]],Maine_Schools[School Name],Maine_Schools[Comparison School Type],"Error")</f>
        <v>Non Charter</v>
      </c>
      <c r="G20" s="136"/>
      <c r="I20" s="24"/>
    </row>
    <row r="21" spans="1:9" ht="13">
      <c r="A21" s="16" t="s">
        <v>573</v>
      </c>
      <c r="B21" s="28" t="s">
        <v>74</v>
      </c>
      <c r="C21" s="140">
        <v>0.84750000000000003</v>
      </c>
      <c r="D21" t="str">
        <f>_xlfn.XLOOKUP(Graduation_Rates[[#This Row],[School Name]],Maine_Schools[School Name],Maine_Schools[Comparison Grade Span],"Error")</f>
        <v>09-12</v>
      </c>
      <c r="E21" t="str">
        <f>_xlfn.XLOOKUP(Graduation_Rates[[#This Row],[School Name]],Maine_Schools[School Name],Maine_Schools[Comparison School Type],"Error")</f>
        <v>Non Charter</v>
      </c>
      <c r="G21" s="137"/>
      <c r="I21" s="24"/>
    </row>
    <row r="22" spans="1:9" ht="13">
      <c r="A22" s="10" t="s">
        <v>573</v>
      </c>
      <c r="B22" s="27" t="s">
        <v>339</v>
      </c>
      <c r="C22" s="139">
        <v>1</v>
      </c>
      <c r="D22" t="str">
        <f>_xlfn.XLOOKUP(Graduation_Rates[[#This Row],[School Name]],Maine_Schools[School Name],Maine_Schools[Comparison Grade Span],"Error")</f>
        <v>07-12</v>
      </c>
      <c r="E22" t="str">
        <f>_xlfn.XLOOKUP(Graduation_Rates[[#This Row],[School Name]],Maine_Schools[School Name],Maine_Schools[Comparison School Type],"Error")</f>
        <v>Non Charter</v>
      </c>
      <c r="G22" s="136"/>
      <c r="I22" s="24"/>
    </row>
    <row r="23" spans="1:9" ht="13">
      <c r="A23" s="16" t="s">
        <v>573</v>
      </c>
      <c r="B23" s="28" t="s">
        <v>28</v>
      </c>
      <c r="C23" s="140">
        <v>0.94779999999999998</v>
      </c>
      <c r="D23" t="str">
        <f>_xlfn.XLOOKUP(Graduation_Rates[[#This Row],[School Name]],Maine_Schools[School Name],Maine_Schools[Comparison Grade Span],"Error")</f>
        <v>09-12</v>
      </c>
      <c r="E23" t="str">
        <f>_xlfn.XLOOKUP(Graduation_Rates[[#This Row],[School Name]],Maine_Schools[School Name],Maine_Schools[Comparison School Type],"Error")</f>
        <v>Non Charter</v>
      </c>
      <c r="G23" s="137"/>
      <c r="I23" s="24"/>
    </row>
    <row r="24" spans="1:9" ht="13">
      <c r="A24" s="10" t="s">
        <v>573</v>
      </c>
      <c r="B24" s="27" t="s">
        <v>58</v>
      </c>
      <c r="C24" s="139">
        <v>0.8841</v>
      </c>
      <c r="D24" t="str">
        <f>_xlfn.XLOOKUP(Graduation_Rates[[#This Row],[School Name]],Maine_Schools[School Name],Maine_Schools[Comparison Grade Span],"Error")</f>
        <v>09-12</v>
      </c>
      <c r="E24" t="str">
        <f>_xlfn.XLOOKUP(Graduation_Rates[[#This Row],[School Name]],Maine_Schools[School Name],Maine_Schools[Comparison School Type],"Error")</f>
        <v>Non Charter</v>
      </c>
      <c r="G24" s="136"/>
      <c r="I24" s="24"/>
    </row>
    <row r="25" spans="1:9" ht="13">
      <c r="A25" s="16" t="s">
        <v>573</v>
      </c>
      <c r="B25" s="28" t="s">
        <v>366</v>
      </c>
      <c r="C25" s="140">
        <v>0.93330000000000002</v>
      </c>
      <c r="D25" t="str">
        <f>_xlfn.XLOOKUP(Graduation_Rates[[#This Row],[School Name]],Maine_Schools[School Name],Maine_Schools[Comparison Grade Span],"Error")</f>
        <v>09-12</v>
      </c>
      <c r="E25" t="str">
        <f>_xlfn.XLOOKUP(Graduation_Rates[[#This Row],[School Name]],Maine_Schools[School Name],Maine_Schools[Comparison School Type],"Error")</f>
        <v>Non Charter</v>
      </c>
      <c r="G25" s="137"/>
      <c r="I25" s="24"/>
    </row>
    <row r="26" spans="1:9" ht="13">
      <c r="A26" s="10" t="s">
        <v>573</v>
      </c>
      <c r="B26" s="27" t="s">
        <v>262</v>
      </c>
      <c r="C26" s="139">
        <v>0.95730000000000004</v>
      </c>
      <c r="D26" t="str">
        <f>_xlfn.XLOOKUP(Graduation_Rates[[#This Row],[School Name]],Maine_Schools[School Name],Maine_Schools[Comparison Grade Span],"Error")</f>
        <v>09-12</v>
      </c>
      <c r="E26" t="str">
        <f>_xlfn.XLOOKUP(Graduation_Rates[[#This Row],[School Name]],Maine_Schools[School Name],Maine_Schools[Comparison School Type],"Error")</f>
        <v>Non Charter</v>
      </c>
      <c r="G26" s="136"/>
      <c r="I26" s="24"/>
    </row>
    <row r="27" spans="1:9" ht="30" customHeight="1">
      <c r="A27" s="16" t="s">
        <v>573</v>
      </c>
      <c r="B27" s="28" t="s">
        <v>268</v>
      </c>
      <c r="C27" s="140">
        <v>1</v>
      </c>
      <c r="D27" t="str">
        <f>_xlfn.XLOOKUP(Graduation_Rates[[#This Row],[School Name]],Maine_Schools[School Name],Maine_Schools[Comparison Grade Span],"Error")</f>
        <v>KG-12</v>
      </c>
      <c r="E27" t="str">
        <f>_xlfn.XLOOKUP(Graduation_Rates[[#This Row],[School Name]],Maine_Schools[School Name],Maine_Schools[Comparison School Type],"Error")</f>
        <v>Non Charter</v>
      </c>
      <c r="G27" s="137"/>
      <c r="I27" s="24"/>
    </row>
    <row r="28" spans="1:9" ht="13">
      <c r="A28" s="10" t="s">
        <v>573</v>
      </c>
      <c r="B28" s="27" t="s">
        <v>48</v>
      </c>
      <c r="C28" s="139">
        <v>0.65790000000000004</v>
      </c>
      <c r="D28" t="str">
        <f>_xlfn.XLOOKUP(Graduation_Rates[[#This Row],[School Name]],Maine_Schools[School Name],Maine_Schools[Comparison Grade Span],"Error")</f>
        <v>06-12</v>
      </c>
      <c r="E28" t="str">
        <f>_xlfn.XLOOKUP(Graduation_Rates[[#This Row],[School Name]],Maine_Schools[School Name],Maine_Schools[Comparison School Type],"Error")</f>
        <v>Non Charter</v>
      </c>
      <c r="G28" s="136"/>
      <c r="I28" s="24"/>
    </row>
    <row r="29" spans="1:9" ht="13">
      <c r="A29" s="16" t="s">
        <v>573</v>
      </c>
      <c r="B29" s="28" t="s">
        <v>397</v>
      </c>
      <c r="C29" s="140">
        <v>0.93220000000000003</v>
      </c>
      <c r="D29" t="str">
        <f>_xlfn.XLOOKUP(Graduation_Rates[[#This Row],[School Name]],Maine_Schools[School Name],Maine_Schools[Comparison Grade Span],"Error")</f>
        <v>09-12</v>
      </c>
      <c r="E29" t="str">
        <f>_xlfn.XLOOKUP(Graduation_Rates[[#This Row],[School Name]],Maine_Schools[School Name],Maine_Schools[Comparison School Type],"Error")</f>
        <v>Non Charter</v>
      </c>
      <c r="G29" s="137"/>
      <c r="I29" s="24"/>
    </row>
    <row r="30" spans="1:9" ht="13">
      <c r="A30" s="10" t="s">
        <v>573</v>
      </c>
      <c r="B30" s="27" t="s">
        <v>400</v>
      </c>
      <c r="C30" s="139">
        <v>0.86250000000000004</v>
      </c>
      <c r="D30" t="str">
        <f>_xlfn.XLOOKUP(Graduation_Rates[[#This Row],[School Name]],Maine_Schools[School Name],Maine_Schools[Comparison Grade Span],"Error")</f>
        <v>09-12</v>
      </c>
      <c r="E30" t="str">
        <f>_xlfn.XLOOKUP(Graduation_Rates[[#This Row],[School Name]],Maine_Schools[School Name],Maine_Schools[Comparison School Type],"Error")</f>
        <v>Non Charter</v>
      </c>
      <c r="G30" s="136"/>
      <c r="I30" s="24"/>
    </row>
    <row r="31" spans="1:9" ht="13">
      <c r="A31" s="16" t="s">
        <v>573</v>
      </c>
      <c r="B31" s="28" t="s">
        <v>161</v>
      </c>
      <c r="C31" s="140">
        <v>0.87139999999999995</v>
      </c>
      <c r="D31" t="str">
        <f>_xlfn.XLOOKUP(Graduation_Rates[[#This Row],[School Name]],Maine_Schools[School Name],Maine_Schools[Comparison Grade Span],"Error")</f>
        <v>09-12</v>
      </c>
      <c r="E31" t="str">
        <f>_xlfn.XLOOKUP(Graduation_Rates[[#This Row],[School Name]],Maine_Schools[School Name],Maine_Schools[Comparison School Type],"Error")</f>
        <v>Non Charter</v>
      </c>
      <c r="G31" s="137"/>
      <c r="I31" s="24"/>
    </row>
    <row r="32" spans="1:9" ht="13">
      <c r="A32" s="10" t="s">
        <v>573</v>
      </c>
      <c r="B32" s="27" t="s">
        <v>276</v>
      </c>
      <c r="C32" s="139">
        <v>0.96510000000000007</v>
      </c>
      <c r="D32" t="str">
        <f>_xlfn.XLOOKUP(Graduation_Rates[[#This Row],[School Name]],Maine_Schools[School Name],Maine_Schools[Comparison Grade Span],"Error")</f>
        <v>09-12</v>
      </c>
      <c r="E32" t="str">
        <f>_xlfn.XLOOKUP(Graduation_Rates[[#This Row],[School Name]],Maine_Schools[School Name],Maine_Schools[Comparison School Type],"Error")</f>
        <v>Non Charter</v>
      </c>
      <c r="G32" s="136"/>
      <c r="I32" s="24"/>
    </row>
    <row r="33" spans="1:9" ht="13">
      <c r="A33" s="16" t="s">
        <v>573</v>
      </c>
      <c r="B33" s="28" t="s">
        <v>69</v>
      </c>
      <c r="C33" s="140">
        <v>0.85470000000000002</v>
      </c>
      <c r="D33" t="str">
        <f>_xlfn.XLOOKUP(Graduation_Rates[[#This Row],[School Name]],Maine_Schools[School Name],Maine_Schools[Comparison Grade Span],"Error")</f>
        <v>09-12</v>
      </c>
      <c r="E33" t="str">
        <f>_xlfn.XLOOKUP(Graduation_Rates[[#This Row],[School Name]],Maine_Schools[School Name],Maine_Schools[Comparison School Type],"Error")</f>
        <v>Non Charter</v>
      </c>
      <c r="G33" s="137"/>
      <c r="I33" s="24"/>
    </row>
    <row r="34" spans="1:9" ht="13">
      <c r="A34" s="10" t="s">
        <v>573</v>
      </c>
      <c r="B34" s="27" t="s">
        <v>55</v>
      </c>
      <c r="C34" s="139">
        <v>0.72409999999999997</v>
      </c>
      <c r="D34" t="str">
        <f>_xlfn.XLOOKUP(Graduation_Rates[[#This Row],[School Name]],Maine_Schools[School Name],Maine_Schools[Comparison Grade Span],"Error")</f>
        <v>06-12</v>
      </c>
      <c r="E34" t="str">
        <f>_xlfn.XLOOKUP(Graduation_Rates[[#This Row],[School Name]],Maine_Schools[School Name],Maine_Schools[Comparison School Type],"Error")</f>
        <v>Non Charter</v>
      </c>
      <c r="G34" s="136"/>
      <c r="I34" s="24"/>
    </row>
    <row r="35" spans="1:9" ht="13">
      <c r="A35" s="16" t="s">
        <v>573</v>
      </c>
      <c r="B35" s="28" t="s">
        <v>430</v>
      </c>
      <c r="C35" s="140">
        <v>0.84920000000000007</v>
      </c>
      <c r="D35" t="str">
        <f>_xlfn.XLOOKUP(Graduation_Rates[[#This Row],[School Name]],Maine_Schools[School Name],Maine_Schools[Comparison Grade Span],"Error")</f>
        <v>09-12</v>
      </c>
      <c r="E35" t="str">
        <f>_xlfn.XLOOKUP(Graduation_Rates[[#This Row],[School Name]],Maine_Schools[School Name],Maine_Schools[Comparison School Type],"Error")</f>
        <v>Non Charter</v>
      </c>
      <c r="G35" s="137"/>
      <c r="I35" s="24"/>
    </row>
    <row r="36" spans="1:9" ht="13">
      <c r="A36" s="10" t="s">
        <v>573</v>
      </c>
      <c r="B36" s="27" t="s">
        <v>301</v>
      </c>
      <c r="C36" s="139">
        <v>0.93480000000000008</v>
      </c>
      <c r="D36" t="str">
        <f>_xlfn.XLOOKUP(Graduation_Rates[[#This Row],[School Name]],Maine_Schools[School Name],Maine_Schools[Comparison Grade Span],"Error")</f>
        <v>09-12</v>
      </c>
      <c r="E36" t="str">
        <f>_xlfn.XLOOKUP(Graduation_Rates[[#This Row],[School Name]],Maine_Schools[School Name],Maine_Schools[Comparison School Type],"Error")</f>
        <v>Non Charter</v>
      </c>
      <c r="G36" s="136"/>
      <c r="I36" s="24"/>
    </row>
    <row r="37" spans="1:9" ht="13">
      <c r="A37" s="16" t="s">
        <v>573</v>
      </c>
      <c r="B37" s="28" t="s">
        <v>347</v>
      </c>
      <c r="C37" s="140">
        <v>0.8286</v>
      </c>
      <c r="D37" t="str">
        <f>_xlfn.XLOOKUP(Graduation_Rates[[#This Row],[School Name]],Maine_Schools[School Name],Maine_Schools[Comparison Grade Span],"Error")</f>
        <v>07-12</v>
      </c>
      <c r="E37" t="str">
        <f>_xlfn.XLOOKUP(Graduation_Rates[[#This Row],[School Name]],Maine_Schools[School Name],Maine_Schools[Comparison School Type],"Error")</f>
        <v>Non Charter</v>
      </c>
      <c r="G37" s="137"/>
      <c r="I37" s="24"/>
    </row>
    <row r="38" spans="1:9" ht="13">
      <c r="A38" s="10" t="s">
        <v>573</v>
      </c>
      <c r="B38" s="27" t="s">
        <v>319</v>
      </c>
      <c r="C38" s="139">
        <v>0.85980000000000001</v>
      </c>
      <c r="D38" t="str">
        <f>_xlfn.XLOOKUP(Graduation_Rates[[#This Row],[School Name]],Maine_Schools[School Name],Maine_Schools[Comparison Grade Span],"Error")</f>
        <v>09-12</v>
      </c>
      <c r="E38" t="str">
        <f>_xlfn.XLOOKUP(Graduation_Rates[[#This Row],[School Name]],Maine_Schools[School Name],Maine_Schools[Comparison School Type],"Error")</f>
        <v>Non Charter</v>
      </c>
      <c r="G38" s="136"/>
      <c r="I38" s="24"/>
    </row>
    <row r="39" spans="1:9" ht="13">
      <c r="A39" s="16" t="s">
        <v>573</v>
      </c>
      <c r="B39" s="28" t="s">
        <v>174</v>
      </c>
      <c r="C39" s="140">
        <v>1</v>
      </c>
      <c r="D39" t="str">
        <f>_xlfn.XLOOKUP(Graduation_Rates[[#This Row],[School Name]],Maine_Schools[School Name],Maine_Schools[Comparison Grade Span],"Error")</f>
        <v>KG-12</v>
      </c>
      <c r="E39" t="str">
        <f>_xlfn.XLOOKUP(Graduation_Rates[[#This Row],[School Name]],Maine_Schools[School Name],Maine_Schools[Comparison School Type],"Error")</f>
        <v>Non Charter</v>
      </c>
      <c r="G39" s="137"/>
      <c r="I39" s="24"/>
    </row>
    <row r="40" spans="1:9" ht="13">
      <c r="A40" s="10" t="s">
        <v>573</v>
      </c>
      <c r="B40" s="27" t="s">
        <v>111</v>
      </c>
      <c r="C40" s="139">
        <v>1</v>
      </c>
      <c r="D40" t="str">
        <f>_xlfn.XLOOKUP(Graduation_Rates[[#This Row],[School Name]],Maine_Schools[School Name],Maine_Schools[Comparison Grade Span],"Error")</f>
        <v>09-12</v>
      </c>
      <c r="E40" t="str">
        <f>_xlfn.XLOOKUP(Graduation_Rates[[#This Row],[School Name]],Maine_Schools[School Name],Maine_Schools[Comparison School Type],"Error")</f>
        <v>Non Charter</v>
      </c>
      <c r="G40" s="136"/>
      <c r="I40" s="24"/>
    </row>
    <row r="41" spans="1:9" ht="13">
      <c r="A41" s="16" t="s">
        <v>573</v>
      </c>
      <c r="B41" s="28" t="s">
        <v>308</v>
      </c>
      <c r="C41" s="140">
        <v>0.97109999999999996</v>
      </c>
      <c r="D41" t="str">
        <f>_xlfn.XLOOKUP(Graduation_Rates[[#This Row],[School Name]],Maine_Schools[School Name],Maine_Schools[Comparison Grade Span],"Error")</f>
        <v>09-12</v>
      </c>
      <c r="E41" t="str">
        <f>_xlfn.XLOOKUP(Graduation_Rates[[#This Row],[School Name]],Maine_Schools[School Name],Maine_Schools[Comparison School Type],"Error")</f>
        <v>Non Charter</v>
      </c>
      <c r="G41" s="137"/>
      <c r="I41" s="24"/>
    </row>
    <row r="42" spans="1:9" ht="30.75" customHeight="1">
      <c r="A42" s="10" t="s">
        <v>573</v>
      </c>
      <c r="B42" s="27" t="s">
        <v>86</v>
      </c>
      <c r="C42" s="139">
        <v>0.90349999999999997</v>
      </c>
      <c r="D42" t="str">
        <f>_xlfn.XLOOKUP(Graduation_Rates[[#This Row],[School Name]],Maine_Schools[School Name],Maine_Schools[Comparison Grade Span],"Error")</f>
        <v>09-12</v>
      </c>
      <c r="E42" t="str">
        <f>_xlfn.XLOOKUP(Graduation_Rates[[#This Row],[School Name]],Maine_Schools[School Name],Maine_Schools[Comparison School Type],"Error")</f>
        <v>Non Charter</v>
      </c>
      <c r="G42" s="136"/>
      <c r="I42" s="24"/>
    </row>
    <row r="43" spans="1:9" ht="13">
      <c r="A43" s="16" t="s">
        <v>573</v>
      </c>
      <c r="B43" s="28" t="s">
        <v>60</v>
      </c>
      <c r="C43" s="140">
        <v>0.81540000000000001</v>
      </c>
      <c r="D43" t="str">
        <f>_xlfn.XLOOKUP(Graduation_Rates[[#This Row],[School Name]],Maine_Schools[School Name],Maine_Schools[Comparison Grade Span],"Error")</f>
        <v>09-12</v>
      </c>
      <c r="E43" t="str">
        <f>_xlfn.XLOOKUP(Graduation_Rates[[#This Row],[School Name]],Maine_Schools[School Name],Maine_Schools[Comparison School Type],"Error")</f>
        <v>Non Charter</v>
      </c>
      <c r="G43" s="137"/>
      <c r="I43" s="24"/>
    </row>
    <row r="44" spans="1:9" ht="13">
      <c r="A44" s="10" t="s">
        <v>573</v>
      </c>
      <c r="B44" s="27" t="s">
        <v>270</v>
      </c>
      <c r="C44" s="139">
        <v>0.83109999999999995</v>
      </c>
      <c r="D44" t="str">
        <f>_xlfn.XLOOKUP(Graduation_Rates[[#This Row],[School Name]],Maine_Schools[School Name],Maine_Schools[Comparison Grade Span],"Error")</f>
        <v>09-12</v>
      </c>
      <c r="E44" t="str">
        <f>_xlfn.XLOOKUP(Graduation_Rates[[#This Row],[School Name]],Maine_Schools[School Name],Maine_Schools[Comparison School Type],"Error")</f>
        <v>Non Charter</v>
      </c>
      <c r="G44" s="136"/>
      <c r="I44" s="24"/>
    </row>
    <row r="45" spans="1:9" ht="13">
      <c r="A45" s="16" t="s">
        <v>573</v>
      </c>
      <c r="B45" s="28" t="s">
        <v>66</v>
      </c>
      <c r="C45" s="140">
        <v>0.69569999999999999</v>
      </c>
      <c r="D45" t="str">
        <f>_xlfn.XLOOKUP(Graduation_Rates[[#This Row],[School Name]],Maine_Schools[School Name],Maine_Schools[Comparison Grade Span],"Error")</f>
        <v>09-12</v>
      </c>
      <c r="E45" t="str">
        <f>_xlfn.XLOOKUP(Graduation_Rates[[#This Row],[School Name]],Maine_Schools[School Name],Maine_Schools[Comparison School Type],"Error")</f>
        <v>Non Charter</v>
      </c>
      <c r="G45" s="137"/>
      <c r="I45" s="24"/>
    </row>
    <row r="46" spans="1:9" ht="13">
      <c r="A46" s="10" t="s">
        <v>573</v>
      </c>
      <c r="B46" s="27" t="s">
        <v>75</v>
      </c>
      <c r="C46" s="139">
        <v>0.67769999999999997</v>
      </c>
      <c r="D46" t="str">
        <f>_xlfn.XLOOKUP(Graduation_Rates[[#This Row],[School Name]],Maine_Schools[School Name],Maine_Schools[Comparison Grade Span],"Error")</f>
        <v>09-12</v>
      </c>
      <c r="E46" t="str">
        <f>_xlfn.XLOOKUP(Graduation_Rates[[#This Row],[School Name]],Maine_Schools[School Name],Maine_Schools[Comparison School Type],"Error")</f>
        <v>Non Charter</v>
      </c>
      <c r="G46" s="136"/>
      <c r="I46" s="24"/>
    </row>
    <row r="47" spans="1:9" ht="13">
      <c r="A47" s="16" t="s">
        <v>573</v>
      </c>
      <c r="B47" s="28" t="s">
        <v>202</v>
      </c>
      <c r="C47" s="140">
        <v>0.86510000000000009</v>
      </c>
      <c r="D47" t="str">
        <f>_xlfn.XLOOKUP(Graduation_Rates[[#This Row],[School Name]],Maine_Schools[School Name],Maine_Schools[Comparison Grade Span],"Error")</f>
        <v>09-12</v>
      </c>
      <c r="E47" t="str">
        <f>_xlfn.XLOOKUP(Graduation_Rates[[#This Row],[School Name]],Maine_Schools[School Name],Maine_Schools[Comparison School Type],"Error")</f>
        <v>Non Charter</v>
      </c>
      <c r="G47" s="137"/>
      <c r="I47" s="24"/>
    </row>
    <row r="48" spans="1:9" ht="13">
      <c r="A48" s="10" t="s">
        <v>573</v>
      </c>
      <c r="B48" s="27" t="s">
        <v>115</v>
      </c>
      <c r="C48" s="139">
        <v>0.85189999999999999</v>
      </c>
      <c r="D48" t="str">
        <f>_xlfn.XLOOKUP(Graduation_Rates[[#This Row],[School Name]],Maine_Schools[School Name],Maine_Schools[Comparison Grade Span],"Error")</f>
        <v>09-12</v>
      </c>
      <c r="E48" t="str">
        <f>_xlfn.XLOOKUP(Graduation_Rates[[#This Row],[School Name]],Maine_Schools[School Name],Maine_Schools[Comparison School Type],"Error")</f>
        <v>Non Charter</v>
      </c>
      <c r="G48" s="136"/>
      <c r="I48" s="24"/>
    </row>
    <row r="49" spans="1:9" ht="13">
      <c r="A49" s="16" t="s">
        <v>573</v>
      </c>
      <c r="B49" s="28" t="s">
        <v>79</v>
      </c>
      <c r="C49" s="140">
        <v>0.79170000000000007</v>
      </c>
      <c r="D49" t="str">
        <f>_xlfn.XLOOKUP(Graduation_Rates[[#This Row],[School Name]],Maine_Schools[School Name],Maine_Schools[Comparison Grade Span],"Error")</f>
        <v>09-12</v>
      </c>
      <c r="E49" t="str">
        <f>_xlfn.XLOOKUP(Graduation_Rates[[#This Row],[School Name]],Maine_Schools[School Name],Maine_Schools[Comparison School Type],"Error")</f>
        <v>Non Charter</v>
      </c>
      <c r="G49" s="137"/>
      <c r="I49" s="24"/>
    </row>
    <row r="50" spans="1:9" ht="13">
      <c r="A50" s="10" t="s">
        <v>573</v>
      </c>
      <c r="B50" s="27" t="s">
        <v>359</v>
      </c>
      <c r="C50" s="139">
        <v>0.93409999999999993</v>
      </c>
      <c r="D50" t="str">
        <f>_xlfn.XLOOKUP(Graduation_Rates[[#This Row],[School Name]],Maine_Schools[School Name],Maine_Schools[Comparison Grade Span],"Error")</f>
        <v>09-12</v>
      </c>
      <c r="E50" t="str">
        <f>_xlfn.XLOOKUP(Graduation_Rates[[#This Row],[School Name]],Maine_Schools[School Name],Maine_Schools[Comparison School Type],"Error")</f>
        <v>Non Charter</v>
      </c>
      <c r="G50" s="136"/>
      <c r="I50" s="24"/>
    </row>
    <row r="51" spans="1:9" ht="13">
      <c r="A51" s="16" t="s">
        <v>573</v>
      </c>
      <c r="B51" s="28" t="s">
        <v>486</v>
      </c>
      <c r="C51" s="140">
        <v>0.93489999999999995</v>
      </c>
      <c r="D51" t="str">
        <f>_xlfn.XLOOKUP(Graduation_Rates[[#This Row],[School Name]],Maine_Schools[School Name],Maine_Schools[Comparison Grade Span],"Error")</f>
        <v>09-12</v>
      </c>
      <c r="E51" t="str">
        <f>_xlfn.XLOOKUP(Graduation_Rates[[#This Row],[School Name]],Maine_Schools[School Name],Maine_Schools[Comparison School Type],"Error")</f>
        <v>Non Charter</v>
      </c>
      <c r="G51" s="137"/>
      <c r="I51" s="24"/>
    </row>
    <row r="52" spans="1:9" ht="13">
      <c r="A52" s="10" t="s">
        <v>573</v>
      </c>
      <c r="B52" s="27" t="s">
        <v>296</v>
      </c>
      <c r="C52" s="139">
        <v>0.92409999999999992</v>
      </c>
      <c r="D52" t="str">
        <f>_xlfn.XLOOKUP(Graduation_Rates[[#This Row],[School Name]],Maine_Schools[School Name],Maine_Schools[Comparison Grade Span],"Error")</f>
        <v>09-12</v>
      </c>
      <c r="E52" t="str">
        <f>_xlfn.XLOOKUP(Graduation_Rates[[#This Row],[School Name]],Maine_Schools[School Name],Maine_Schools[Comparison School Type],"Error")</f>
        <v>Non Charter</v>
      </c>
      <c r="G52" s="136"/>
      <c r="I52" s="24"/>
    </row>
    <row r="53" spans="1:9" ht="13">
      <c r="A53" s="16" t="s">
        <v>573</v>
      </c>
      <c r="B53" s="28" t="s">
        <v>367</v>
      </c>
      <c r="C53" s="140">
        <v>0.84510000000000007</v>
      </c>
      <c r="D53" t="str">
        <f>_xlfn.XLOOKUP(Graduation_Rates[[#This Row],[School Name]],Maine_Schools[School Name],Maine_Schools[Comparison Grade Span],"Error")</f>
        <v>09-12</v>
      </c>
      <c r="E53" t="str">
        <f>_xlfn.XLOOKUP(Graduation_Rates[[#This Row],[School Name]],Maine_Schools[School Name],Maine_Schools[Comparison School Type],"Error")</f>
        <v>Non Charter</v>
      </c>
      <c r="G53" s="137"/>
      <c r="I53" s="24"/>
    </row>
    <row r="54" spans="1:9" ht="13">
      <c r="A54" s="10" t="s">
        <v>573</v>
      </c>
      <c r="B54" s="27" t="s">
        <v>84</v>
      </c>
      <c r="C54" s="139">
        <v>0.8095</v>
      </c>
      <c r="D54" t="str">
        <f>_xlfn.XLOOKUP(Graduation_Rates[[#This Row],[School Name]],Maine_Schools[School Name],Maine_Schools[Comparison Grade Span],"Error")</f>
        <v>09-12</v>
      </c>
      <c r="E54" t="str">
        <f>_xlfn.XLOOKUP(Graduation_Rates[[#This Row],[School Name]],Maine_Schools[School Name],Maine_Schools[Comparison School Type],"Error")</f>
        <v>Non Charter</v>
      </c>
      <c r="G54" s="136"/>
      <c r="I54" s="24"/>
    </row>
    <row r="55" spans="1:9" ht="13">
      <c r="A55" s="16" t="s">
        <v>573</v>
      </c>
      <c r="B55" s="28" t="s">
        <v>297</v>
      </c>
      <c r="C55" s="140">
        <v>0.91299999999999992</v>
      </c>
      <c r="D55" t="str">
        <f>_xlfn.XLOOKUP(Graduation_Rates[[#This Row],[School Name]],Maine_Schools[School Name],Maine_Schools[Comparison Grade Span],"Error")</f>
        <v>09-12</v>
      </c>
      <c r="E55" t="str">
        <f>_xlfn.XLOOKUP(Graduation_Rates[[#This Row],[School Name]],Maine_Schools[School Name],Maine_Schools[Comparison School Type],"Error")</f>
        <v>Non Charter</v>
      </c>
      <c r="G55" s="137"/>
      <c r="I55" s="24"/>
    </row>
    <row r="56" spans="1:9" ht="13">
      <c r="A56" s="10" t="s">
        <v>573</v>
      </c>
      <c r="B56" s="27" t="s">
        <v>124</v>
      </c>
      <c r="C56" s="139">
        <v>0.92569999999999997</v>
      </c>
      <c r="D56" t="str">
        <f>_xlfn.XLOOKUP(Graduation_Rates[[#This Row],[School Name]],Maine_Schools[School Name],Maine_Schools[Comparison Grade Span],"Error")</f>
        <v>09-12</v>
      </c>
      <c r="E56" t="str">
        <f>_xlfn.XLOOKUP(Graduation_Rates[[#This Row],[School Name]],Maine_Schools[School Name],Maine_Schools[Comparison School Type],"Error")</f>
        <v>Non Charter</v>
      </c>
      <c r="G56" s="136"/>
      <c r="I56" s="24"/>
    </row>
    <row r="57" spans="1:9" ht="13">
      <c r="A57" s="16" t="s">
        <v>573</v>
      </c>
      <c r="B57" s="28" t="s">
        <v>64</v>
      </c>
      <c r="C57" s="140">
        <v>0.8448</v>
      </c>
      <c r="D57" t="str">
        <f>_xlfn.XLOOKUP(Graduation_Rates[[#This Row],[School Name]],Maine_Schools[School Name],Maine_Schools[Comparison Grade Span],"Error")</f>
        <v>09-12</v>
      </c>
      <c r="E57" t="str">
        <f>_xlfn.XLOOKUP(Graduation_Rates[[#This Row],[School Name]],Maine_Schools[School Name],Maine_Schools[Comparison School Type],"Error")</f>
        <v>Non Charter</v>
      </c>
      <c r="G57" s="137"/>
      <c r="I57" s="24"/>
    </row>
    <row r="58" spans="1:9" ht="13">
      <c r="A58" s="10" t="s">
        <v>573</v>
      </c>
      <c r="B58" s="27" t="s">
        <v>130</v>
      </c>
      <c r="C58" s="139">
        <v>0.82689999999999997</v>
      </c>
      <c r="D58" t="str">
        <f>_xlfn.XLOOKUP(Graduation_Rates[[#This Row],[School Name]],Maine_Schools[School Name],Maine_Schools[Comparison Grade Span],"Error")</f>
        <v>09-12</v>
      </c>
      <c r="E58" t="str">
        <f>_xlfn.XLOOKUP(Graduation_Rates[[#This Row],[School Name]],Maine_Schools[School Name],Maine_Schools[Comparison School Type],"Error")</f>
        <v>Non Charter</v>
      </c>
      <c r="G58" s="136"/>
      <c r="I58" s="24"/>
    </row>
    <row r="59" spans="1:9" ht="13">
      <c r="A59" s="16" t="s">
        <v>573</v>
      </c>
      <c r="B59" s="28" t="s">
        <v>384</v>
      </c>
      <c r="C59" s="140">
        <v>0.92590000000000006</v>
      </c>
      <c r="D59" t="str">
        <f>_xlfn.XLOOKUP(Graduation_Rates[[#This Row],[School Name]],Maine_Schools[School Name],Maine_Schools[Comparison Grade Span],"Error")</f>
        <v>09-12</v>
      </c>
      <c r="E59" t="str">
        <f>_xlfn.XLOOKUP(Graduation_Rates[[#This Row],[School Name]],Maine_Schools[School Name],Maine_Schools[Comparison School Type],"Error")</f>
        <v>Non Charter</v>
      </c>
      <c r="G59" s="137"/>
      <c r="I59" s="24"/>
    </row>
    <row r="60" spans="1:9" ht="13">
      <c r="A60" s="10" t="s">
        <v>573</v>
      </c>
      <c r="B60" s="27" t="s">
        <v>136</v>
      </c>
      <c r="C60" s="139">
        <v>0.88890000000000002</v>
      </c>
      <c r="D60" t="str">
        <f>_xlfn.XLOOKUP(Graduation_Rates[[#This Row],[School Name]],Maine_Schools[School Name],Maine_Schools[Comparison Grade Span],"Error")</f>
        <v>09-12</v>
      </c>
      <c r="E60" t="str">
        <f>_xlfn.XLOOKUP(Graduation_Rates[[#This Row],[School Name]],Maine_Schools[School Name],Maine_Schools[Comparison School Type],"Error")</f>
        <v>Non Charter</v>
      </c>
      <c r="G60" s="136"/>
      <c r="I60" s="24"/>
    </row>
    <row r="61" spans="1:9" ht="13">
      <c r="A61" s="16" t="s">
        <v>573</v>
      </c>
      <c r="B61" s="28" t="s">
        <v>232</v>
      </c>
      <c r="C61" s="140">
        <v>0.93330000000000002</v>
      </c>
      <c r="D61" t="str">
        <f>_xlfn.XLOOKUP(Graduation_Rates[[#This Row],[School Name]],Maine_Schools[School Name],Maine_Schools[Comparison Grade Span],"Error")</f>
        <v>09-12</v>
      </c>
      <c r="E61" t="str">
        <f>_xlfn.XLOOKUP(Graduation_Rates[[#This Row],[School Name]],Maine_Schools[School Name],Maine_Schools[Comparison School Type],"Error")</f>
        <v>Non Charter</v>
      </c>
      <c r="G61" s="137"/>
      <c r="I61" s="24"/>
    </row>
    <row r="62" spans="1:9" ht="13">
      <c r="A62" s="10" t="s">
        <v>573</v>
      </c>
      <c r="B62" s="27" t="s">
        <v>90</v>
      </c>
      <c r="C62" s="139">
        <v>0.80230000000000001</v>
      </c>
      <c r="D62" t="str">
        <f>_xlfn.XLOOKUP(Graduation_Rates[[#This Row],[School Name]],Maine_Schools[School Name],Maine_Schools[Comparison Grade Span],"Error")</f>
        <v>09-12</v>
      </c>
      <c r="E62" t="str">
        <f>_xlfn.XLOOKUP(Graduation_Rates[[#This Row],[School Name]],Maine_Schools[School Name],Maine_Schools[Comparison School Type],"Error")</f>
        <v>Non Charter</v>
      </c>
      <c r="G62" s="136"/>
      <c r="I62" s="24"/>
    </row>
    <row r="63" spans="1:9" ht="13">
      <c r="A63" s="16" t="s">
        <v>573</v>
      </c>
      <c r="B63" s="28" t="s">
        <v>148</v>
      </c>
      <c r="C63" s="140">
        <v>0.90569999999999995</v>
      </c>
      <c r="D63" t="str">
        <f>_xlfn.XLOOKUP(Graduation_Rates[[#This Row],[School Name]],Maine_Schools[School Name],Maine_Schools[Comparison Grade Span],"Error")</f>
        <v>07-12</v>
      </c>
      <c r="E63" t="str">
        <f>_xlfn.XLOOKUP(Graduation_Rates[[#This Row],[School Name]],Maine_Schools[School Name],Maine_Schools[Comparison School Type],"Error")</f>
        <v>Non Charter</v>
      </c>
      <c r="G63" s="137"/>
      <c r="I63" s="24"/>
    </row>
    <row r="64" spans="1:9" ht="13">
      <c r="A64" s="10" t="s">
        <v>573</v>
      </c>
      <c r="B64" s="27" t="s">
        <v>325</v>
      </c>
      <c r="C64" s="139">
        <v>0.93830000000000002</v>
      </c>
      <c r="D64" t="str">
        <f>_xlfn.XLOOKUP(Graduation_Rates[[#This Row],[School Name]],Maine_Schools[School Name],Maine_Schools[Comparison Grade Span],"Error")</f>
        <v>08-12</v>
      </c>
      <c r="E64" t="str">
        <f>_xlfn.XLOOKUP(Graduation_Rates[[#This Row],[School Name]],Maine_Schools[School Name],Maine_Schools[Comparison School Type],"Error")</f>
        <v>Non Charter</v>
      </c>
      <c r="G64" s="136"/>
      <c r="I64" s="24"/>
    </row>
    <row r="65" spans="1:9" ht="13">
      <c r="A65" s="16" t="s">
        <v>573</v>
      </c>
      <c r="B65" s="28" t="s">
        <v>204</v>
      </c>
      <c r="C65" s="140">
        <v>0.90410000000000001</v>
      </c>
      <c r="D65" t="str">
        <f>_xlfn.XLOOKUP(Graduation_Rates[[#This Row],[School Name]],Maine_Schools[School Name],Maine_Schools[Comparison Grade Span],"Error")</f>
        <v>09-12</v>
      </c>
      <c r="E65" t="str">
        <f>_xlfn.XLOOKUP(Graduation_Rates[[#This Row],[School Name]],Maine_Schools[School Name],Maine_Schools[Comparison School Type],"Error")</f>
        <v>Non Charter</v>
      </c>
      <c r="G65" s="137"/>
      <c r="I65" s="24"/>
    </row>
    <row r="66" spans="1:9" ht="13">
      <c r="A66" s="10" t="s">
        <v>573</v>
      </c>
      <c r="B66" s="27" t="s">
        <v>507</v>
      </c>
      <c r="C66" s="139">
        <v>1</v>
      </c>
      <c r="D66" t="str">
        <f>_xlfn.XLOOKUP(Graduation_Rates[[#This Row],[School Name]],Maine_Schools[School Name],Maine_Schools[Comparison Grade Span],"Error")</f>
        <v>KG-12</v>
      </c>
      <c r="E66" t="str">
        <f>_xlfn.XLOOKUP(Graduation_Rates[[#This Row],[School Name]],Maine_Schools[School Name],Maine_Schools[Comparison School Type],"Error")</f>
        <v>Non Charter</v>
      </c>
      <c r="G66" s="136"/>
      <c r="I66" s="24"/>
    </row>
    <row r="67" spans="1:9" ht="13">
      <c r="A67" s="16" t="s">
        <v>573</v>
      </c>
      <c r="B67" s="28" t="s">
        <v>168</v>
      </c>
      <c r="C67" s="140">
        <v>0.90480000000000005</v>
      </c>
      <c r="D67" t="str">
        <f>_xlfn.XLOOKUP(Graduation_Rates[[#This Row],[School Name]],Maine_Schools[School Name],Maine_Schools[Comparison Grade Span],"Error")</f>
        <v>09-12</v>
      </c>
      <c r="E67" t="str">
        <f>_xlfn.XLOOKUP(Graduation_Rates[[#This Row],[School Name]],Maine_Schools[School Name],Maine_Schools[Comparison School Type],"Error")</f>
        <v>Non Charter</v>
      </c>
      <c r="G67" s="137"/>
      <c r="I67" s="24"/>
    </row>
    <row r="68" spans="1:9" ht="13">
      <c r="A68" s="10" t="s">
        <v>573</v>
      </c>
      <c r="B68" s="27" t="s">
        <v>94</v>
      </c>
      <c r="C68" s="139">
        <v>0.81819999999999993</v>
      </c>
      <c r="D68" t="str">
        <f>_xlfn.XLOOKUP(Graduation_Rates[[#This Row],[School Name]],Maine_Schools[School Name],Maine_Schools[Comparison Grade Span],"Error")</f>
        <v>09-12</v>
      </c>
      <c r="E68" t="str">
        <f>_xlfn.XLOOKUP(Graduation_Rates[[#This Row],[School Name]],Maine_Schools[School Name],Maine_Schools[Comparison School Type],"Error")</f>
        <v>Non Charter</v>
      </c>
      <c r="G68" s="136"/>
      <c r="I68" s="24"/>
    </row>
    <row r="69" spans="1:9" ht="13">
      <c r="A69" s="16" t="s">
        <v>573</v>
      </c>
      <c r="B69" s="28" t="s">
        <v>100</v>
      </c>
      <c r="C69" s="140">
        <v>0.81480000000000008</v>
      </c>
      <c r="D69" t="str">
        <f>_xlfn.XLOOKUP(Graduation_Rates[[#This Row],[School Name]],Maine_Schools[School Name],Maine_Schools[Comparison Grade Span],"Error")</f>
        <v>09-12</v>
      </c>
      <c r="E69" t="str">
        <f>_xlfn.XLOOKUP(Graduation_Rates[[#This Row],[School Name]],Maine_Schools[School Name],Maine_Schools[Comparison School Type],"Error")</f>
        <v>Non Charter</v>
      </c>
      <c r="G69" s="137"/>
      <c r="I69" s="24"/>
    </row>
    <row r="70" spans="1:9" ht="13">
      <c r="A70" s="10" t="s">
        <v>573</v>
      </c>
      <c r="B70" s="27" t="s">
        <v>173</v>
      </c>
      <c r="C70" s="139">
        <v>0.82959999999999989</v>
      </c>
      <c r="D70" t="str">
        <f>_xlfn.XLOOKUP(Graduation_Rates[[#This Row],[School Name]],Maine_Schools[School Name],Maine_Schools[Comparison Grade Span],"Error")</f>
        <v>09-12</v>
      </c>
      <c r="E70" t="str">
        <f>_xlfn.XLOOKUP(Graduation_Rates[[#This Row],[School Name]],Maine_Schools[School Name],Maine_Schools[Comparison School Type],"Error")</f>
        <v>Non Charter</v>
      </c>
      <c r="G70" s="136"/>
      <c r="I70" s="24"/>
    </row>
    <row r="71" spans="1:9" ht="13">
      <c r="A71" s="16" t="s">
        <v>573</v>
      </c>
      <c r="B71" s="28" t="s">
        <v>158</v>
      </c>
      <c r="C71" s="140">
        <v>0.9043000000000001</v>
      </c>
      <c r="D71" t="str">
        <f>_xlfn.XLOOKUP(Graduation_Rates[[#This Row],[School Name]],Maine_Schools[School Name],Maine_Schools[Comparison Grade Span],"Error")</f>
        <v>09-12</v>
      </c>
      <c r="E71" t="str">
        <f>_xlfn.XLOOKUP(Graduation_Rates[[#This Row],[School Name]],Maine_Schools[School Name],Maine_Schools[Comparison School Type],"Error")</f>
        <v>Non Charter</v>
      </c>
      <c r="G71" s="137"/>
      <c r="I71" s="24"/>
    </row>
    <row r="72" spans="1:9" ht="13">
      <c r="A72" s="10" t="s">
        <v>573</v>
      </c>
      <c r="B72" s="27" t="s">
        <v>181</v>
      </c>
      <c r="C72" s="139">
        <v>0.82900000000000007</v>
      </c>
      <c r="D72" t="str">
        <f>_xlfn.XLOOKUP(Graduation_Rates[[#This Row],[School Name]],Maine_Schools[School Name],Maine_Schools[Comparison Grade Span],"Error")</f>
        <v>09-12</v>
      </c>
      <c r="E72" t="str">
        <f>_xlfn.XLOOKUP(Graduation_Rates[[#This Row],[School Name]],Maine_Schools[School Name],Maine_Schools[Comparison School Type],"Error")</f>
        <v>Non Charter</v>
      </c>
      <c r="G72" s="136"/>
      <c r="I72" s="24"/>
    </row>
    <row r="73" spans="1:9" ht="13">
      <c r="A73" s="16" t="s">
        <v>573</v>
      </c>
      <c r="B73" s="28" t="s">
        <v>219</v>
      </c>
      <c r="C73" s="140">
        <v>0.83329999999999993</v>
      </c>
      <c r="D73" t="str">
        <f>_xlfn.XLOOKUP(Graduation_Rates[[#This Row],[School Name]],Maine_Schools[School Name],Maine_Schools[Comparison Grade Span],"Error")</f>
        <v>05-12</v>
      </c>
      <c r="E73" t="str">
        <f>_xlfn.XLOOKUP(Graduation_Rates[[#This Row],[School Name]],Maine_Schools[School Name],Maine_Schools[Comparison School Type],"Error")</f>
        <v>Non Charter</v>
      </c>
      <c r="G73" s="137"/>
      <c r="I73" s="24"/>
    </row>
    <row r="74" spans="1:9" ht="13">
      <c r="A74" s="10" t="s">
        <v>573</v>
      </c>
      <c r="B74" s="27" t="s">
        <v>427</v>
      </c>
      <c r="C74" s="139">
        <v>0.8234999999999999</v>
      </c>
      <c r="D74" t="str">
        <f>_xlfn.XLOOKUP(Graduation_Rates[[#This Row],[School Name]],Maine_Schools[School Name],Maine_Schools[Comparison Grade Span],"Error")</f>
        <v>07-12</v>
      </c>
      <c r="E74" t="str">
        <f>_xlfn.XLOOKUP(Graduation_Rates[[#This Row],[School Name]],Maine_Schools[School Name],Maine_Schools[Comparison School Type],"Error")</f>
        <v>Non Charter</v>
      </c>
      <c r="G74" s="136"/>
      <c r="I74" s="24"/>
    </row>
    <row r="75" spans="1:9" ht="13">
      <c r="A75" s="16" t="s">
        <v>573</v>
      </c>
      <c r="B75" s="28" t="s">
        <v>282</v>
      </c>
      <c r="C75" s="140">
        <v>0.82930000000000004</v>
      </c>
      <c r="D75" t="str">
        <f>_xlfn.XLOOKUP(Graduation_Rates[[#This Row],[School Name]],Maine_Schools[School Name],Maine_Schools[Comparison Grade Span],"Error")</f>
        <v>09-12</v>
      </c>
      <c r="E75" t="str">
        <f>_xlfn.XLOOKUP(Graduation_Rates[[#This Row],[School Name]],Maine_Schools[School Name],Maine_Schools[Comparison School Type],"Error")</f>
        <v>Non Charter</v>
      </c>
      <c r="G75" s="137"/>
      <c r="I75" s="24"/>
    </row>
    <row r="76" spans="1:9" ht="13">
      <c r="A76" s="10" t="s">
        <v>573</v>
      </c>
      <c r="B76" s="27" t="s">
        <v>104</v>
      </c>
      <c r="C76" s="139">
        <v>0.75680000000000003</v>
      </c>
      <c r="D76" t="str">
        <f>_xlfn.XLOOKUP(Graduation_Rates[[#This Row],[School Name]],Maine_Schools[School Name],Maine_Schools[Comparison Grade Span],"Error")</f>
        <v>09-12</v>
      </c>
      <c r="E76" t="str">
        <f>_xlfn.XLOOKUP(Graduation_Rates[[#This Row],[School Name]],Maine_Schools[School Name],Maine_Schools[Comparison School Type],"Error")</f>
        <v>Non Charter</v>
      </c>
      <c r="G76" s="136"/>
      <c r="I76" s="24"/>
    </row>
    <row r="77" spans="1:9" ht="13">
      <c r="A77" s="16" t="s">
        <v>573</v>
      </c>
      <c r="B77" s="28" t="s">
        <v>356</v>
      </c>
      <c r="C77" s="140">
        <v>0.84549999999999992</v>
      </c>
      <c r="D77" t="str">
        <f>_xlfn.XLOOKUP(Graduation_Rates[[#This Row],[School Name]],Maine_Schools[School Name],Maine_Schools[Comparison Grade Span],"Error")</f>
        <v>09-12</v>
      </c>
      <c r="E77" t="str">
        <f>_xlfn.XLOOKUP(Graduation_Rates[[#This Row],[School Name]],Maine_Schools[School Name],Maine_Schools[Comparison School Type],"Error")</f>
        <v>Non Charter</v>
      </c>
      <c r="G77" s="137"/>
      <c r="I77" s="24"/>
    </row>
    <row r="78" spans="1:9" ht="13">
      <c r="A78" s="10" t="s">
        <v>573</v>
      </c>
      <c r="B78" s="27" t="s">
        <v>178</v>
      </c>
      <c r="C78" s="139">
        <v>0.82609999999999995</v>
      </c>
      <c r="D78" t="str">
        <f>_xlfn.XLOOKUP(Graduation_Rates[[#This Row],[School Name]],Maine_Schools[School Name],Maine_Schools[Comparison Grade Span],"Error")</f>
        <v>09-12</v>
      </c>
      <c r="E78" t="str">
        <f>_xlfn.XLOOKUP(Graduation_Rates[[#This Row],[School Name]],Maine_Schools[School Name],Maine_Schools[Comparison School Type],"Error")</f>
        <v>Non Charter</v>
      </c>
      <c r="G78" s="136"/>
      <c r="I78" s="24"/>
    </row>
    <row r="79" spans="1:9" ht="13">
      <c r="A79" s="16" t="s">
        <v>573</v>
      </c>
      <c r="B79" s="28" t="s">
        <v>171</v>
      </c>
      <c r="C79" s="140">
        <v>0.89390000000000003</v>
      </c>
      <c r="D79" t="str">
        <f>_xlfn.XLOOKUP(Graduation_Rates[[#This Row],[School Name]],Maine_Schools[School Name],Maine_Schools[Comparison Grade Span],"Error")</f>
        <v>09-12</v>
      </c>
      <c r="E79" t="str">
        <f>_xlfn.XLOOKUP(Graduation_Rates[[#This Row],[School Name]],Maine_Schools[School Name],Maine_Schools[Comparison School Type],"Error")</f>
        <v>Non Charter</v>
      </c>
      <c r="G79" s="137"/>
      <c r="I79" s="24"/>
    </row>
    <row r="80" spans="1:9" ht="13">
      <c r="A80" s="10" t="s">
        <v>573</v>
      </c>
      <c r="B80" s="27" t="s">
        <v>196</v>
      </c>
      <c r="C80" s="139">
        <v>0.92189999999999994</v>
      </c>
      <c r="D80" t="str">
        <f>_xlfn.XLOOKUP(Graduation_Rates[[#This Row],[School Name]],Maine_Schools[School Name],Maine_Schools[Comparison Grade Span],"Error")</f>
        <v>09-12</v>
      </c>
      <c r="E80" t="str">
        <f>_xlfn.XLOOKUP(Graduation_Rates[[#This Row],[School Name]],Maine_Schools[School Name],Maine_Schools[Comparison School Type],"Error")</f>
        <v>Non Charter</v>
      </c>
      <c r="G80" s="136"/>
      <c r="I80" s="24"/>
    </row>
    <row r="81" spans="1:9" ht="13">
      <c r="A81" s="16" t="s">
        <v>573</v>
      </c>
      <c r="B81" s="28" t="s">
        <v>527</v>
      </c>
      <c r="C81" s="140">
        <v>0.9595999999999999</v>
      </c>
      <c r="D81" t="str">
        <f>_xlfn.XLOOKUP(Graduation_Rates[[#This Row],[School Name]],Maine_Schools[School Name],Maine_Schools[Comparison Grade Span],"Error")</f>
        <v>09-12</v>
      </c>
      <c r="E81" t="str">
        <f>_xlfn.XLOOKUP(Graduation_Rates[[#This Row],[School Name]],Maine_Schools[School Name],Maine_Schools[Comparison School Type],"Error")</f>
        <v>Non Charter</v>
      </c>
      <c r="G81" s="137"/>
      <c r="I81" s="24"/>
    </row>
    <row r="82" spans="1:9" ht="13">
      <c r="A82" s="10" t="s">
        <v>573</v>
      </c>
      <c r="B82" s="27" t="s">
        <v>108</v>
      </c>
      <c r="C82" s="139">
        <v>0.68969999999999998</v>
      </c>
      <c r="D82" t="str">
        <f>_xlfn.XLOOKUP(Graduation_Rates[[#This Row],[School Name]],Maine_Schools[School Name],Maine_Schools[Comparison Grade Span],"Error")</f>
        <v>09-12</v>
      </c>
      <c r="E82" t="str">
        <f>_xlfn.XLOOKUP(Graduation_Rates[[#This Row],[School Name]],Maine_Schools[School Name],Maine_Schools[Comparison School Type],"Error")</f>
        <v>Non Charter</v>
      </c>
      <c r="G82" s="136"/>
      <c r="I82" s="24"/>
    </row>
    <row r="83" spans="1:9" ht="13">
      <c r="A83" s="16" t="s">
        <v>573</v>
      </c>
      <c r="B83" s="28" t="s">
        <v>112</v>
      </c>
      <c r="C83" s="140">
        <v>0.8125</v>
      </c>
      <c r="D83" t="str">
        <f>_xlfn.XLOOKUP(Graduation_Rates[[#This Row],[School Name]],Maine_Schools[School Name],Maine_Schools[Comparison Grade Span],"Error")</f>
        <v>09-12</v>
      </c>
      <c r="E83" t="str">
        <f>_xlfn.XLOOKUP(Graduation_Rates[[#This Row],[School Name]],Maine_Schools[School Name],Maine_Schools[Comparison School Type],"Error")</f>
        <v>Non Charter</v>
      </c>
      <c r="G83" s="137"/>
      <c r="I83" s="24"/>
    </row>
    <row r="84" spans="1:9" ht="13">
      <c r="A84" s="10" t="s">
        <v>573</v>
      </c>
      <c r="B84" s="27" t="s">
        <v>447</v>
      </c>
      <c r="C84" s="139">
        <v>1</v>
      </c>
      <c r="D84" t="str">
        <f>_xlfn.XLOOKUP(Graduation_Rates[[#This Row],[School Name]],Maine_Schools[School Name],Maine_Schools[Comparison Grade Span],"Error")</f>
        <v>PK-12</v>
      </c>
      <c r="E84" t="str">
        <f>_xlfn.XLOOKUP(Graduation_Rates[[#This Row],[School Name]],Maine_Schools[School Name],Maine_Schools[Comparison School Type],"Error")</f>
        <v>Non Charter</v>
      </c>
      <c r="G84" s="136"/>
      <c r="I84" s="24"/>
    </row>
    <row r="85" spans="1:9" ht="13">
      <c r="A85" s="16" t="s">
        <v>573</v>
      </c>
      <c r="B85" s="28" t="s">
        <v>379</v>
      </c>
      <c r="C85" s="140">
        <v>0.91090000000000004</v>
      </c>
      <c r="D85" t="str">
        <f>_xlfn.XLOOKUP(Graduation_Rates[[#This Row],[School Name]],Maine_Schools[School Name],Maine_Schools[Comparison Grade Span],"Error")</f>
        <v>09-12</v>
      </c>
      <c r="E85" t="str">
        <f>_xlfn.XLOOKUP(Graduation_Rates[[#This Row],[School Name]],Maine_Schools[School Name],Maine_Schools[Comparison School Type],"Error")</f>
        <v>Non Charter</v>
      </c>
      <c r="G85" s="137"/>
      <c r="I85" s="24"/>
    </row>
    <row r="86" spans="1:9" ht="13">
      <c r="A86" s="10" t="s">
        <v>573</v>
      </c>
      <c r="B86" s="27" t="s">
        <v>118</v>
      </c>
      <c r="C86" s="139">
        <v>0.75</v>
      </c>
      <c r="D86" t="str">
        <f>_xlfn.XLOOKUP(Graduation_Rates[[#This Row],[School Name]],Maine_Schools[School Name],Maine_Schools[Comparison Grade Span],"Error")</f>
        <v>09-12</v>
      </c>
      <c r="E86" t="str">
        <f>_xlfn.XLOOKUP(Graduation_Rates[[#This Row],[School Name]],Maine_Schools[School Name],Maine_Schools[Comparison School Type],"Error")</f>
        <v>Non Charter</v>
      </c>
      <c r="G86" s="136"/>
      <c r="I86" s="24"/>
    </row>
    <row r="87" spans="1:9" ht="13">
      <c r="A87" s="16" t="s">
        <v>573</v>
      </c>
      <c r="B87" s="28" t="s">
        <v>122</v>
      </c>
      <c r="C87" s="140">
        <v>0.75760000000000005</v>
      </c>
      <c r="D87" t="str">
        <f>_xlfn.XLOOKUP(Graduation_Rates[[#This Row],[School Name]],Maine_Schools[School Name],Maine_Schools[Comparison Grade Span],"Error")</f>
        <v>06-12</v>
      </c>
      <c r="E87" t="str">
        <f>_xlfn.XLOOKUP(Graduation_Rates[[#This Row],[School Name]],Maine_Schools[School Name],Maine_Schools[Comparison School Type],"Error")</f>
        <v>Non Charter</v>
      </c>
      <c r="G87" s="137"/>
      <c r="I87" s="24"/>
    </row>
    <row r="88" spans="1:9" ht="13">
      <c r="A88" s="10" t="s">
        <v>573</v>
      </c>
      <c r="B88" s="27" t="s">
        <v>126</v>
      </c>
      <c r="C88" s="139">
        <v>0.81579999999999997</v>
      </c>
      <c r="D88" t="str">
        <f>_xlfn.XLOOKUP(Graduation_Rates[[#This Row],[School Name]],Maine_Schools[School Name],Maine_Schools[Comparison Grade Span],"Error")</f>
        <v>09-12</v>
      </c>
      <c r="E88" t="str">
        <f>_xlfn.XLOOKUP(Graduation_Rates[[#This Row],[School Name]],Maine_Schools[School Name],Maine_Schools[Comparison School Type],"Error")</f>
        <v>Non Charter</v>
      </c>
      <c r="G88" s="136"/>
      <c r="I88" s="24"/>
    </row>
    <row r="89" spans="1:9" ht="13">
      <c r="A89" s="16" t="s">
        <v>573</v>
      </c>
      <c r="B89" s="28" t="s">
        <v>128</v>
      </c>
      <c r="C89" s="140">
        <v>0.77780000000000005</v>
      </c>
      <c r="D89" t="str">
        <f>_xlfn.XLOOKUP(Graduation_Rates[[#This Row],[School Name]],Maine_Schools[School Name],Maine_Schools[Comparison Grade Span],"Error")</f>
        <v>09-12</v>
      </c>
      <c r="E89" t="str">
        <f>_xlfn.XLOOKUP(Graduation_Rates[[#This Row],[School Name]],Maine_Schools[School Name],Maine_Schools[Comparison School Type],"Error")</f>
        <v>Non Charter</v>
      </c>
      <c r="G89" s="137"/>
      <c r="I89" s="24"/>
    </row>
    <row r="90" spans="1:9" ht="13">
      <c r="A90" s="10" t="s">
        <v>573</v>
      </c>
      <c r="B90" s="27" t="s">
        <v>541</v>
      </c>
      <c r="C90" s="139">
        <v>0.91670000000000007</v>
      </c>
      <c r="D90" t="str">
        <f>_xlfn.XLOOKUP(Graduation_Rates[[#This Row],[School Name]],Maine_Schools[School Name],Maine_Schools[Comparison Grade Span],"Error")</f>
        <v>06-12</v>
      </c>
      <c r="E90" t="str">
        <f>_xlfn.XLOOKUP(Graduation_Rates[[#This Row],[School Name]],Maine_Schools[School Name],Maine_Schools[Comparison School Type],"Error")</f>
        <v>Non Charter</v>
      </c>
      <c r="G90" s="136"/>
      <c r="I90" s="24"/>
    </row>
    <row r="91" spans="1:9" ht="13">
      <c r="A91" s="16" t="s">
        <v>573</v>
      </c>
      <c r="B91" s="28" t="s">
        <v>134</v>
      </c>
      <c r="C91" s="140">
        <v>0.70590000000000008</v>
      </c>
      <c r="D91" t="str">
        <f>_xlfn.XLOOKUP(Graduation_Rates[[#This Row],[School Name]],Maine_Schools[School Name],Maine_Schools[Comparison Grade Span],"Error")</f>
        <v>05-12</v>
      </c>
      <c r="E91" t="str">
        <f>_xlfn.XLOOKUP(Graduation_Rates[[#This Row],[School Name]],Maine_Schools[School Name],Maine_Schools[Comparison School Type],"Error")</f>
        <v>Non Charter</v>
      </c>
      <c r="G91" s="137"/>
      <c r="I91" s="24"/>
    </row>
    <row r="92" spans="1:9" ht="13">
      <c r="A92" s="10" t="s">
        <v>573</v>
      </c>
      <c r="B92" s="27" t="s">
        <v>137</v>
      </c>
      <c r="C92" s="139">
        <v>0.8175</v>
      </c>
      <c r="D92" t="str">
        <f>_xlfn.XLOOKUP(Graduation_Rates[[#This Row],[School Name]],Maine_Schools[School Name],Maine_Schools[Comparison Grade Span],"Error")</f>
        <v>09-12</v>
      </c>
      <c r="E92" t="str">
        <f>_xlfn.XLOOKUP(Graduation_Rates[[#This Row],[School Name]],Maine_Schools[School Name],Maine_Schools[Comparison School Type],"Error")</f>
        <v>Non Charter</v>
      </c>
      <c r="G92" s="136"/>
      <c r="I92" s="24"/>
    </row>
    <row r="93" spans="1:9" ht="13">
      <c r="A93" s="16" t="s">
        <v>573</v>
      </c>
      <c r="B93" s="28" t="s">
        <v>140</v>
      </c>
      <c r="C93" s="140">
        <v>0.8</v>
      </c>
      <c r="D93" t="str">
        <f>_xlfn.XLOOKUP(Graduation_Rates[[#This Row],[School Name]],Maine_Schools[School Name],Maine_Schools[Comparison Grade Span],"Error")</f>
        <v>09-12</v>
      </c>
      <c r="E93" t="str">
        <f>_xlfn.XLOOKUP(Graduation_Rates[[#This Row],[School Name]],Maine_Schools[School Name],Maine_Schools[Comparison School Type],"Error")</f>
        <v>Non Charter</v>
      </c>
      <c r="G93" s="137"/>
      <c r="I93" s="24"/>
    </row>
    <row r="94" spans="1:9" ht="13">
      <c r="A94" s="10" t="s">
        <v>573</v>
      </c>
      <c r="B94" s="27" t="s">
        <v>250</v>
      </c>
      <c r="C94" s="139">
        <v>0.90870000000000006</v>
      </c>
      <c r="D94" t="str">
        <f>_xlfn.XLOOKUP(Graduation_Rates[[#This Row],[School Name]],Maine_Schools[School Name],Maine_Schools[Comparison Grade Span],"Error")</f>
        <v>09-12</v>
      </c>
      <c r="E94" t="str">
        <f>_xlfn.XLOOKUP(Graduation_Rates[[#This Row],[School Name]],Maine_Schools[School Name],Maine_Schools[Comparison School Type],"Error")</f>
        <v>Non Charter</v>
      </c>
      <c r="G94" s="136"/>
      <c r="I94" s="24"/>
    </row>
    <row r="95" spans="1:9" ht="13">
      <c r="A95" s="16" t="s">
        <v>573</v>
      </c>
      <c r="B95" s="28" t="s">
        <v>415</v>
      </c>
      <c r="C95" s="140">
        <v>0.86360000000000003</v>
      </c>
      <c r="D95" t="str">
        <f>_xlfn.XLOOKUP(Graduation_Rates[[#This Row],[School Name]],Maine_Schools[School Name],Maine_Schools[Comparison Grade Span],"Error")</f>
        <v>09-12</v>
      </c>
      <c r="E95" t="str">
        <f>_xlfn.XLOOKUP(Graduation_Rates[[#This Row],[School Name]],Maine_Schools[School Name],Maine_Schools[Comparison School Type],"Error")</f>
        <v>Non Charter</v>
      </c>
      <c r="G95" s="137"/>
      <c r="I95" s="24"/>
    </row>
    <row r="96" spans="1:9" ht="13">
      <c r="A96" s="10" t="s">
        <v>573</v>
      </c>
      <c r="B96" s="27" t="s">
        <v>145</v>
      </c>
      <c r="C96" s="139">
        <v>0.77269999999999994</v>
      </c>
      <c r="D96" t="str">
        <f>_xlfn.XLOOKUP(Graduation_Rates[[#This Row],[School Name]],Maine_Schools[School Name],Maine_Schools[Comparison Grade Span],"Error")</f>
        <v>09-12</v>
      </c>
      <c r="E96" t="str">
        <f>_xlfn.XLOOKUP(Graduation_Rates[[#This Row],[School Name]],Maine_Schools[School Name],Maine_Schools[Comparison School Type],"Error")</f>
        <v>Non Charter</v>
      </c>
      <c r="G96" s="136"/>
      <c r="I96" s="24"/>
    </row>
    <row r="97" spans="1:9" ht="13">
      <c r="A97" s="16" t="s">
        <v>573</v>
      </c>
      <c r="B97" s="28" t="s">
        <v>151</v>
      </c>
      <c r="C97" s="140">
        <v>0.71879999999999999</v>
      </c>
      <c r="D97" t="str">
        <f>_xlfn.XLOOKUP(Graduation_Rates[[#This Row],[School Name]],Maine_Schools[School Name],Maine_Schools[Comparison Grade Span],"Error")</f>
        <v>06-12</v>
      </c>
      <c r="E97" t="str">
        <f>_xlfn.XLOOKUP(Graduation_Rates[[#This Row],[School Name]],Maine_Schools[School Name],Maine_Schools[Comparison School Type],"Error")</f>
        <v>Non Charter</v>
      </c>
      <c r="G97" s="137"/>
      <c r="I97" s="24"/>
    </row>
    <row r="98" spans="1:9" ht="13">
      <c r="A98" s="10" t="s">
        <v>573</v>
      </c>
      <c r="B98" s="27" t="s">
        <v>323</v>
      </c>
      <c r="C98" s="139">
        <v>1</v>
      </c>
      <c r="D98" t="str">
        <f>_xlfn.XLOOKUP(Graduation_Rates[[#This Row],[School Name]],Maine_Schools[School Name],Maine_Schools[Comparison Grade Span],"Error")</f>
        <v>06-12</v>
      </c>
      <c r="E98" t="str">
        <f>_xlfn.XLOOKUP(Graduation_Rates[[#This Row],[School Name]],Maine_Schools[School Name],Maine_Schools[Comparison School Type],"Error")</f>
        <v>Non Charter</v>
      </c>
      <c r="G98" s="136"/>
      <c r="I98" s="24"/>
    </row>
    <row r="99" spans="1:9" ht="13">
      <c r="A99" s="16" t="s">
        <v>573</v>
      </c>
      <c r="B99" s="28" t="s">
        <v>569</v>
      </c>
      <c r="C99" s="140">
        <v>0.95239999999999991</v>
      </c>
      <c r="D99" t="str">
        <f>_xlfn.XLOOKUP(Graduation_Rates[[#This Row],[School Name]],Maine_Schools[School Name],Maine_Schools[Comparison Grade Span],"Error")</f>
        <v>09-12</v>
      </c>
      <c r="E99" t="str">
        <f>_xlfn.XLOOKUP(Graduation_Rates[[#This Row],[School Name]],Maine_Schools[School Name],Maine_Schools[Comparison School Type],"Error")</f>
        <v>Non Charter</v>
      </c>
      <c r="G99" s="137"/>
      <c r="I99" s="24"/>
    </row>
    <row r="100" spans="1:9" ht="13">
      <c r="A100" s="10" t="s">
        <v>573</v>
      </c>
      <c r="B100" s="27" t="s">
        <v>481</v>
      </c>
      <c r="C100" s="139">
        <v>0.94569999999999999</v>
      </c>
      <c r="D100" t="str">
        <f>_xlfn.XLOOKUP(Graduation_Rates[[#This Row],[School Name]],Maine_Schools[School Name],Maine_Schools[Comparison Grade Span],"Error")</f>
        <v>09-12</v>
      </c>
      <c r="E100" t="str">
        <f>_xlfn.XLOOKUP(Graduation_Rates[[#This Row],[School Name]],Maine_Schools[School Name],Maine_Schools[Comparison School Type],"Error")</f>
        <v>Non Charter</v>
      </c>
      <c r="G100" s="136"/>
      <c r="I100" s="24"/>
    </row>
    <row r="101" spans="1:9" ht="13">
      <c r="A101" s="16" t="s">
        <v>573</v>
      </c>
      <c r="B101" t="s">
        <v>682</v>
      </c>
      <c r="C101" s="140">
        <v>0.94</v>
      </c>
      <c r="D101" t="str">
        <f>_xlfn.XLOOKUP(Graduation_Rates[[#This Row],[School Name]],Maine_Schools[School Name],Maine_Schools[Comparison Grade Span],"Error")</f>
        <v>06-12</v>
      </c>
      <c r="E101" t="str">
        <f>_xlfn.XLOOKUP(Graduation_Rates[[#This Row],[School Name]],Maine_Schools[School Name],Maine_Schools[Comparison School Type],"Error")</f>
        <v>Charter</v>
      </c>
      <c r="G101" s="137"/>
      <c r="I101" s="24"/>
    </row>
    <row r="102" spans="1:9" ht="13">
      <c r="A102" s="10" t="s">
        <v>573</v>
      </c>
      <c r="B102" t="s">
        <v>575</v>
      </c>
      <c r="C102" s="139">
        <v>0.74099999999999999</v>
      </c>
      <c r="D102" t="str">
        <f>_xlfn.XLOOKUP(Graduation_Rates[[#This Row],[School Name]],Maine_Schools[School Name],Maine_Schools[Comparison Grade Span],"Error")</f>
        <v>09-12</v>
      </c>
      <c r="E102" t="str">
        <f>_xlfn.XLOOKUP(Graduation_Rates[[#This Row],[School Name]],Maine_Schools[School Name],Maine_Schools[Comparison School Type],"Error")</f>
        <v>Charter</v>
      </c>
      <c r="G102" s="136"/>
      <c r="I102" s="24"/>
    </row>
    <row r="103" spans="1:9" ht="13">
      <c r="A103" s="16" t="s">
        <v>573</v>
      </c>
      <c r="B103" t="s">
        <v>579</v>
      </c>
      <c r="C103" s="140">
        <v>0.94830000000000003</v>
      </c>
      <c r="D103" t="str">
        <f>_xlfn.XLOOKUP(Graduation_Rates[[#This Row],[School Name]],Maine_Schools[School Name],Maine_Schools[Comparison Grade Span],"Error")</f>
        <v>09-12</v>
      </c>
      <c r="E103" t="str">
        <f>_xlfn.XLOOKUP(Graduation_Rates[[#This Row],[School Name]],Maine_Schools[School Name],Maine_Schools[Comparison School Type],"Error")</f>
        <v>Charter</v>
      </c>
      <c r="G103" s="137"/>
      <c r="I103" s="24"/>
    </row>
    <row r="104" spans="1:9" ht="13">
      <c r="A104" s="10" t="s">
        <v>573</v>
      </c>
      <c r="B104" t="s">
        <v>578</v>
      </c>
      <c r="C104" s="139">
        <v>0.875</v>
      </c>
      <c r="D104" t="str">
        <f>_xlfn.XLOOKUP(Graduation_Rates[[#This Row],[School Name]],Maine_Schools[School Name],Maine_Schools[Comparison Grade Span],"Error")</f>
        <v>09-12</v>
      </c>
      <c r="E104" t="str">
        <f>_xlfn.XLOOKUP(Graduation_Rates[[#This Row],[School Name]],Maine_Schools[School Name],Maine_Schools[Comparison School Type],"Error")</f>
        <v>Charter</v>
      </c>
      <c r="G104" s="136"/>
      <c r="I104" s="24"/>
    </row>
    <row r="105" spans="1:9" ht="13">
      <c r="A105" s="16" t="s">
        <v>573</v>
      </c>
      <c r="B105" t="s">
        <v>577</v>
      </c>
      <c r="C105" s="140">
        <v>0.97650000000000003</v>
      </c>
      <c r="D105" t="str">
        <f>_xlfn.XLOOKUP(Graduation_Rates[[#This Row],[School Name]],Maine_Schools[School Name],Maine_Schools[Comparison Grade Span],"Error")</f>
        <v>09-12</v>
      </c>
      <c r="E105" t="str">
        <f>_xlfn.XLOOKUP(Graduation_Rates[[#This Row],[School Name]],Maine_Schools[School Name],Maine_Schools[Comparison School Type],"Error")</f>
        <v>Charter</v>
      </c>
      <c r="G105" s="137"/>
      <c r="I105" s="24"/>
    </row>
    <row r="106" spans="1:9" ht="13">
      <c r="A106" s="10" t="s">
        <v>573</v>
      </c>
      <c r="B106" s="27" t="s">
        <v>582</v>
      </c>
      <c r="C106" s="139">
        <v>1</v>
      </c>
      <c r="D106" t="str">
        <f>_xlfn.XLOOKUP(Graduation_Rates[[#This Row],[School Name]],Maine_Schools[School Name],Maine_Schools[Comparison Grade Span],"Error")</f>
        <v>07-12</v>
      </c>
      <c r="E106" t="str">
        <f>_xlfn.XLOOKUP(Graduation_Rates[[#This Row],[School Name]],Maine_Schools[School Name],Maine_Schools[Comparison School Type],"Error")</f>
        <v>Charter</v>
      </c>
      <c r="G106" s="136"/>
      <c r="I106" s="24"/>
    </row>
    <row r="107" spans="1:9" ht="13">
      <c r="A107" s="21" t="s">
        <v>573</v>
      </c>
      <c r="B107" s="29" t="s">
        <v>581</v>
      </c>
      <c r="C107" s="141">
        <v>0.91299999999999992</v>
      </c>
      <c r="D107" t="str">
        <f>_xlfn.XLOOKUP(Graduation_Rates[[#This Row],[School Name]],Maine_Schools[School Name],Maine_Schools[Comparison Grade Span],"Error")</f>
        <v>07-12</v>
      </c>
      <c r="E107" t="str">
        <f>_xlfn.XLOOKUP(Graduation_Rates[[#This Row],[School Name]],Maine_Schools[School Name],Maine_Schools[Comparison School Type],"Error")</f>
        <v>Charter</v>
      </c>
      <c r="G107" s="138"/>
      <c r="I107" s="24"/>
    </row>
    <row r="108" spans="1:9" ht="13">
      <c r="I108" s="24"/>
    </row>
    <row r="109" spans="1:9" ht="13">
      <c r="I109" s="24"/>
    </row>
    <row r="110" spans="1:9" ht="13">
      <c r="I110" s="24"/>
    </row>
    <row r="111" spans="1:9" ht="13">
      <c r="I111" s="24"/>
    </row>
    <row r="112" spans="1:9" ht="13">
      <c r="I112" s="24"/>
    </row>
    <row r="113" spans="9:9" ht="13">
      <c r="I113" s="24"/>
    </row>
    <row r="114" spans="9:9" ht="13">
      <c r="I114" s="24"/>
    </row>
    <row r="115" spans="9:9" ht="13">
      <c r="I115" s="24"/>
    </row>
    <row r="116" spans="9:9" ht="13">
      <c r="I116" s="24"/>
    </row>
    <row r="117" spans="9:9" ht="13">
      <c r="I117" s="24"/>
    </row>
    <row r="118" spans="9:9" ht="13">
      <c r="I118" s="24"/>
    </row>
    <row r="119" spans="9:9" ht="13">
      <c r="I119" s="24"/>
    </row>
    <row r="120" spans="9:9" ht="13">
      <c r="I120" s="24"/>
    </row>
    <row r="121" spans="9:9" ht="13">
      <c r="I121" s="24"/>
    </row>
    <row r="122" spans="9:9" ht="13">
      <c r="I122" s="24"/>
    </row>
    <row r="123" spans="9:9" ht="13">
      <c r="I123" s="24"/>
    </row>
    <row r="124" spans="9:9" ht="13">
      <c r="I124" s="24"/>
    </row>
    <row r="125" spans="9:9" ht="13">
      <c r="I125" s="24"/>
    </row>
    <row r="126" spans="9:9" ht="13">
      <c r="I126" s="24"/>
    </row>
    <row r="127" spans="9:9" ht="13">
      <c r="I127" s="24"/>
    </row>
    <row r="128" spans="9:9" ht="13">
      <c r="I128" s="24"/>
    </row>
    <row r="129" spans="9:9" ht="13">
      <c r="I129" s="24"/>
    </row>
    <row r="130" spans="9:9" ht="13">
      <c r="I130" s="24"/>
    </row>
    <row r="131" spans="9:9" ht="13">
      <c r="I131" s="24"/>
    </row>
    <row r="132" spans="9:9" ht="13">
      <c r="I132" s="24"/>
    </row>
    <row r="133" spans="9:9" ht="13">
      <c r="I133" s="24"/>
    </row>
    <row r="134" spans="9:9" ht="13">
      <c r="I134" s="24"/>
    </row>
    <row r="135" spans="9:9" ht="13">
      <c r="I135" s="24"/>
    </row>
    <row r="136" spans="9:9" ht="13">
      <c r="I136" s="24"/>
    </row>
    <row r="137" spans="9:9" ht="13">
      <c r="I137" s="24"/>
    </row>
    <row r="138" spans="9:9" ht="13">
      <c r="I138" s="24"/>
    </row>
    <row r="139" spans="9:9" ht="13">
      <c r="I139" s="24"/>
    </row>
    <row r="140" spans="9:9" ht="13">
      <c r="I140" s="24"/>
    </row>
    <row r="141" spans="9:9" ht="13">
      <c r="I141" s="24"/>
    </row>
    <row r="142" spans="9:9" ht="13">
      <c r="I142" s="24"/>
    </row>
    <row r="143" spans="9:9" ht="13">
      <c r="I143" s="24"/>
    </row>
    <row r="144" spans="9:9" ht="13">
      <c r="I144" s="24"/>
    </row>
    <row r="145" spans="9:9" ht="13">
      <c r="I145" s="24"/>
    </row>
    <row r="146" spans="9:9" ht="13">
      <c r="I146" s="24"/>
    </row>
    <row r="147" spans="9:9" ht="13">
      <c r="I147" s="24"/>
    </row>
    <row r="148" spans="9:9" ht="13">
      <c r="I148" s="24"/>
    </row>
    <row r="149" spans="9:9" ht="13">
      <c r="I149" s="24"/>
    </row>
    <row r="150" spans="9:9" ht="13">
      <c r="I150" s="24"/>
    </row>
    <row r="151" spans="9:9" ht="13">
      <c r="I151" s="24"/>
    </row>
    <row r="152" spans="9:9" ht="13">
      <c r="I152" s="24"/>
    </row>
    <row r="153" spans="9:9" ht="13">
      <c r="I153" s="24"/>
    </row>
    <row r="154" spans="9:9" ht="13">
      <c r="I154" s="24"/>
    </row>
    <row r="155" spans="9:9" ht="13">
      <c r="I155" s="24"/>
    </row>
    <row r="156" spans="9:9" ht="13">
      <c r="I156" s="24"/>
    </row>
    <row r="157" spans="9:9" ht="13">
      <c r="I157" s="24"/>
    </row>
    <row r="158" spans="9:9" ht="13">
      <c r="I158" s="24"/>
    </row>
    <row r="159" spans="9:9" ht="13">
      <c r="I159" s="24"/>
    </row>
    <row r="160" spans="9:9" ht="13">
      <c r="I160" s="24"/>
    </row>
    <row r="161" spans="9:9" ht="13">
      <c r="I161" s="24"/>
    </row>
    <row r="162" spans="9:9" ht="13">
      <c r="I162" s="24"/>
    </row>
    <row r="163" spans="9:9" ht="13">
      <c r="I163" s="24"/>
    </row>
    <row r="164" spans="9:9" ht="13">
      <c r="I164" s="24"/>
    </row>
    <row r="165" spans="9:9" ht="13">
      <c r="I165" s="24"/>
    </row>
    <row r="166" spans="9:9" ht="13">
      <c r="I166" s="24"/>
    </row>
    <row r="167" spans="9:9" ht="13">
      <c r="I167" s="24"/>
    </row>
    <row r="168" spans="9:9" ht="13">
      <c r="I168" s="24"/>
    </row>
    <row r="169" spans="9:9" ht="13">
      <c r="I169" s="24"/>
    </row>
    <row r="170" spans="9:9" ht="13">
      <c r="I170" s="24"/>
    </row>
    <row r="171" spans="9:9" ht="13">
      <c r="I171" s="24"/>
    </row>
    <row r="172" spans="9:9" ht="13">
      <c r="I172" s="24"/>
    </row>
    <row r="173" spans="9:9" ht="13">
      <c r="I173" s="24"/>
    </row>
    <row r="174" spans="9:9" ht="13">
      <c r="I174" s="24"/>
    </row>
    <row r="175" spans="9:9" ht="13">
      <c r="I175" s="24"/>
    </row>
    <row r="176" spans="9:9" ht="13">
      <c r="I176" s="24"/>
    </row>
    <row r="177" spans="9:9" ht="13">
      <c r="I177" s="24"/>
    </row>
    <row r="178" spans="9:9" ht="13">
      <c r="I178" s="24"/>
    </row>
    <row r="179" spans="9:9" ht="13">
      <c r="I179" s="24"/>
    </row>
    <row r="180" spans="9:9" ht="13">
      <c r="I180" s="24"/>
    </row>
    <row r="181" spans="9:9" ht="13">
      <c r="I181" s="24"/>
    </row>
    <row r="182" spans="9:9" ht="13">
      <c r="I182" s="24"/>
    </row>
    <row r="183" spans="9:9" ht="13">
      <c r="I183" s="24"/>
    </row>
    <row r="184" spans="9:9" ht="13">
      <c r="I184" s="24"/>
    </row>
    <row r="185" spans="9:9" ht="13">
      <c r="I185" s="24"/>
    </row>
    <row r="186" spans="9:9" ht="13">
      <c r="I186" s="24"/>
    </row>
    <row r="187" spans="9:9" ht="13">
      <c r="I187" s="24"/>
    </row>
    <row r="188" spans="9:9" ht="13">
      <c r="I188" s="24"/>
    </row>
    <row r="189" spans="9:9" ht="13">
      <c r="I189" s="24"/>
    </row>
    <row r="190" spans="9:9" ht="13">
      <c r="I190" s="24"/>
    </row>
    <row r="191" spans="9:9" ht="13">
      <c r="I191" s="24"/>
    </row>
    <row r="192" spans="9:9" ht="13">
      <c r="I192" s="24"/>
    </row>
    <row r="193" spans="9:9" ht="13">
      <c r="I193" s="24"/>
    </row>
    <row r="194" spans="9:9" ht="13">
      <c r="I194" s="24"/>
    </row>
    <row r="195" spans="9:9" ht="13">
      <c r="I195" s="24"/>
    </row>
    <row r="196" spans="9:9" ht="13">
      <c r="I196" s="24"/>
    </row>
    <row r="197" spans="9:9" ht="13">
      <c r="I197" s="24"/>
    </row>
    <row r="198" spans="9:9" ht="13">
      <c r="I198" s="24"/>
    </row>
    <row r="199" spans="9:9" ht="13">
      <c r="I199" s="24"/>
    </row>
    <row r="200" spans="9:9" ht="13">
      <c r="I200" s="24"/>
    </row>
    <row r="201" spans="9:9" ht="13">
      <c r="I201" s="24"/>
    </row>
    <row r="202" spans="9:9" ht="13">
      <c r="I202" s="24"/>
    </row>
    <row r="203" spans="9:9" ht="13">
      <c r="I203" s="24"/>
    </row>
    <row r="204" spans="9:9" ht="13">
      <c r="I204" s="24"/>
    </row>
    <row r="205" spans="9:9" ht="13">
      <c r="I205" s="24"/>
    </row>
    <row r="206" spans="9:9" ht="13">
      <c r="I206" s="24"/>
    </row>
    <row r="207" spans="9:9" ht="13">
      <c r="I207" s="24"/>
    </row>
    <row r="208" spans="9:9" ht="13">
      <c r="I208" s="24"/>
    </row>
    <row r="209" spans="9:9" ht="13">
      <c r="I209" s="24"/>
    </row>
    <row r="210" spans="9:9" ht="13">
      <c r="I210" s="24"/>
    </row>
    <row r="211" spans="9:9" ht="13">
      <c r="I211" s="24"/>
    </row>
    <row r="212" spans="9:9" ht="13">
      <c r="I212" s="24"/>
    </row>
    <row r="213" spans="9:9" ht="13">
      <c r="I213" s="24"/>
    </row>
    <row r="214" spans="9:9" ht="13">
      <c r="I214" s="24"/>
    </row>
    <row r="215" spans="9:9" ht="13">
      <c r="I215" s="24"/>
    </row>
    <row r="216" spans="9:9" ht="13">
      <c r="I216" s="24"/>
    </row>
    <row r="217" spans="9:9" ht="13">
      <c r="I217" s="24"/>
    </row>
    <row r="218" spans="9:9" ht="13">
      <c r="I218" s="24"/>
    </row>
    <row r="219" spans="9:9" ht="13">
      <c r="I219" s="24"/>
    </row>
    <row r="220" spans="9:9" ht="13">
      <c r="I220" s="24"/>
    </row>
    <row r="221" spans="9:9" ht="13">
      <c r="I221" s="24"/>
    </row>
    <row r="222" spans="9:9" ht="13">
      <c r="I222" s="24"/>
    </row>
    <row r="223" spans="9:9" ht="13">
      <c r="I223" s="24"/>
    </row>
    <row r="224" spans="9:9" ht="13">
      <c r="I224" s="24"/>
    </row>
    <row r="225" spans="9:9" ht="13">
      <c r="I225" s="24"/>
    </row>
    <row r="226" spans="9:9" ht="13">
      <c r="I226" s="24"/>
    </row>
    <row r="227" spans="9:9" ht="13">
      <c r="I227" s="24"/>
    </row>
    <row r="228" spans="9:9" ht="13">
      <c r="I228" s="24"/>
    </row>
    <row r="229" spans="9:9" ht="13">
      <c r="I229" s="24"/>
    </row>
    <row r="230" spans="9:9" ht="13">
      <c r="I230" s="24"/>
    </row>
    <row r="231" spans="9:9" ht="13">
      <c r="I231" s="24"/>
    </row>
    <row r="232" spans="9:9" ht="13">
      <c r="I232" s="24"/>
    </row>
    <row r="233" spans="9:9" ht="13">
      <c r="I233" s="24"/>
    </row>
    <row r="234" spans="9:9" ht="13">
      <c r="I234" s="24"/>
    </row>
    <row r="235" spans="9:9" ht="13">
      <c r="I235" s="24"/>
    </row>
    <row r="236" spans="9:9" ht="13">
      <c r="I236" s="24"/>
    </row>
    <row r="237" spans="9:9" ht="13">
      <c r="I237" s="24"/>
    </row>
    <row r="238" spans="9:9" ht="13">
      <c r="I238" s="24"/>
    </row>
    <row r="239" spans="9:9" ht="13">
      <c r="I239" s="24"/>
    </row>
    <row r="240" spans="9:9" ht="13">
      <c r="I240" s="24"/>
    </row>
    <row r="241" spans="9:9" ht="13">
      <c r="I241" s="24"/>
    </row>
    <row r="242" spans="9:9" ht="13">
      <c r="I242" s="24"/>
    </row>
    <row r="243" spans="9:9" ht="13">
      <c r="I243" s="24"/>
    </row>
    <row r="244" spans="9:9" ht="13">
      <c r="I244" s="24"/>
    </row>
    <row r="245" spans="9:9" ht="13">
      <c r="I245" s="24"/>
    </row>
    <row r="246" spans="9:9" ht="13">
      <c r="I246" s="24"/>
    </row>
    <row r="247" spans="9:9" ht="13">
      <c r="I247" s="24"/>
    </row>
    <row r="248" spans="9:9" ht="13">
      <c r="I248" s="24"/>
    </row>
    <row r="249" spans="9:9" ht="13">
      <c r="I249" s="24"/>
    </row>
    <row r="250" spans="9:9" ht="13">
      <c r="I250" s="24"/>
    </row>
    <row r="251" spans="9:9" ht="13">
      <c r="I251" s="24"/>
    </row>
    <row r="252" spans="9:9" ht="13">
      <c r="I252" s="24"/>
    </row>
    <row r="253" spans="9:9" ht="13">
      <c r="I253" s="24"/>
    </row>
    <row r="254" spans="9:9" ht="13">
      <c r="I254" s="24"/>
    </row>
    <row r="255" spans="9:9" ht="13">
      <c r="I255" s="24"/>
    </row>
    <row r="256" spans="9:9" ht="13">
      <c r="I256" s="24"/>
    </row>
    <row r="257" spans="9:9" ht="13">
      <c r="I257" s="24"/>
    </row>
    <row r="258" spans="9:9" ht="13">
      <c r="I258" s="24"/>
    </row>
    <row r="259" spans="9:9" ht="13">
      <c r="I259" s="24"/>
    </row>
    <row r="260" spans="9:9" ht="13">
      <c r="I260" s="24"/>
    </row>
    <row r="261" spans="9:9" ht="13">
      <c r="I261" s="24"/>
    </row>
    <row r="262" spans="9:9" ht="13">
      <c r="I262" s="24"/>
    </row>
    <row r="263" spans="9:9" ht="13">
      <c r="I263" s="24"/>
    </row>
    <row r="264" spans="9:9" ht="13">
      <c r="I264" s="24"/>
    </row>
    <row r="265" spans="9:9" ht="28.5" customHeight="1">
      <c r="I265" s="24"/>
    </row>
    <row r="266" spans="9:9" ht="13">
      <c r="I266" s="24"/>
    </row>
    <row r="267" spans="9:9" ht="13">
      <c r="I267" s="24"/>
    </row>
    <row r="268" spans="9:9" ht="13">
      <c r="I268" s="24"/>
    </row>
    <row r="269" spans="9:9" ht="13">
      <c r="I269" s="24"/>
    </row>
    <row r="270" spans="9:9" ht="13">
      <c r="I270" s="24"/>
    </row>
    <row r="271" spans="9:9" ht="13">
      <c r="I271" s="24"/>
    </row>
    <row r="272" spans="9:9" ht="13">
      <c r="I272" s="24"/>
    </row>
    <row r="273" spans="9:9" ht="13">
      <c r="I273" s="24"/>
    </row>
    <row r="274" spans="9:9" ht="13">
      <c r="I274" s="24"/>
    </row>
    <row r="275" spans="9:9" ht="13">
      <c r="I275" s="24"/>
    </row>
    <row r="276" spans="9:9" ht="13">
      <c r="I276" s="24"/>
    </row>
    <row r="277" spans="9:9" ht="13">
      <c r="I277" s="24"/>
    </row>
    <row r="278" spans="9:9" ht="13">
      <c r="I278" s="24"/>
    </row>
    <row r="279" spans="9:9" ht="13">
      <c r="I279" s="24"/>
    </row>
    <row r="280" spans="9:9" ht="13">
      <c r="I280" s="24"/>
    </row>
    <row r="281" spans="9:9" ht="13">
      <c r="I281" s="24"/>
    </row>
    <row r="282" spans="9:9" ht="13">
      <c r="I282" s="24"/>
    </row>
    <row r="283" spans="9:9" ht="13">
      <c r="I283" s="24"/>
    </row>
    <row r="284" spans="9:9" ht="13">
      <c r="I284" s="24"/>
    </row>
    <row r="285" spans="9:9" ht="13">
      <c r="I285" s="24"/>
    </row>
    <row r="286" spans="9:9" ht="13">
      <c r="I286" s="24"/>
    </row>
    <row r="287" spans="9:9" ht="13">
      <c r="I287" s="24"/>
    </row>
    <row r="288" spans="9:9" ht="13">
      <c r="I288" s="24"/>
    </row>
    <row r="289" spans="9:9" ht="13">
      <c r="I289" s="24"/>
    </row>
    <row r="290" spans="9:9" ht="13">
      <c r="I290" s="24"/>
    </row>
    <row r="291" spans="9:9" ht="13">
      <c r="I291" s="24"/>
    </row>
    <row r="292" spans="9:9" ht="13">
      <c r="I292" s="24"/>
    </row>
    <row r="293" spans="9:9" ht="13">
      <c r="I293" s="24"/>
    </row>
    <row r="294" spans="9:9" ht="13">
      <c r="I294" s="24"/>
    </row>
    <row r="295" spans="9:9" ht="13">
      <c r="I295" s="24"/>
    </row>
    <row r="296" spans="9:9" ht="13">
      <c r="I296" s="24"/>
    </row>
    <row r="297" spans="9:9" ht="13">
      <c r="I297" s="24"/>
    </row>
    <row r="298" spans="9:9" ht="13">
      <c r="I298" s="24"/>
    </row>
    <row r="299" spans="9:9" ht="13">
      <c r="I299" s="24"/>
    </row>
    <row r="300" spans="9:9" ht="13">
      <c r="I300" s="24"/>
    </row>
    <row r="301" spans="9:9" ht="13">
      <c r="I301" s="24"/>
    </row>
    <row r="302" spans="9:9" ht="13">
      <c r="I302" s="24"/>
    </row>
    <row r="303" spans="9:9" ht="13">
      <c r="I303" s="24"/>
    </row>
    <row r="304" spans="9:9" ht="13">
      <c r="I304" s="24"/>
    </row>
    <row r="305" spans="9:9" ht="13">
      <c r="I305" s="24"/>
    </row>
    <row r="306" spans="9:9" ht="13">
      <c r="I306" s="24"/>
    </row>
    <row r="307" spans="9:9" ht="13">
      <c r="I307" s="24"/>
    </row>
    <row r="308" spans="9:9" ht="13">
      <c r="I308" s="24"/>
    </row>
    <row r="309" spans="9:9" ht="13">
      <c r="I309" s="24"/>
    </row>
    <row r="310" spans="9:9" ht="13">
      <c r="I310" s="24"/>
    </row>
    <row r="311" spans="9:9" ht="13">
      <c r="I311" s="24"/>
    </row>
    <row r="312" spans="9:9" ht="13">
      <c r="I312" s="24"/>
    </row>
    <row r="313" spans="9:9" ht="13">
      <c r="I313" s="24"/>
    </row>
    <row r="314" spans="9:9" ht="13">
      <c r="I314" s="24"/>
    </row>
    <row r="315" spans="9:9" ht="13">
      <c r="I315" s="24"/>
    </row>
    <row r="316" spans="9:9" ht="13">
      <c r="I316" s="24"/>
    </row>
    <row r="317" spans="9:9" ht="13">
      <c r="I317" s="24"/>
    </row>
    <row r="318" spans="9:9" ht="13">
      <c r="I318" s="24"/>
    </row>
    <row r="319" spans="9:9" ht="13">
      <c r="I319" s="24"/>
    </row>
    <row r="320" spans="9:9" ht="13">
      <c r="I320" s="24"/>
    </row>
    <row r="321" spans="9:9" ht="13">
      <c r="I321" s="24"/>
    </row>
    <row r="322" spans="9:9" ht="13">
      <c r="I322" s="24"/>
    </row>
    <row r="323" spans="9:9" ht="13">
      <c r="I323" s="24"/>
    </row>
    <row r="324" spans="9:9" ht="13">
      <c r="I324" s="24"/>
    </row>
    <row r="325" spans="9:9" ht="13">
      <c r="I325" s="24"/>
    </row>
    <row r="326" spans="9:9" ht="13">
      <c r="I326" s="24"/>
    </row>
    <row r="327" spans="9:9" ht="13">
      <c r="I327" s="24"/>
    </row>
    <row r="328" spans="9:9" ht="13">
      <c r="I328" s="24"/>
    </row>
    <row r="329" spans="9:9" ht="13">
      <c r="I329" s="24"/>
    </row>
    <row r="330" spans="9:9" ht="13">
      <c r="I330" s="24"/>
    </row>
    <row r="331" spans="9:9" ht="13">
      <c r="I331" s="24"/>
    </row>
    <row r="332" spans="9:9" ht="13">
      <c r="I332" s="24"/>
    </row>
    <row r="333" spans="9:9" ht="13">
      <c r="I333" s="24"/>
    </row>
    <row r="334" spans="9:9" ht="13">
      <c r="I334" s="24"/>
    </row>
    <row r="335" spans="9:9" ht="13">
      <c r="I335" s="24"/>
    </row>
    <row r="336" spans="9:9" ht="13">
      <c r="I336" s="24"/>
    </row>
    <row r="337" spans="9:9" ht="13">
      <c r="I337" s="24"/>
    </row>
    <row r="338" spans="9:9" ht="13">
      <c r="I338" s="24"/>
    </row>
    <row r="339" spans="9:9" ht="13">
      <c r="I339" s="24"/>
    </row>
    <row r="340" spans="9:9" ht="13">
      <c r="I340" s="24"/>
    </row>
    <row r="341" spans="9:9" ht="13">
      <c r="I341" s="24"/>
    </row>
    <row r="342" spans="9:9" ht="13">
      <c r="I342" s="24"/>
    </row>
    <row r="343" spans="9:9" ht="13">
      <c r="I343" s="24"/>
    </row>
    <row r="344" spans="9:9" ht="13">
      <c r="I344" s="24"/>
    </row>
    <row r="366" ht="18" customHeight="1"/>
  </sheetData>
  <phoneticPr fontId="21" type="noConversion"/>
  <dataValidations count="2">
    <dataValidation type="list" allowBlank="1" showDropDown="1" showErrorMessage="1" sqref="A2:A107" xr:uid="{00000000-0002-0000-0800-000001000000}">
      <formula1>"2023-2024,2022-2023"</formula1>
    </dataValidation>
    <dataValidation type="custom" allowBlank="1" showDropDown="1" sqref="C2:C107 G2:G107" xr:uid="{00000000-0002-0000-0800-000002000000}">
      <formula1>AND(ISNUMBER(C2),(NOT(OR(NOT(ISERROR(DATEVALUE(C2))), AND(ISNUMBER(C2), LEFT(CELL("format", C2))="D")))))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BFD2-C887-5142-B18F-41ABBA1E9865}">
  <dimension ref="A1:J487"/>
  <sheetViews>
    <sheetView topLeftCell="B296" workbookViewId="0">
      <selection activeCell="G485" sqref="G485"/>
    </sheetView>
  </sheetViews>
  <sheetFormatPr baseColWidth="10" defaultRowHeight="13"/>
  <cols>
    <col min="1" max="1" width="9.6640625" bestFit="1" customWidth="1"/>
    <col min="2" max="2" width="11" bestFit="1" customWidth="1"/>
    <col min="3" max="3" width="29.6640625" bestFit="1" customWidth="1"/>
    <col min="4" max="4" width="36.6640625" bestFit="1" customWidth="1"/>
    <col min="5" max="5" width="41.1640625" bestFit="1" customWidth="1"/>
    <col min="6" max="6" width="12.33203125" bestFit="1" customWidth="1"/>
    <col min="7" max="7" width="20.1640625" bestFit="1" customWidth="1"/>
    <col min="8" max="8" width="23" bestFit="1" customWidth="1"/>
    <col min="9" max="9" width="13.33203125" bestFit="1" customWidth="1"/>
    <col min="10" max="10" width="24.5" bestFit="1" customWidth="1"/>
  </cols>
  <sheetData>
    <row r="1" spans="1:10">
      <c r="A1" t="s">
        <v>572</v>
      </c>
      <c r="B1" t="s">
        <v>1266</v>
      </c>
      <c r="C1" t="s">
        <v>1267</v>
      </c>
      <c r="D1" t="s">
        <v>676</v>
      </c>
      <c r="E1" t="s">
        <v>0</v>
      </c>
      <c r="F1" t="s">
        <v>1268</v>
      </c>
      <c r="G1" t="s">
        <v>1269</v>
      </c>
      <c r="H1" t="s">
        <v>1270</v>
      </c>
      <c r="I1" s="126" t="s">
        <v>677</v>
      </c>
      <c r="J1" s="125" t="s">
        <v>1264</v>
      </c>
    </row>
    <row r="2" spans="1:10" hidden="1">
      <c r="A2" t="s">
        <v>573</v>
      </c>
      <c r="B2" t="s">
        <v>1271</v>
      </c>
      <c r="C2" t="s">
        <v>1272</v>
      </c>
      <c r="D2" t="s">
        <v>760</v>
      </c>
      <c r="E2" t="s">
        <v>10</v>
      </c>
      <c r="F2" t="s">
        <v>1273</v>
      </c>
      <c r="G2">
        <v>0</v>
      </c>
      <c r="H2" s="133">
        <v>0</v>
      </c>
      <c r="I2" t="str">
        <f>_xlfn.XLOOKUP(Violent_Incident_With_Injury[[#This Row],[School Name]],Maine_Schools[School Name],Maine_Schools[Grade Span],"Error")</f>
        <v>PK-03</v>
      </c>
      <c r="J2" t="str">
        <f>_xlfn.XLOOKUP(Violent_Incident_With_Injury[[#This Row],[School Name]],Maine_Schools[School Name],Maine_Schools[Comparison School Type],"Error")</f>
        <v>Non Charter</v>
      </c>
    </row>
    <row r="3" spans="1:10" hidden="1">
      <c r="A3" t="s">
        <v>573</v>
      </c>
      <c r="B3" t="s">
        <v>1271</v>
      </c>
      <c r="C3" t="s">
        <v>1272</v>
      </c>
      <c r="D3" t="s">
        <v>965</v>
      </c>
      <c r="E3" t="s">
        <v>18</v>
      </c>
      <c r="F3" t="s">
        <v>1273</v>
      </c>
      <c r="G3">
        <v>0</v>
      </c>
      <c r="H3" s="133">
        <v>0</v>
      </c>
      <c r="I3" t="str">
        <f>_xlfn.XLOOKUP(Violent_Incident_With_Injury[[#This Row],[School Name]],Maine_Schools[School Name],Maine_Schools[Grade Span],"Error")</f>
        <v>02-05</v>
      </c>
      <c r="J3" t="str">
        <f>_xlfn.XLOOKUP(Violent_Incident_With_Injury[[#This Row],[School Name]],Maine_Schools[School Name],Maine_Schools[Comparison School Type],"Error")</f>
        <v>Non Charter</v>
      </c>
    </row>
    <row r="4" spans="1:10" hidden="1">
      <c r="A4" t="s">
        <v>573</v>
      </c>
      <c r="B4" t="s">
        <v>1271</v>
      </c>
      <c r="C4" t="s">
        <v>1272</v>
      </c>
      <c r="D4" t="s">
        <v>740</v>
      </c>
      <c r="E4" t="s">
        <v>7</v>
      </c>
      <c r="F4" t="s">
        <v>1273</v>
      </c>
      <c r="G4">
        <v>0</v>
      </c>
      <c r="H4" s="133">
        <v>0</v>
      </c>
      <c r="I4" t="str">
        <f>_xlfn.XLOOKUP(Violent_Incident_With_Injury[[#This Row],[School Name]],Maine_Schools[School Name],Maine_Schools[Grade Span],"Error")</f>
        <v>PK-08</v>
      </c>
      <c r="J4" t="str">
        <f>_xlfn.XLOOKUP(Violent_Incident_With_Injury[[#This Row],[School Name]],Maine_Schools[School Name],Maine_Schools[Comparison School Type],"Error")</f>
        <v>Non Charter</v>
      </c>
    </row>
    <row r="5" spans="1:10" hidden="1">
      <c r="A5" t="s">
        <v>573</v>
      </c>
      <c r="B5" t="s">
        <v>1271</v>
      </c>
      <c r="C5" t="s">
        <v>1272</v>
      </c>
      <c r="D5" t="s">
        <v>1002</v>
      </c>
      <c r="E5" t="s">
        <v>4</v>
      </c>
      <c r="F5" t="s">
        <v>1273</v>
      </c>
      <c r="G5">
        <v>9</v>
      </c>
      <c r="H5" s="133">
        <v>6.5699999999999995E-2</v>
      </c>
      <c r="I5" t="str">
        <f>_xlfn.XLOOKUP(Violent_Incident_With_Injury[[#This Row],[School Name]],Maine_Schools[School Name],Maine_Schools[Grade Span],"Error")</f>
        <v>PK-06</v>
      </c>
      <c r="J5" t="str">
        <f>_xlfn.XLOOKUP(Violent_Incident_With_Injury[[#This Row],[School Name]],Maine_Schools[School Name],Maine_Schools[Comparison School Type],"Error")</f>
        <v>Non Charter</v>
      </c>
    </row>
    <row r="6" spans="1:10" hidden="1">
      <c r="A6" t="s">
        <v>573</v>
      </c>
      <c r="B6" t="s">
        <v>1271</v>
      </c>
      <c r="C6" t="s">
        <v>1272</v>
      </c>
      <c r="D6" t="s">
        <v>1220</v>
      </c>
      <c r="E6" t="s">
        <v>19</v>
      </c>
      <c r="F6" t="s">
        <v>1273</v>
      </c>
      <c r="G6">
        <v>6</v>
      </c>
      <c r="H6" s="133">
        <v>2.4500000000000001E-2</v>
      </c>
      <c r="I6" t="str">
        <f>_xlfn.XLOOKUP(Violent_Incident_With_Injury[[#This Row],[School Name]],Maine_Schools[School Name],Maine_Schools[Grade Span],"Error")</f>
        <v>04-05</v>
      </c>
      <c r="J6" t="str">
        <f>_xlfn.XLOOKUP(Violent_Incident_With_Injury[[#This Row],[School Name]],Maine_Schools[School Name],Maine_Schools[Comparison School Type],"Error")</f>
        <v>Non Charter</v>
      </c>
    </row>
    <row r="7" spans="1:10" hidden="1">
      <c r="A7" t="s">
        <v>573</v>
      </c>
      <c r="B7" t="s">
        <v>1271</v>
      </c>
      <c r="C7" t="s">
        <v>1272</v>
      </c>
      <c r="D7" t="s">
        <v>1088</v>
      </c>
      <c r="E7" t="s">
        <v>17</v>
      </c>
      <c r="F7" t="s">
        <v>1273</v>
      </c>
      <c r="G7">
        <v>0</v>
      </c>
      <c r="H7" s="133">
        <v>0</v>
      </c>
      <c r="I7" t="str">
        <f>_xlfn.XLOOKUP(Violent_Incident_With_Injury[[#This Row],[School Name]],Maine_Schools[School Name],Maine_Schools[Grade Span],"Error")</f>
        <v>PK-06</v>
      </c>
      <c r="J7" t="str">
        <f>_xlfn.XLOOKUP(Violent_Incident_With_Injury[[#This Row],[School Name]],Maine_Schools[School Name],Maine_Schools[Comparison School Type],"Error")</f>
        <v>Non Charter</v>
      </c>
    </row>
    <row r="8" spans="1:10" hidden="1">
      <c r="A8" t="s">
        <v>573</v>
      </c>
      <c r="B8" t="s">
        <v>1271</v>
      </c>
      <c r="C8" t="s">
        <v>1272</v>
      </c>
      <c r="D8" t="s">
        <v>744</v>
      </c>
      <c r="E8" t="s">
        <v>6</v>
      </c>
      <c r="F8" t="s">
        <v>1273</v>
      </c>
      <c r="G8">
        <v>0</v>
      </c>
      <c r="H8" s="133">
        <v>0</v>
      </c>
      <c r="I8" t="str">
        <f>_xlfn.XLOOKUP(Violent_Incident_With_Injury[[#This Row],[School Name]],Maine_Schools[School Name],Maine_Schools[Grade Span],"Error")</f>
        <v>PK-08</v>
      </c>
      <c r="J8" t="str">
        <f>_xlfn.XLOOKUP(Violent_Incident_With_Injury[[#This Row],[School Name]],Maine_Schools[School Name],Maine_Schools[Comparison School Type],"Error")</f>
        <v>Non Charter</v>
      </c>
    </row>
    <row r="9" spans="1:10" hidden="1">
      <c r="A9" t="s">
        <v>573</v>
      </c>
      <c r="B9" t="s">
        <v>1271</v>
      </c>
      <c r="C9" t="s">
        <v>1272</v>
      </c>
      <c r="D9" t="s">
        <v>1111</v>
      </c>
      <c r="E9" t="s">
        <v>24</v>
      </c>
      <c r="F9" t="s">
        <v>1273</v>
      </c>
      <c r="G9">
        <v>0</v>
      </c>
      <c r="H9" s="133">
        <v>0</v>
      </c>
      <c r="I9" t="str">
        <f>_xlfn.XLOOKUP(Violent_Incident_With_Injury[[#This Row],[School Name]],Maine_Schools[School Name],Maine_Schools[Grade Span],"Error")</f>
        <v>PK-05</v>
      </c>
      <c r="J9" t="str">
        <f>_xlfn.XLOOKUP(Violent_Incident_With_Injury[[#This Row],[School Name]],Maine_Schools[School Name],Maine_Schools[Comparison School Type],"Error")</f>
        <v>Non Charter</v>
      </c>
    </row>
    <row r="10" spans="1:10" hidden="1">
      <c r="A10" t="s">
        <v>573</v>
      </c>
      <c r="B10" t="s">
        <v>1271</v>
      </c>
      <c r="C10" t="s">
        <v>1272</v>
      </c>
      <c r="D10" t="s">
        <v>1054</v>
      </c>
      <c r="E10" t="s">
        <v>72</v>
      </c>
      <c r="F10" t="s">
        <v>1273</v>
      </c>
      <c r="G10">
        <v>0</v>
      </c>
      <c r="H10" s="133">
        <v>0</v>
      </c>
      <c r="I10" t="str">
        <f>_xlfn.XLOOKUP(Violent_Incident_With_Injury[[#This Row],[School Name]],Maine_Schools[School Name],Maine_Schools[Grade Span],"Error")</f>
        <v>PK-03</v>
      </c>
      <c r="J10" t="str">
        <f>_xlfn.XLOOKUP(Violent_Incident_With_Injury[[#This Row],[School Name]],Maine_Schools[School Name],Maine_Schools[Comparison School Type],"Error")</f>
        <v>Non Charter</v>
      </c>
    </row>
    <row r="11" spans="1:10" hidden="1">
      <c r="A11" t="s">
        <v>573</v>
      </c>
      <c r="B11" t="s">
        <v>1271</v>
      </c>
      <c r="C11" t="s">
        <v>1272</v>
      </c>
      <c r="D11" t="s">
        <v>923</v>
      </c>
      <c r="E11" t="s">
        <v>31</v>
      </c>
      <c r="F11" t="s">
        <v>1273</v>
      </c>
      <c r="G11">
        <v>0</v>
      </c>
      <c r="H11" s="133">
        <v>0</v>
      </c>
      <c r="I11" t="str">
        <f>_xlfn.XLOOKUP(Violent_Incident_With_Injury[[#This Row],[School Name]],Maine_Schools[School Name],Maine_Schools[Grade Span],"Error")</f>
        <v>PK-05</v>
      </c>
      <c r="J11" t="str">
        <f>_xlfn.XLOOKUP(Violent_Incident_With_Injury[[#This Row],[School Name]],Maine_Schools[School Name],Maine_Schools[Comparison School Type],"Error")</f>
        <v>Non Charter</v>
      </c>
    </row>
    <row r="12" spans="1:10" hidden="1">
      <c r="A12" t="s">
        <v>573</v>
      </c>
      <c r="B12" t="s">
        <v>1271</v>
      </c>
      <c r="C12" t="s">
        <v>1272</v>
      </c>
      <c r="D12" t="s">
        <v>1147</v>
      </c>
      <c r="E12" t="s">
        <v>39</v>
      </c>
      <c r="F12" t="s">
        <v>1273</v>
      </c>
      <c r="G12">
        <v>1</v>
      </c>
      <c r="H12" s="133">
        <v>7.4999999999999997E-3</v>
      </c>
      <c r="I12" t="str">
        <f>_xlfn.XLOOKUP(Violent_Incident_With_Injury[[#This Row],[School Name]],Maine_Schools[School Name],Maine_Schools[Grade Span],"Error")</f>
        <v>02-05</v>
      </c>
      <c r="J12" t="str">
        <f>_xlfn.XLOOKUP(Violent_Incident_With_Injury[[#This Row],[School Name]],Maine_Schools[School Name],Maine_Schools[Comparison School Type],"Error")</f>
        <v>Non Charter</v>
      </c>
    </row>
    <row r="13" spans="1:10" hidden="1">
      <c r="A13" t="s">
        <v>573</v>
      </c>
      <c r="B13" t="s">
        <v>1271</v>
      </c>
      <c r="C13" t="s">
        <v>1272</v>
      </c>
      <c r="D13" t="s">
        <v>749</v>
      </c>
      <c r="E13" t="s">
        <v>50</v>
      </c>
      <c r="F13" t="s">
        <v>1273</v>
      </c>
      <c r="G13">
        <v>0</v>
      </c>
      <c r="H13" s="133">
        <v>0</v>
      </c>
      <c r="I13" t="str">
        <f>_xlfn.XLOOKUP(Violent_Incident_With_Injury[[#This Row],[School Name]],Maine_Schools[School Name],Maine_Schools[Grade Span],"Error")</f>
        <v>PK-08</v>
      </c>
      <c r="J13" t="str">
        <f>_xlfn.XLOOKUP(Violent_Incident_With_Injury[[#This Row],[School Name]],Maine_Schools[School Name],Maine_Schools[Comparison School Type],"Error")</f>
        <v>Non Charter</v>
      </c>
    </row>
    <row r="14" spans="1:10" hidden="1">
      <c r="A14" t="s">
        <v>573</v>
      </c>
      <c r="B14" t="s">
        <v>1271</v>
      </c>
      <c r="C14" t="s">
        <v>1272</v>
      </c>
      <c r="D14" t="s">
        <v>1039</v>
      </c>
      <c r="E14" t="s">
        <v>102</v>
      </c>
      <c r="F14" t="s">
        <v>1273</v>
      </c>
      <c r="G14">
        <v>0</v>
      </c>
      <c r="H14" s="133">
        <v>0</v>
      </c>
      <c r="I14" t="str">
        <f>_xlfn.XLOOKUP(Violent_Incident_With_Injury[[#This Row],[School Name]],Maine_Schools[School Name],Maine_Schools[Grade Span],"Error")</f>
        <v>PK-05</v>
      </c>
      <c r="J14" t="str">
        <f>_xlfn.XLOOKUP(Violent_Incident_With_Injury[[#This Row],[School Name]],Maine_Schools[School Name],Maine_Schools[Comparison School Type],"Error")</f>
        <v>Non Charter</v>
      </c>
    </row>
    <row r="15" spans="1:10" hidden="1">
      <c r="A15" t="s">
        <v>573</v>
      </c>
      <c r="B15" t="s">
        <v>1271</v>
      </c>
      <c r="C15" t="s">
        <v>1272</v>
      </c>
      <c r="D15" t="s">
        <v>987</v>
      </c>
      <c r="E15" t="s">
        <v>57</v>
      </c>
      <c r="F15" t="s">
        <v>1273</v>
      </c>
      <c r="G15">
        <v>0</v>
      </c>
      <c r="H15" s="133">
        <v>0</v>
      </c>
      <c r="I15" t="str">
        <f>_xlfn.XLOOKUP(Violent_Incident_With_Injury[[#This Row],[School Name]],Maine_Schools[School Name],Maine_Schools[Grade Span],"Error")</f>
        <v>PK-05</v>
      </c>
      <c r="J15" t="str">
        <f>_xlfn.XLOOKUP(Violent_Incident_With_Injury[[#This Row],[School Name]],Maine_Schools[School Name],Maine_Schools[Comparison School Type],"Error")</f>
        <v>Non Charter</v>
      </c>
    </row>
    <row r="16" spans="1:10" hidden="1">
      <c r="A16" t="s">
        <v>573</v>
      </c>
      <c r="B16" t="s">
        <v>1271</v>
      </c>
      <c r="C16" t="s">
        <v>1272</v>
      </c>
      <c r="D16" t="s">
        <v>1050</v>
      </c>
      <c r="E16" t="s">
        <v>62</v>
      </c>
      <c r="F16" t="s">
        <v>1273</v>
      </c>
      <c r="G16">
        <v>0</v>
      </c>
      <c r="H16" s="133">
        <v>0</v>
      </c>
      <c r="I16" t="str">
        <f>_xlfn.XLOOKUP(Violent_Incident_With_Injury[[#This Row],[School Name]],Maine_Schools[School Name],Maine_Schools[Grade Span],"Error")</f>
        <v>PK-12</v>
      </c>
      <c r="J16" t="str">
        <f>_xlfn.XLOOKUP(Violent_Incident_With_Injury[[#This Row],[School Name]],Maine_Schools[School Name],Maine_Schools[Comparison School Type],"Error")</f>
        <v>Non Charter</v>
      </c>
    </row>
    <row r="17" spans="1:10" hidden="1">
      <c r="A17" t="s">
        <v>573</v>
      </c>
      <c r="B17" t="s">
        <v>1271</v>
      </c>
      <c r="C17" t="s">
        <v>1272</v>
      </c>
      <c r="D17" t="s">
        <v>752</v>
      </c>
      <c r="E17" t="s">
        <v>68</v>
      </c>
      <c r="F17" t="s">
        <v>1273</v>
      </c>
      <c r="G17">
        <v>3</v>
      </c>
      <c r="H17" s="133">
        <v>2.63E-2</v>
      </c>
      <c r="I17" t="str">
        <f>_xlfn.XLOOKUP(Violent_Incident_With_Injury[[#This Row],[School Name]],Maine_Schools[School Name],Maine_Schools[Grade Span],"Error")</f>
        <v>PK-08</v>
      </c>
      <c r="J17" t="str">
        <f>_xlfn.XLOOKUP(Violent_Incident_With_Injury[[#This Row],[School Name]],Maine_Schools[School Name],Maine_Schools[Comparison School Type],"Error")</f>
        <v>Non Charter</v>
      </c>
    </row>
    <row r="18" spans="1:10" hidden="1">
      <c r="A18" t="s">
        <v>573</v>
      </c>
      <c r="B18" t="s">
        <v>1271</v>
      </c>
      <c r="C18" t="s">
        <v>1272</v>
      </c>
      <c r="D18" t="s">
        <v>754</v>
      </c>
      <c r="E18" t="s">
        <v>11</v>
      </c>
      <c r="F18" t="s">
        <v>1273</v>
      </c>
      <c r="G18">
        <v>21</v>
      </c>
      <c r="H18" s="133">
        <v>3.8199999999999998E-2</v>
      </c>
      <c r="I18" t="str">
        <f>_xlfn.XLOOKUP(Violent_Incident_With_Injury[[#This Row],[School Name]],Maine_Schools[School Name],Maine_Schools[Grade Span],"Error")</f>
        <v>07-08</v>
      </c>
      <c r="J18" t="str">
        <f>_xlfn.XLOOKUP(Violent_Incident_With_Injury[[#This Row],[School Name]],Maine_Schools[School Name],Maine_Schools[Comparison School Type],"Error")</f>
        <v>Non Charter</v>
      </c>
    </row>
    <row r="19" spans="1:10">
      <c r="A19" t="s">
        <v>573</v>
      </c>
      <c r="B19" t="s">
        <v>1271</v>
      </c>
      <c r="C19" t="s">
        <v>1272</v>
      </c>
      <c r="D19" t="s">
        <v>760</v>
      </c>
      <c r="E19" t="s">
        <v>56</v>
      </c>
      <c r="F19" t="s">
        <v>1273</v>
      </c>
      <c r="G19">
        <v>0</v>
      </c>
      <c r="H19" s="133">
        <v>0</v>
      </c>
      <c r="I19" t="str">
        <f>_xlfn.XLOOKUP(Violent_Incident_With_Injury[[#This Row],[School Name]],Maine_Schools[School Name],Maine_Schools[Grade Span],"Error")</f>
        <v>09-12</v>
      </c>
      <c r="J19" t="str">
        <f>_xlfn.XLOOKUP(Violent_Incident_With_Injury[[#This Row],[School Name]],Maine_Schools[School Name],Maine_Schools[Comparison School Type],"Error")</f>
        <v>Non Charter</v>
      </c>
    </row>
    <row r="20" spans="1:10" hidden="1">
      <c r="A20" t="s">
        <v>573</v>
      </c>
      <c r="B20" t="s">
        <v>1271</v>
      </c>
      <c r="C20" t="s">
        <v>1272</v>
      </c>
      <c r="D20" t="s">
        <v>930</v>
      </c>
      <c r="E20" t="s">
        <v>8</v>
      </c>
      <c r="F20" t="s">
        <v>1273</v>
      </c>
      <c r="G20">
        <v>0</v>
      </c>
      <c r="H20" s="133">
        <v>0</v>
      </c>
      <c r="I20" t="str">
        <f>_xlfn.XLOOKUP(Violent_Incident_With_Injury[[#This Row],[School Name]],Maine_Schools[School Name],Maine_Schools[Grade Span],"Error")</f>
        <v>06-08</v>
      </c>
      <c r="J20" t="str">
        <f>_xlfn.XLOOKUP(Violent_Incident_With_Injury[[#This Row],[School Name]],Maine_Schools[School Name],Maine_Schools[Comparison School Type],"Error")</f>
        <v>Non Charter</v>
      </c>
    </row>
    <row r="21" spans="1:10">
      <c r="A21" t="s">
        <v>573</v>
      </c>
      <c r="B21" t="s">
        <v>1271</v>
      </c>
      <c r="C21" t="s">
        <v>1272</v>
      </c>
      <c r="D21" t="s">
        <v>599</v>
      </c>
      <c r="E21" t="s">
        <v>577</v>
      </c>
      <c r="F21" t="s">
        <v>1273</v>
      </c>
      <c r="G21">
        <v>0</v>
      </c>
      <c r="H21" s="133">
        <v>0</v>
      </c>
      <c r="I21" t="str">
        <f>_xlfn.XLOOKUP(Violent_Incident_With_Injury[[#This Row],[School Name]],Maine_Schools[School Name],Maine_Schools[Grade Span],"Error")</f>
        <v>09-12</v>
      </c>
      <c r="J21" t="str">
        <f>_xlfn.XLOOKUP(Violent_Incident_With_Injury[[#This Row],[School Name]],Maine_Schools[School Name],Maine_Schools[Comparison School Type],"Error")</f>
        <v>Charter</v>
      </c>
    </row>
    <row r="22" spans="1:10" hidden="1">
      <c r="A22" t="s">
        <v>573</v>
      </c>
      <c r="B22" t="s">
        <v>1271</v>
      </c>
      <c r="C22" t="s">
        <v>1272</v>
      </c>
      <c r="D22" t="s">
        <v>917</v>
      </c>
      <c r="E22" t="s">
        <v>33</v>
      </c>
      <c r="F22" t="s">
        <v>1273</v>
      </c>
      <c r="G22">
        <v>0</v>
      </c>
      <c r="H22" s="133">
        <v>0</v>
      </c>
      <c r="I22" t="str">
        <f>_xlfn.XLOOKUP(Violent_Incident_With_Injury[[#This Row],[School Name]],Maine_Schools[School Name],Maine_Schools[Grade Span],"Error")</f>
        <v>PK-08</v>
      </c>
      <c r="J22" t="str">
        <f>_xlfn.XLOOKUP(Violent_Incident_With_Injury[[#This Row],[School Name]],Maine_Schools[School Name],Maine_Schools[Comparison School Type],"Error")</f>
        <v>Non Charter</v>
      </c>
    </row>
    <row r="23" spans="1:10">
      <c r="A23" t="s">
        <v>573</v>
      </c>
      <c r="B23" t="s">
        <v>1271</v>
      </c>
      <c r="C23" t="s">
        <v>1272</v>
      </c>
      <c r="D23" t="s">
        <v>1147</v>
      </c>
      <c r="E23" t="s">
        <v>12</v>
      </c>
      <c r="F23" t="s">
        <v>1273</v>
      </c>
      <c r="G23">
        <v>1</v>
      </c>
      <c r="H23" s="133">
        <v>1.9E-3</v>
      </c>
      <c r="I23" t="str">
        <f>_xlfn.XLOOKUP(Violent_Incident_With_Injury[[#This Row],[School Name]],Maine_Schools[School Name],Maine_Schools[Grade Span],"Error")</f>
        <v>09-12</v>
      </c>
      <c r="J23" t="str">
        <f>_xlfn.XLOOKUP(Violent_Incident_With_Injury[[#This Row],[School Name]],Maine_Schools[School Name],Maine_Schools[Comparison School Type],"Error")</f>
        <v>Non Charter</v>
      </c>
    </row>
    <row r="24" spans="1:10" hidden="1">
      <c r="A24" t="s">
        <v>573</v>
      </c>
      <c r="B24" t="s">
        <v>1271</v>
      </c>
      <c r="C24" t="s">
        <v>1272</v>
      </c>
      <c r="D24" t="s">
        <v>1010</v>
      </c>
      <c r="E24" t="s">
        <v>149</v>
      </c>
      <c r="F24" t="s">
        <v>1273</v>
      </c>
      <c r="G24">
        <v>0</v>
      </c>
      <c r="H24" s="133">
        <v>0</v>
      </c>
      <c r="I24" t="str">
        <f>_xlfn.XLOOKUP(Violent_Incident_With_Injury[[#This Row],[School Name]],Maine_Schools[School Name],Maine_Schools[Grade Span],"Error")</f>
        <v>PK-05</v>
      </c>
      <c r="J24" t="str">
        <f>_xlfn.XLOOKUP(Violent_Incident_With_Injury[[#This Row],[School Name]],Maine_Schools[School Name],Maine_Schools[Comparison School Type],"Error")</f>
        <v>Non Charter</v>
      </c>
    </row>
    <row r="25" spans="1:10" hidden="1">
      <c r="A25" t="s">
        <v>573</v>
      </c>
      <c r="B25" t="s">
        <v>1271</v>
      </c>
      <c r="C25" t="s">
        <v>1272</v>
      </c>
      <c r="D25" t="s">
        <v>1088</v>
      </c>
      <c r="E25" t="s">
        <v>154</v>
      </c>
      <c r="F25" t="s">
        <v>1273</v>
      </c>
      <c r="G25">
        <v>0</v>
      </c>
      <c r="H25" s="133">
        <v>0</v>
      </c>
      <c r="I25" t="str">
        <f>_xlfn.XLOOKUP(Violent_Incident_With_Injury[[#This Row],[School Name]],Maine_Schools[School Name],Maine_Schools[Grade Span],"Error")</f>
        <v>01-06</v>
      </c>
      <c r="J25" t="str">
        <f>_xlfn.XLOOKUP(Violent_Incident_With_Injury[[#This Row],[School Name]],Maine_Schools[School Name],Maine_Schools[Comparison School Type],"Error")</f>
        <v>Non Charter</v>
      </c>
    </row>
    <row r="26" spans="1:10" hidden="1">
      <c r="A26" t="s">
        <v>573</v>
      </c>
      <c r="B26" t="s">
        <v>1271</v>
      </c>
      <c r="C26" t="s">
        <v>1272</v>
      </c>
      <c r="D26" t="s">
        <v>767</v>
      </c>
      <c r="E26" t="s">
        <v>20</v>
      </c>
      <c r="F26" t="s">
        <v>1273</v>
      </c>
      <c r="G26">
        <v>12</v>
      </c>
      <c r="H26" s="133">
        <v>1.2200000000000001E-2</v>
      </c>
      <c r="I26" t="str">
        <f>_xlfn.XLOOKUP(Violent_Incident_With_Injury[[#This Row],[School Name]],Maine_Schools[School Name],Maine_Schools[Grade Span],"Error")</f>
        <v>08-12</v>
      </c>
      <c r="J26" t="str">
        <f>_xlfn.XLOOKUP(Violent_Incident_With_Injury[[#This Row],[School Name]],Maine_Schools[School Name],Maine_Schools[Comparison School Type],"Error")</f>
        <v>Non Charter</v>
      </c>
    </row>
    <row r="27" spans="1:10" hidden="1">
      <c r="A27" t="s">
        <v>573</v>
      </c>
      <c r="B27" t="s">
        <v>1271</v>
      </c>
      <c r="C27" t="s">
        <v>1272</v>
      </c>
      <c r="D27" t="s">
        <v>767</v>
      </c>
      <c r="E27" t="s">
        <v>159</v>
      </c>
      <c r="F27" t="s">
        <v>1273</v>
      </c>
      <c r="G27">
        <v>2</v>
      </c>
      <c r="H27" s="133">
        <v>5.3E-3</v>
      </c>
      <c r="I27" t="str">
        <f>_xlfn.XLOOKUP(Violent_Incident_With_Injury[[#This Row],[School Name]],Maine_Schools[School Name],Maine_Schools[Grade Span],"Error")</f>
        <v>03-04</v>
      </c>
      <c r="J27" t="str">
        <f>_xlfn.XLOOKUP(Violent_Incident_With_Injury[[#This Row],[School Name]],Maine_Schools[School Name],Maine_Schools[Comparison School Type],"Error")</f>
        <v>Non Charter</v>
      </c>
    </row>
    <row r="28" spans="1:10" hidden="1">
      <c r="A28" t="s">
        <v>573</v>
      </c>
      <c r="B28" t="s">
        <v>1271</v>
      </c>
      <c r="C28" t="s">
        <v>1272</v>
      </c>
      <c r="D28" t="s">
        <v>767</v>
      </c>
      <c r="E28" t="s">
        <v>114</v>
      </c>
      <c r="F28" t="s">
        <v>1273</v>
      </c>
      <c r="G28">
        <v>7</v>
      </c>
      <c r="H28" s="133">
        <v>1.2800000000000001E-2</v>
      </c>
      <c r="I28" t="str">
        <f>_xlfn.XLOOKUP(Violent_Incident_With_Injury[[#This Row],[School Name]],Maine_Schools[School Name],Maine_Schools[Grade Span],"Error")</f>
        <v>05-07</v>
      </c>
      <c r="J28" t="str">
        <f>_xlfn.XLOOKUP(Violent_Incident_With_Injury[[#This Row],[School Name]],Maine_Schools[School Name],Maine_Schools[Comparison School Type],"Error")</f>
        <v>Non Charter</v>
      </c>
    </row>
    <row r="29" spans="1:10" hidden="1">
      <c r="A29" t="s">
        <v>573</v>
      </c>
      <c r="B29" t="s">
        <v>1271</v>
      </c>
      <c r="C29" t="s">
        <v>1272</v>
      </c>
      <c r="D29" t="s">
        <v>767</v>
      </c>
      <c r="E29" t="s">
        <v>80</v>
      </c>
      <c r="F29" t="s">
        <v>1273</v>
      </c>
      <c r="G29">
        <v>0</v>
      </c>
      <c r="H29" s="133">
        <v>0</v>
      </c>
      <c r="I29" t="str">
        <f>_xlfn.XLOOKUP(Violent_Incident_With_Injury[[#This Row],[School Name]],Maine_Schools[School Name],Maine_Schools[Grade Span],"Error")</f>
        <v>01-02</v>
      </c>
      <c r="J29" t="str">
        <f>_xlfn.XLOOKUP(Violent_Incident_With_Injury[[#This Row],[School Name]],Maine_Schools[School Name],Maine_Schools[Comparison School Type],"Error")</f>
        <v>Non Charter</v>
      </c>
    </row>
    <row r="30" spans="1:10" hidden="1">
      <c r="A30" t="s">
        <v>573</v>
      </c>
      <c r="B30" t="s">
        <v>1271</v>
      </c>
      <c r="C30" t="s">
        <v>1272</v>
      </c>
      <c r="D30" t="s">
        <v>1102</v>
      </c>
      <c r="E30" t="s">
        <v>26</v>
      </c>
      <c r="F30" t="s">
        <v>1273</v>
      </c>
      <c r="G30">
        <v>0</v>
      </c>
      <c r="H30" s="133">
        <v>0</v>
      </c>
      <c r="I30" t="str">
        <f>_xlfn.XLOOKUP(Violent_Incident_With_Injury[[#This Row],[School Name]],Maine_Schools[School Name],Maine_Schools[Grade Span],"Error")</f>
        <v>01-03</v>
      </c>
      <c r="J30" t="str">
        <f>_xlfn.XLOOKUP(Violent_Incident_With_Injury[[#This Row],[School Name]],Maine_Schools[School Name],Maine_Schools[Comparison School Type],"Error")</f>
        <v>Non Charter</v>
      </c>
    </row>
    <row r="31" spans="1:10" hidden="1">
      <c r="A31" t="s">
        <v>573</v>
      </c>
      <c r="B31" t="s">
        <v>1271</v>
      </c>
      <c r="C31" t="s">
        <v>1272</v>
      </c>
      <c r="D31" t="s">
        <v>773</v>
      </c>
      <c r="E31" t="s">
        <v>175</v>
      </c>
      <c r="F31" t="s">
        <v>1273</v>
      </c>
      <c r="G31">
        <v>0</v>
      </c>
      <c r="H31" s="133">
        <v>0</v>
      </c>
      <c r="I31" t="str">
        <f>_xlfn.XLOOKUP(Violent_Incident_With_Injury[[#This Row],[School Name]],Maine_Schools[School Name],Maine_Schools[Grade Span],"Error")</f>
        <v>PK-08</v>
      </c>
      <c r="J31" t="str">
        <f>_xlfn.XLOOKUP(Violent_Incident_With_Injury[[#This Row],[School Name]],Maine_Schools[School Name],Maine_Schools[Comparison School Type],"Error")</f>
        <v>Non Charter</v>
      </c>
    </row>
    <row r="32" spans="1:10" hidden="1">
      <c r="A32" t="s">
        <v>573</v>
      </c>
      <c r="B32" t="s">
        <v>1271</v>
      </c>
      <c r="C32" t="s">
        <v>1272</v>
      </c>
      <c r="D32" t="s">
        <v>1195</v>
      </c>
      <c r="E32" t="s">
        <v>182</v>
      </c>
      <c r="F32" t="s">
        <v>1273</v>
      </c>
      <c r="G32">
        <v>0</v>
      </c>
      <c r="H32" s="133">
        <v>0</v>
      </c>
      <c r="I32" t="str">
        <f>_xlfn.XLOOKUP(Violent_Incident_With_Injury[[#This Row],[School Name]],Maine_Schools[School Name],Maine_Schools[Grade Span],"Error")</f>
        <v>KG-02</v>
      </c>
      <c r="J32" t="str">
        <f>_xlfn.XLOOKUP(Violent_Incident_With_Injury[[#This Row],[School Name]],Maine_Schools[School Name],Maine_Schools[Comparison School Type],"Error")</f>
        <v>Non Charter</v>
      </c>
    </row>
    <row r="33" spans="1:10">
      <c r="A33" t="s">
        <v>573</v>
      </c>
      <c r="B33" t="s">
        <v>1271</v>
      </c>
      <c r="C33" t="s">
        <v>1272</v>
      </c>
      <c r="D33" t="s">
        <v>954</v>
      </c>
      <c r="E33" t="s">
        <v>98</v>
      </c>
      <c r="F33" t="s">
        <v>1273</v>
      </c>
      <c r="G33">
        <v>5</v>
      </c>
      <c r="H33" s="133">
        <v>4.4999999999999997E-3</v>
      </c>
      <c r="I33" t="str">
        <f>_xlfn.XLOOKUP(Violent_Incident_With_Injury[[#This Row],[School Name]],Maine_Schools[School Name],Maine_Schools[Grade Span],"Error")</f>
        <v>09-12</v>
      </c>
      <c r="J33" t="str">
        <f>_xlfn.XLOOKUP(Violent_Incident_With_Injury[[#This Row],[School Name]],Maine_Schools[School Name],Maine_Schools[Comparison School Type],"Error")</f>
        <v>Non Charter</v>
      </c>
    </row>
    <row r="34" spans="1:10" hidden="1">
      <c r="A34" t="s">
        <v>573</v>
      </c>
      <c r="B34" t="s">
        <v>1271</v>
      </c>
      <c r="C34" t="s">
        <v>1272</v>
      </c>
      <c r="D34" t="s">
        <v>954</v>
      </c>
      <c r="E34" t="s">
        <v>15</v>
      </c>
      <c r="F34" t="s">
        <v>1273</v>
      </c>
      <c r="G34">
        <v>12</v>
      </c>
      <c r="H34" s="133">
        <v>1.6E-2</v>
      </c>
      <c r="I34" t="str">
        <f>_xlfn.XLOOKUP(Violent_Incident_With_Injury[[#This Row],[School Name]],Maine_Schools[School Name],Maine_Schools[Grade Span],"Error")</f>
        <v>06-08</v>
      </c>
      <c r="J34" t="str">
        <f>_xlfn.XLOOKUP(Violent_Incident_With_Injury[[#This Row],[School Name]],Maine_Schools[School Name],Maine_Schools[Comparison School Type],"Error")</f>
        <v>Non Charter</v>
      </c>
    </row>
    <row r="35" spans="1:10" hidden="1">
      <c r="A35" t="s">
        <v>573</v>
      </c>
      <c r="B35" t="s">
        <v>1271</v>
      </c>
      <c r="C35" t="s">
        <v>1272</v>
      </c>
      <c r="D35" t="s">
        <v>774</v>
      </c>
      <c r="E35" t="s">
        <v>95</v>
      </c>
      <c r="F35" t="s">
        <v>1273</v>
      </c>
      <c r="G35">
        <v>2</v>
      </c>
      <c r="H35" s="133">
        <v>5.7999999999999996E-3</v>
      </c>
      <c r="I35" t="str">
        <f>_xlfn.XLOOKUP(Violent_Incident_With_Injury[[#This Row],[School Name]],Maine_Schools[School Name],Maine_Schools[Grade Span],"Error")</f>
        <v>PK-08</v>
      </c>
      <c r="J35" t="str">
        <f>_xlfn.XLOOKUP(Violent_Incident_With_Injury[[#This Row],[School Name]],Maine_Schools[School Name],Maine_Schools[Comparison School Type],"Error")</f>
        <v>Non Charter</v>
      </c>
    </row>
    <row r="36" spans="1:10">
      <c r="A36" t="s">
        <v>573</v>
      </c>
      <c r="B36" t="s">
        <v>1271</v>
      </c>
      <c r="C36" t="s">
        <v>1272</v>
      </c>
      <c r="D36" t="s">
        <v>774</v>
      </c>
      <c r="E36" t="s">
        <v>101</v>
      </c>
      <c r="F36" t="s">
        <v>1273</v>
      </c>
      <c r="G36">
        <v>0</v>
      </c>
      <c r="H36" s="133">
        <v>0</v>
      </c>
      <c r="I36" t="str">
        <f>_xlfn.XLOOKUP(Violent_Incident_With_Injury[[#This Row],[School Name]],Maine_Schools[School Name],Maine_Schools[Grade Span],"Error")</f>
        <v>09-12</v>
      </c>
      <c r="J36" t="str">
        <f>_xlfn.XLOOKUP(Violent_Incident_With_Injury[[#This Row],[School Name]],Maine_Schools[School Name],Maine_Schools[Comparison School Type],"Error")</f>
        <v>Non Charter</v>
      </c>
    </row>
    <row r="37" spans="1:10" hidden="1">
      <c r="A37" t="s">
        <v>573</v>
      </c>
      <c r="B37" t="s">
        <v>1271</v>
      </c>
      <c r="C37" t="s">
        <v>1272</v>
      </c>
      <c r="D37" t="s">
        <v>1162</v>
      </c>
      <c r="E37" t="s">
        <v>135</v>
      </c>
      <c r="F37" t="s">
        <v>1273</v>
      </c>
      <c r="G37">
        <v>0</v>
      </c>
      <c r="H37" s="133">
        <v>0</v>
      </c>
      <c r="I37" t="str">
        <f>_xlfn.XLOOKUP(Violent_Incident_With_Injury[[#This Row],[School Name]],Maine_Schools[School Name],Maine_Schools[Grade Span],"Error")</f>
        <v>PK-05</v>
      </c>
      <c r="J37" t="str">
        <f>_xlfn.XLOOKUP(Violent_Incident_With_Injury[[#This Row],[School Name]],Maine_Schools[School Name],Maine_Schools[Comparison School Type],"Error")</f>
        <v>Non Charter</v>
      </c>
    </row>
    <row r="38" spans="1:10" hidden="1">
      <c r="A38" t="s">
        <v>573</v>
      </c>
      <c r="B38" t="s">
        <v>1271</v>
      </c>
      <c r="C38" t="s">
        <v>1272</v>
      </c>
      <c r="D38" t="s">
        <v>1162</v>
      </c>
      <c r="E38" t="s">
        <v>199</v>
      </c>
      <c r="F38" t="s">
        <v>1273</v>
      </c>
      <c r="G38">
        <v>0</v>
      </c>
      <c r="H38" s="133">
        <v>0</v>
      </c>
      <c r="I38" t="str">
        <f>_xlfn.XLOOKUP(Violent_Incident_With_Injury[[#This Row],[School Name]],Maine_Schools[School Name],Maine_Schools[Grade Span],"Error")</f>
        <v>KG-05</v>
      </c>
      <c r="J38" t="str">
        <f>_xlfn.XLOOKUP(Violent_Incident_With_Injury[[#This Row],[School Name]],Maine_Schools[School Name],Maine_Schools[Comparison School Type],"Error")</f>
        <v>Non Charter</v>
      </c>
    </row>
    <row r="39" spans="1:10" hidden="1">
      <c r="A39" t="s">
        <v>573</v>
      </c>
      <c r="B39" t="s">
        <v>1271</v>
      </c>
      <c r="C39" t="s">
        <v>1272</v>
      </c>
      <c r="D39" t="s">
        <v>776</v>
      </c>
      <c r="E39" t="s">
        <v>203</v>
      </c>
      <c r="F39" t="s">
        <v>1273</v>
      </c>
      <c r="G39">
        <v>0</v>
      </c>
      <c r="H39" s="133">
        <v>0</v>
      </c>
      <c r="I39" t="str">
        <f>_xlfn.XLOOKUP(Violent_Incident_With_Injury[[#This Row],[School Name]],Maine_Schools[School Name],Maine_Schools[Grade Span],"Error")</f>
        <v>PK-08</v>
      </c>
      <c r="J39" t="str">
        <f>_xlfn.XLOOKUP(Violent_Incident_With_Injury[[#This Row],[School Name]],Maine_Schools[School Name],Maine_Schools[Comparison School Type],"Error")</f>
        <v>Non Charter</v>
      </c>
    </row>
    <row r="40" spans="1:10">
      <c r="A40" t="s">
        <v>573</v>
      </c>
      <c r="B40" t="s">
        <v>1271</v>
      </c>
      <c r="C40" t="s">
        <v>1272</v>
      </c>
      <c r="D40" t="s">
        <v>776</v>
      </c>
      <c r="E40" t="s">
        <v>22</v>
      </c>
      <c r="F40" t="s">
        <v>1273</v>
      </c>
      <c r="G40">
        <v>1</v>
      </c>
      <c r="H40" s="133">
        <v>1.2999999999999999E-3</v>
      </c>
      <c r="I40" t="str">
        <f>_xlfn.XLOOKUP(Violent_Incident_With_Injury[[#This Row],[School Name]],Maine_Schools[School Name],Maine_Schools[Grade Span],"Error")</f>
        <v>09-12</v>
      </c>
      <c r="J40" t="str">
        <f>_xlfn.XLOOKUP(Violent_Incident_With_Injury[[#This Row],[School Name]],Maine_Schools[School Name],Maine_Schools[Comparison School Type],"Error")</f>
        <v>Non Charter</v>
      </c>
    </row>
    <row r="41" spans="1:10" hidden="1">
      <c r="A41" t="s">
        <v>573</v>
      </c>
      <c r="B41" t="s">
        <v>1271</v>
      </c>
      <c r="C41" t="s">
        <v>1272</v>
      </c>
      <c r="D41" t="s">
        <v>778</v>
      </c>
      <c r="E41" t="s">
        <v>109</v>
      </c>
      <c r="F41" t="s">
        <v>1273</v>
      </c>
      <c r="G41">
        <v>1</v>
      </c>
      <c r="H41" s="133">
        <v>5.1999999999999998E-3</v>
      </c>
      <c r="I41" t="str">
        <f>_xlfn.XLOOKUP(Violent_Incident_With_Injury[[#This Row],[School Name]],Maine_Schools[School Name],Maine_Schools[Grade Span],"Error")</f>
        <v>PK-08</v>
      </c>
      <c r="J41" t="str">
        <f>_xlfn.XLOOKUP(Violent_Incident_With_Injury[[#This Row],[School Name]],Maine_Schools[School Name],Maine_Schools[Comparison School Type],"Error")</f>
        <v>Non Charter</v>
      </c>
    </row>
    <row r="42" spans="1:10" hidden="1">
      <c r="A42" t="s">
        <v>573</v>
      </c>
      <c r="B42" t="s">
        <v>1271</v>
      </c>
      <c r="C42" t="s">
        <v>1272</v>
      </c>
      <c r="D42" t="s">
        <v>1152</v>
      </c>
      <c r="E42" t="s">
        <v>217</v>
      </c>
      <c r="F42" t="s">
        <v>1273</v>
      </c>
      <c r="G42">
        <v>0</v>
      </c>
      <c r="H42" s="133">
        <v>0</v>
      </c>
      <c r="I42" t="str">
        <f>_xlfn.XLOOKUP(Violent_Incident_With_Injury[[#This Row],[School Name]],Maine_Schools[School Name],Maine_Schools[Grade Span],"Error")</f>
        <v>KG-04</v>
      </c>
      <c r="J42" t="str">
        <f>_xlfn.XLOOKUP(Violent_Incident_With_Injury[[#This Row],[School Name]],Maine_Schools[School Name],Maine_Schools[Comparison School Type],"Error")</f>
        <v>Non Charter</v>
      </c>
    </row>
    <row r="43" spans="1:10" hidden="1">
      <c r="A43" t="s">
        <v>573</v>
      </c>
      <c r="B43" t="s">
        <v>1271</v>
      </c>
      <c r="C43" t="s">
        <v>1272</v>
      </c>
      <c r="D43" t="s">
        <v>1077</v>
      </c>
      <c r="E43" t="s">
        <v>147</v>
      </c>
      <c r="F43" t="s">
        <v>1273</v>
      </c>
      <c r="G43">
        <v>0</v>
      </c>
      <c r="H43" s="133">
        <v>0</v>
      </c>
      <c r="I43" t="str">
        <f>_xlfn.XLOOKUP(Violent_Incident_With_Injury[[#This Row],[School Name]],Maine_Schools[School Name],Maine_Schools[Grade Span],"Error")</f>
        <v>03-04</v>
      </c>
      <c r="J43" t="str">
        <f>_xlfn.XLOOKUP(Violent_Incident_With_Injury[[#This Row],[School Name]],Maine_Schools[School Name],Maine_Schools[Comparison School Type],"Error")</f>
        <v>Non Charter</v>
      </c>
    </row>
    <row r="44" spans="1:10" hidden="1">
      <c r="A44" t="s">
        <v>573</v>
      </c>
      <c r="B44" t="s">
        <v>1271</v>
      </c>
      <c r="C44" t="s">
        <v>1272</v>
      </c>
      <c r="D44" t="s">
        <v>998</v>
      </c>
      <c r="E44" t="s">
        <v>222</v>
      </c>
      <c r="F44" t="s">
        <v>1273</v>
      </c>
      <c r="G44">
        <v>2</v>
      </c>
      <c r="H44" s="133">
        <v>6.7000000000000002E-3</v>
      </c>
      <c r="I44" t="str">
        <f>_xlfn.XLOOKUP(Violent_Incident_With_Injury[[#This Row],[School Name]],Maine_Schools[School Name],Maine_Schools[Grade Span],"Error")</f>
        <v>07-08</v>
      </c>
      <c r="J44" t="str">
        <f>_xlfn.XLOOKUP(Violent_Incident_With_Injury[[#This Row],[School Name]],Maine_Schools[School Name],Maine_Schools[Comparison School Type],"Error")</f>
        <v>Non Charter</v>
      </c>
    </row>
    <row r="45" spans="1:10">
      <c r="A45" t="s">
        <v>573</v>
      </c>
      <c r="B45" t="s">
        <v>1271</v>
      </c>
      <c r="C45" t="s">
        <v>1272</v>
      </c>
      <c r="D45" t="s">
        <v>784</v>
      </c>
      <c r="E45" t="s">
        <v>119</v>
      </c>
      <c r="F45" t="s">
        <v>1273</v>
      </c>
      <c r="G45">
        <v>2</v>
      </c>
      <c r="H45" s="133">
        <v>2.5999999999999999E-3</v>
      </c>
      <c r="I45" t="str">
        <f>_xlfn.XLOOKUP(Violent_Incident_With_Injury[[#This Row],[School Name]],Maine_Schools[School Name],Maine_Schools[Grade Span],"Error")</f>
        <v>09-12</v>
      </c>
      <c r="J45" t="str">
        <f>_xlfn.XLOOKUP(Violent_Incident_With_Injury[[#This Row],[School Name]],Maine_Schools[School Name],Maine_Schools[Comparison School Type],"Error")</f>
        <v>Non Charter</v>
      </c>
    </row>
    <row r="46" spans="1:10" hidden="1">
      <c r="A46" t="s">
        <v>573</v>
      </c>
      <c r="B46" t="s">
        <v>1271</v>
      </c>
      <c r="C46" t="s">
        <v>1272</v>
      </c>
      <c r="D46" t="s">
        <v>784</v>
      </c>
      <c r="E46" t="s">
        <v>29</v>
      </c>
      <c r="F46" t="s">
        <v>1273</v>
      </c>
      <c r="G46">
        <v>0</v>
      </c>
      <c r="H46" s="133">
        <v>0</v>
      </c>
      <c r="I46" t="str">
        <f>_xlfn.XLOOKUP(Violent_Incident_With_Injury[[#This Row],[School Name]],Maine_Schools[School Name],Maine_Schools[Grade Span],"Error")</f>
        <v>06-08</v>
      </c>
      <c r="J46" t="str">
        <f>_xlfn.XLOOKUP(Violent_Incident_With_Injury[[#This Row],[School Name]],Maine_Schools[School Name],Maine_Schools[Comparison School Type],"Error")</f>
        <v>Non Charter</v>
      </c>
    </row>
    <row r="47" spans="1:10" hidden="1">
      <c r="A47" t="s">
        <v>573</v>
      </c>
      <c r="B47" t="s">
        <v>1271</v>
      </c>
      <c r="C47" t="s">
        <v>1272</v>
      </c>
      <c r="D47" t="s">
        <v>971</v>
      </c>
      <c r="E47" t="s">
        <v>185</v>
      </c>
      <c r="F47" t="s">
        <v>1273</v>
      </c>
      <c r="G47">
        <v>0</v>
      </c>
      <c r="H47" s="133">
        <v>0</v>
      </c>
      <c r="I47" t="str">
        <f>_xlfn.XLOOKUP(Violent_Incident_With_Injury[[#This Row],[School Name]],Maine_Schools[School Name],Maine_Schools[Grade Span],"Error")</f>
        <v>07-12</v>
      </c>
      <c r="J47" t="str">
        <f>_xlfn.XLOOKUP(Violent_Incident_With_Injury[[#This Row],[School Name]],Maine_Schools[School Name],Maine_Schools[Comparison School Type],"Error")</f>
        <v>Non Charter</v>
      </c>
    </row>
    <row r="48" spans="1:10">
      <c r="A48" t="s">
        <v>573</v>
      </c>
      <c r="B48" t="s">
        <v>1271</v>
      </c>
      <c r="C48" t="s">
        <v>1272</v>
      </c>
      <c r="D48" t="s">
        <v>1036</v>
      </c>
      <c r="E48" t="s">
        <v>131</v>
      </c>
      <c r="F48" t="s">
        <v>1273</v>
      </c>
      <c r="G48">
        <v>5</v>
      </c>
      <c r="H48" s="133">
        <v>1.3100000000000001E-2</v>
      </c>
      <c r="I48" t="str">
        <f>_xlfn.XLOOKUP(Violent_Incident_With_Injury[[#This Row],[School Name]],Maine_Schools[School Name],Maine_Schools[Grade Span],"Error")</f>
        <v>09-12</v>
      </c>
      <c r="J48" t="str">
        <f>_xlfn.XLOOKUP(Violent_Incident_With_Injury[[#This Row],[School Name]],Maine_Schools[School Name],Maine_Schools[Comparison School Type],"Error")</f>
        <v>Non Charter</v>
      </c>
    </row>
    <row r="49" spans="1:10" hidden="1">
      <c r="A49" t="s">
        <v>573</v>
      </c>
      <c r="B49" t="s">
        <v>1271</v>
      </c>
      <c r="C49" t="s">
        <v>1272</v>
      </c>
      <c r="D49" t="s">
        <v>1036</v>
      </c>
      <c r="E49" t="s">
        <v>53</v>
      </c>
      <c r="F49" t="s">
        <v>1273</v>
      </c>
      <c r="G49">
        <v>0</v>
      </c>
      <c r="H49" s="133">
        <v>0</v>
      </c>
      <c r="I49" t="str">
        <f>_xlfn.XLOOKUP(Violent_Incident_With_Injury[[#This Row],[School Name]],Maine_Schools[School Name],Maine_Schools[Grade Span],"Error")</f>
        <v>05-08</v>
      </c>
      <c r="J49" t="str">
        <f>_xlfn.XLOOKUP(Violent_Incident_With_Injury[[#This Row],[School Name]],Maine_Schools[School Name],Maine_Schools[Comparison School Type],"Error")</f>
        <v>Non Charter</v>
      </c>
    </row>
    <row r="50" spans="1:10" hidden="1">
      <c r="A50" t="s">
        <v>573</v>
      </c>
      <c r="B50" t="s">
        <v>1271</v>
      </c>
      <c r="C50" t="s">
        <v>1272</v>
      </c>
      <c r="D50" t="s">
        <v>995</v>
      </c>
      <c r="E50" t="s">
        <v>9</v>
      </c>
      <c r="F50" t="s">
        <v>1273</v>
      </c>
      <c r="G50">
        <v>0</v>
      </c>
      <c r="H50" s="133">
        <v>0</v>
      </c>
      <c r="I50" t="str">
        <f>_xlfn.XLOOKUP(Violent_Incident_With_Injury[[#This Row],[School Name]],Maine_Schools[School Name],Maine_Schools[Grade Span],"Error")</f>
        <v>PK-04</v>
      </c>
      <c r="J50" t="str">
        <f>_xlfn.XLOOKUP(Violent_Incident_With_Injury[[#This Row],[School Name]],Maine_Schools[School Name],Maine_Schools[Comparison School Type],"Error")</f>
        <v>Non Charter</v>
      </c>
    </row>
    <row r="51" spans="1:10" hidden="1">
      <c r="A51" t="s">
        <v>573</v>
      </c>
      <c r="B51" t="s">
        <v>1271</v>
      </c>
      <c r="C51" t="s">
        <v>1272</v>
      </c>
      <c r="D51" t="s">
        <v>954</v>
      </c>
      <c r="E51" t="s">
        <v>164</v>
      </c>
      <c r="F51" t="s">
        <v>1273</v>
      </c>
      <c r="G51">
        <v>0</v>
      </c>
      <c r="H51" s="133">
        <v>0</v>
      </c>
      <c r="I51" t="str">
        <f>_xlfn.XLOOKUP(Violent_Incident_With_Injury[[#This Row],[School Name]],Maine_Schools[School Name],Maine_Schools[Grade Span],"Error")</f>
        <v>PK-05</v>
      </c>
      <c r="J51" t="str">
        <f>_xlfn.XLOOKUP(Violent_Incident_With_Injury[[#This Row],[School Name]],Maine_Schools[School Name],Maine_Schools[Comparison School Type],"Error")</f>
        <v>Non Charter</v>
      </c>
    </row>
    <row r="52" spans="1:10" hidden="1">
      <c r="A52" t="s">
        <v>573</v>
      </c>
      <c r="B52" t="s">
        <v>1271</v>
      </c>
      <c r="C52" t="s">
        <v>1272</v>
      </c>
      <c r="D52" t="s">
        <v>1191</v>
      </c>
      <c r="E52" t="s">
        <v>170</v>
      </c>
      <c r="F52" t="s">
        <v>1273</v>
      </c>
      <c r="G52">
        <v>2</v>
      </c>
      <c r="H52" s="133">
        <v>3.0999999999999999E-3</v>
      </c>
      <c r="I52" t="str">
        <f>_xlfn.XLOOKUP(Violent_Incident_With_Injury[[#This Row],[School Name]],Maine_Schools[School Name],Maine_Schools[Grade Span],"Error")</f>
        <v>03-05</v>
      </c>
      <c r="J52" t="str">
        <f>_xlfn.XLOOKUP(Violent_Incident_With_Injury[[#This Row],[School Name]],Maine_Schools[School Name],Maine_Schools[Comparison School Type],"Error")</f>
        <v>Non Charter</v>
      </c>
    </row>
    <row r="53" spans="1:10" hidden="1">
      <c r="A53" t="s">
        <v>573</v>
      </c>
      <c r="B53" t="s">
        <v>1271</v>
      </c>
      <c r="C53" t="s">
        <v>1272</v>
      </c>
      <c r="D53" t="s">
        <v>788</v>
      </c>
      <c r="E53" t="s">
        <v>123</v>
      </c>
      <c r="F53" t="s">
        <v>1273</v>
      </c>
      <c r="G53">
        <v>0</v>
      </c>
      <c r="H53" s="133">
        <v>0</v>
      </c>
      <c r="I53" t="str">
        <f>_xlfn.XLOOKUP(Violent_Incident_With_Injury[[#This Row],[School Name]],Maine_Schools[School Name],Maine_Schools[Grade Span],"Error")</f>
        <v>PK-06</v>
      </c>
      <c r="J53" t="str">
        <f>_xlfn.XLOOKUP(Violent_Incident_With_Injury[[#This Row],[School Name]],Maine_Schools[School Name],Maine_Schools[Comparison School Type],"Error")</f>
        <v>Non Charter</v>
      </c>
    </row>
    <row r="54" spans="1:10" hidden="1">
      <c r="A54" t="s">
        <v>573</v>
      </c>
      <c r="B54" t="s">
        <v>1271</v>
      </c>
      <c r="C54" t="s">
        <v>1272</v>
      </c>
      <c r="D54" t="s">
        <v>788</v>
      </c>
      <c r="E54" t="s">
        <v>13</v>
      </c>
      <c r="F54" t="s">
        <v>1273</v>
      </c>
      <c r="G54">
        <v>0</v>
      </c>
      <c r="H54" s="133">
        <v>0</v>
      </c>
      <c r="I54" t="str">
        <f>_xlfn.XLOOKUP(Violent_Incident_With_Injury[[#This Row],[School Name]],Maine_Schools[School Name],Maine_Schools[Grade Span],"Error")</f>
        <v>07-12</v>
      </c>
      <c r="J54" t="str">
        <f>_xlfn.XLOOKUP(Violent_Incident_With_Injury[[#This Row],[School Name]],Maine_Schools[School Name],Maine_Schools[Comparison School Type],"Error")</f>
        <v>Non Charter</v>
      </c>
    </row>
    <row r="55" spans="1:10">
      <c r="A55" t="s">
        <v>573</v>
      </c>
      <c r="B55" t="s">
        <v>1271</v>
      </c>
      <c r="C55" t="s">
        <v>1272</v>
      </c>
      <c r="D55" t="s">
        <v>834</v>
      </c>
      <c r="E55" t="s">
        <v>142</v>
      </c>
      <c r="F55" t="s">
        <v>1273</v>
      </c>
      <c r="G55">
        <v>1</v>
      </c>
      <c r="H55" s="133">
        <v>1.2999999999999999E-3</v>
      </c>
      <c r="I55" t="str">
        <f>_xlfn.XLOOKUP(Violent_Incident_With_Injury[[#This Row],[School Name]],Maine_Schools[School Name],Maine_Schools[Grade Span],"Error")</f>
        <v>09-12</v>
      </c>
      <c r="J55" t="str">
        <f>_xlfn.XLOOKUP(Violent_Incident_With_Injury[[#This Row],[School Name]],Maine_Schools[School Name],Maine_Schools[Comparison School Type],"Error")</f>
        <v>Non Charter</v>
      </c>
    </row>
    <row r="56" spans="1:10" hidden="1">
      <c r="A56" t="s">
        <v>573</v>
      </c>
      <c r="B56" t="s">
        <v>1271</v>
      </c>
      <c r="C56" t="s">
        <v>1272</v>
      </c>
      <c r="D56" t="s">
        <v>1041</v>
      </c>
      <c r="E56" t="s">
        <v>238</v>
      </c>
      <c r="F56" t="s">
        <v>1273</v>
      </c>
      <c r="G56">
        <v>3</v>
      </c>
      <c r="H56" s="133">
        <v>8.2000000000000007E-3</v>
      </c>
      <c r="I56" t="str">
        <f>_xlfn.XLOOKUP(Violent_Incident_With_Injury[[#This Row],[School Name]],Maine_Schools[School Name],Maine_Schools[Grade Span],"Error")</f>
        <v>PK-04</v>
      </c>
      <c r="J56" t="str">
        <f>_xlfn.XLOOKUP(Violent_Incident_With_Injury[[#This Row],[School Name]],Maine_Schools[School Name],Maine_Schools[Comparison School Type],"Error")</f>
        <v>Non Charter</v>
      </c>
    </row>
    <row r="57" spans="1:10" hidden="1">
      <c r="A57" t="s">
        <v>573</v>
      </c>
      <c r="B57" t="s">
        <v>1271</v>
      </c>
      <c r="C57" t="s">
        <v>1272</v>
      </c>
      <c r="D57" t="s">
        <v>1041</v>
      </c>
      <c r="E57" t="s">
        <v>240</v>
      </c>
      <c r="F57" t="s">
        <v>1273</v>
      </c>
      <c r="G57">
        <v>1</v>
      </c>
      <c r="H57" s="133">
        <v>2.5999999999999999E-3</v>
      </c>
      <c r="I57" t="str">
        <f>_xlfn.XLOOKUP(Violent_Incident_With_Injury[[#This Row],[School Name]],Maine_Schools[School Name],Maine_Schools[Grade Span],"Error")</f>
        <v>05-08</v>
      </c>
      <c r="J57" t="str">
        <f>_xlfn.XLOOKUP(Violent_Incident_With_Injury[[#This Row],[School Name]],Maine_Schools[School Name],Maine_Schools[Comparison School Type],"Error")</f>
        <v>Non Charter</v>
      </c>
    </row>
    <row r="58" spans="1:10" hidden="1">
      <c r="A58" t="s">
        <v>573</v>
      </c>
      <c r="B58" t="s">
        <v>1271</v>
      </c>
      <c r="C58" t="s">
        <v>1272</v>
      </c>
      <c r="D58" t="s">
        <v>1102</v>
      </c>
      <c r="E58" t="s">
        <v>150</v>
      </c>
      <c r="F58" t="s">
        <v>1273</v>
      </c>
      <c r="G58">
        <v>1</v>
      </c>
      <c r="H58" s="133">
        <v>5.5999999999999999E-3</v>
      </c>
      <c r="I58" t="str">
        <f>_xlfn.XLOOKUP(Violent_Incident_With_Injury[[#This Row],[School Name]],Maine_Schools[School Name],Maine_Schools[Grade Span],"Error")</f>
        <v>PK-05</v>
      </c>
      <c r="J58" t="str">
        <f>_xlfn.XLOOKUP(Violent_Incident_With_Injury[[#This Row],[School Name]],Maine_Schools[School Name],Maine_Schools[Comparison School Type],"Error")</f>
        <v>Non Charter</v>
      </c>
    </row>
    <row r="59" spans="1:10" hidden="1">
      <c r="A59" t="s">
        <v>573</v>
      </c>
      <c r="B59" t="s">
        <v>1271</v>
      </c>
      <c r="C59" t="s">
        <v>1272</v>
      </c>
      <c r="D59" t="s">
        <v>965</v>
      </c>
      <c r="E59" t="s">
        <v>184</v>
      </c>
      <c r="F59" t="s">
        <v>1273</v>
      </c>
      <c r="G59">
        <v>0</v>
      </c>
      <c r="H59" s="133">
        <v>0</v>
      </c>
      <c r="I59" t="str">
        <f>_xlfn.XLOOKUP(Violent_Incident_With_Injury[[#This Row],[School Name]],Maine_Schools[School Name],Maine_Schools[Grade Span],"Error")</f>
        <v>PK-05</v>
      </c>
      <c r="J59" t="str">
        <f>_xlfn.XLOOKUP(Violent_Incident_With_Injury[[#This Row],[School Name]],Maine_Schools[School Name],Maine_Schools[Comparison School Type],"Error")</f>
        <v>Non Charter</v>
      </c>
    </row>
    <row r="60" spans="1:10">
      <c r="A60" t="s">
        <v>573</v>
      </c>
      <c r="B60" t="s">
        <v>1271</v>
      </c>
      <c r="C60" t="s">
        <v>1272</v>
      </c>
      <c r="D60" t="s">
        <v>790</v>
      </c>
      <c r="E60" t="s">
        <v>246</v>
      </c>
      <c r="F60" t="s">
        <v>1273</v>
      </c>
      <c r="G60">
        <v>0</v>
      </c>
      <c r="H60" s="133">
        <v>0</v>
      </c>
      <c r="I60" t="str">
        <f>_xlfn.XLOOKUP(Violent_Incident_With_Injury[[#This Row],[School Name]],Maine_Schools[School Name],Maine_Schools[Grade Span],"Error")</f>
        <v>09-12</v>
      </c>
      <c r="J60" t="str">
        <f>_xlfn.XLOOKUP(Violent_Incident_With_Injury[[#This Row],[School Name]],Maine_Schools[School Name],Maine_Schools[Comparison School Type],"Error")</f>
        <v>Non Charter</v>
      </c>
    </row>
    <row r="61" spans="1:10" hidden="1">
      <c r="A61" t="s">
        <v>573</v>
      </c>
      <c r="B61" t="s">
        <v>1271</v>
      </c>
      <c r="C61" t="s">
        <v>1272</v>
      </c>
      <c r="D61" t="s">
        <v>790</v>
      </c>
      <c r="E61" t="s">
        <v>249</v>
      </c>
      <c r="F61" t="s">
        <v>1273</v>
      </c>
      <c r="G61">
        <v>0</v>
      </c>
      <c r="H61" s="133">
        <v>0</v>
      </c>
      <c r="I61" t="str">
        <f>_xlfn.XLOOKUP(Violent_Incident_With_Injury[[#This Row],[School Name]],Maine_Schools[School Name],Maine_Schools[Grade Span],"Error")</f>
        <v>05-08</v>
      </c>
      <c r="J61" t="str">
        <f>_xlfn.XLOOKUP(Violent_Incident_With_Injury[[#This Row],[School Name]],Maine_Schools[School Name],Maine_Schools[Comparison School Type],"Error")</f>
        <v>Non Charter</v>
      </c>
    </row>
    <row r="62" spans="1:10" hidden="1">
      <c r="A62" t="s">
        <v>573</v>
      </c>
      <c r="B62" t="s">
        <v>1271</v>
      </c>
      <c r="C62" t="s">
        <v>1272</v>
      </c>
      <c r="D62" t="s">
        <v>1147</v>
      </c>
      <c r="E62" t="s">
        <v>155</v>
      </c>
      <c r="F62" t="s">
        <v>1273</v>
      </c>
      <c r="G62">
        <v>0</v>
      </c>
      <c r="H62" s="133">
        <v>0</v>
      </c>
      <c r="I62" t="str">
        <f>_xlfn.XLOOKUP(Violent_Incident_With_Injury[[#This Row],[School Name]],Maine_Schools[School Name],Maine_Schools[Grade Span],"Error")</f>
        <v>PK-05</v>
      </c>
      <c r="J62" t="str">
        <f>_xlfn.XLOOKUP(Violent_Incident_With_Injury[[#This Row],[School Name]],Maine_Schools[School Name],Maine_Schools[Comparison School Type],"Error")</f>
        <v>Non Charter</v>
      </c>
    </row>
    <row r="63" spans="1:10" hidden="1">
      <c r="A63" t="s">
        <v>573</v>
      </c>
      <c r="B63" t="s">
        <v>1271</v>
      </c>
      <c r="C63" t="s">
        <v>1272</v>
      </c>
      <c r="D63" t="s">
        <v>1184</v>
      </c>
      <c r="E63" t="s">
        <v>189</v>
      </c>
      <c r="F63" t="s">
        <v>1273</v>
      </c>
      <c r="G63">
        <v>9</v>
      </c>
      <c r="H63" s="133">
        <v>3.9E-2</v>
      </c>
      <c r="I63" t="str">
        <f>_xlfn.XLOOKUP(Violent_Incident_With_Injury[[#This Row],[School Name]],Maine_Schools[School Name],Maine_Schools[Grade Span],"Error")</f>
        <v>05-08</v>
      </c>
      <c r="J63" t="str">
        <f>_xlfn.XLOOKUP(Violent_Incident_With_Injury[[#This Row],[School Name]],Maine_Schools[School Name],Maine_Schools[Comparison School Type],"Error")</f>
        <v>Non Charter</v>
      </c>
    </row>
    <row r="64" spans="1:10" hidden="1">
      <c r="A64" t="s">
        <v>573</v>
      </c>
      <c r="B64" t="s">
        <v>1271</v>
      </c>
      <c r="C64" t="s">
        <v>1272</v>
      </c>
      <c r="D64" t="s">
        <v>1070</v>
      </c>
      <c r="E64" t="s">
        <v>192</v>
      </c>
      <c r="F64" t="s">
        <v>1273</v>
      </c>
      <c r="G64">
        <v>3</v>
      </c>
      <c r="H64" s="133">
        <v>3.7000000000000002E-3</v>
      </c>
      <c r="I64" t="str">
        <f>_xlfn.XLOOKUP(Violent_Incident_With_Injury[[#This Row],[School Name]],Maine_Schools[School Name],Maine_Schools[Grade Span],"Error")</f>
        <v>PK-08</v>
      </c>
      <c r="J64" t="str">
        <f>_xlfn.XLOOKUP(Violent_Incident_With_Injury[[#This Row],[School Name]],Maine_Schools[School Name],Maine_Schools[Comparison School Type],"Error")</f>
        <v>Non Charter</v>
      </c>
    </row>
    <row r="65" spans="1:10">
      <c r="A65" t="s">
        <v>573</v>
      </c>
      <c r="B65" t="s">
        <v>1271</v>
      </c>
      <c r="C65" t="s">
        <v>1272</v>
      </c>
      <c r="D65" t="s">
        <v>1070</v>
      </c>
      <c r="E65" t="s">
        <v>21</v>
      </c>
      <c r="F65" t="s">
        <v>1273</v>
      </c>
      <c r="G65">
        <v>0</v>
      </c>
      <c r="H65" s="133">
        <v>0</v>
      </c>
      <c r="I65" t="str">
        <f>_xlfn.XLOOKUP(Violent_Incident_With_Injury[[#This Row],[School Name]],Maine_Schools[School Name],Maine_Schools[Grade Span],"Error")</f>
        <v>09-12</v>
      </c>
      <c r="J65" t="str">
        <f>_xlfn.XLOOKUP(Violent_Incident_With_Injury[[#This Row],[School Name]],Maine_Schools[School Name],Maine_Schools[Comparison School Type],"Error")</f>
        <v>Non Charter</v>
      </c>
    </row>
    <row r="66" spans="1:10" hidden="1">
      <c r="A66" t="s">
        <v>573</v>
      </c>
      <c r="B66" t="s">
        <v>1271</v>
      </c>
      <c r="C66" t="s">
        <v>1272</v>
      </c>
      <c r="D66" t="s">
        <v>1192</v>
      </c>
      <c r="E66" t="s">
        <v>254</v>
      </c>
      <c r="F66" t="s">
        <v>1273</v>
      </c>
      <c r="G66">
        <v>0</v>
      </c>
      <c r="H66" s="133">
        <v>0</v>
      </c>
      <c r="I66" t="str">
        <f>_xlfn.XLOOKUP(Violent_Incident_With_Injury[[#This Row],[School Name]],Maine_Schools[School Name],Maine_Schools[Grade Span],"Error")</f>
        <v>PK-04</v>
      </c>
      <c r="J66" t="str">
        <f>_xlfn.XLOOKUP(Violent_Incident_With_Injury[[#This Row],[School Name]],Maine_Schools[School Name],Maine_Schools[Comparison School Type],"Error")</f>
        <v>Non Charter</v>
      </c>
    </row>
    <row r="67" spans="1:10" hidden="1">
      <c r="A67" t="s">
        <v>573</v>
      </c>
      <c r="B67" t="s">
        <v>1271</v>
      </c>
      <c r="C67" t="s">
        <v>1272</v>
      </c>
      <c r="D67" t="s">
        <v>1184</v>
      </c>
      <c r="E67" t="s">
        <v>256</v>
      </c>
      <c r="F67" t="s">
        <v>1273</v>
      </c>
      <c r="G67">
        <v>0</v>
      </c>
      <c r="H67" s="133">
        <v>0</v>
      </c>
      <c r="I67" t="str">
        <f>_xlfn.XLOOKUP(Violent_Incident_With_Injury[[#This Row],[School Name]],Maine_Schools[School Name],Maine_Schools[Grade Span],"Error")</f>
        <v>PK-04</v>
      </c>
      <c r="J67" t="str">
        <f>_xlfn.XLOOKUP(Violent_Incident_With_Injury[[#This Row],[School Name]],Maine_Schools[School Name],Maine_Schools[Comparison School Type],"Error")</f>
        <v>Non Charter</v>
      </c>
    </row>
    <row r="68" spans="1:10" hidden="1">
      <c r="A68" t="s">
        <v>573</v>
      </c>
      <c r="B68" t="s">
        <v>1271</v>
      </c>
      <c r="C68" t="s">
        <v>1272</v>
      </c>
      <c r="D68" t="s">
        <v>1158</v>
      </c>
      <c r="E68" t="s">
        <v>40</v>
      </c>
      <c r="F68" t="s">
        <v>1273</v>
      </c>
      <c r="G68">
        <v>4</v>
      </c>
      <c r="H68" s="133">
        <v>1.6199999999999999E-2</v>
      </c>
      <c r="I68" t="str">
        <f>_xlfn.XLOOKUP(Violent_Incident_With_Injury[[#This Row],[School Name]],Maine_Schools[School Name],Maine_Schools[Grade Span],"Error")</f>
        <v>KG-08</v>
      </c>
      <c r="J68" t="str">
        <f>_xlfn.XLOOKUP(Violent_Incident_With_Injury[[#This Row],[School Name]],Maine_Schools[School Name],Maine_Schools[Comparison School Type],"Error")</f>
        <v>Non Charter</v>
      </c>
    </row>
    <row r="69" spans="1:10">
      <c r="A69" t="s">
        <v>573</v>
      </c>
      <c r="B69" t="s">
        <v>1271</v>
      </c>
      <c r="C69" t="s">
        <v>1272</v>
      </c>
      <c r="D69" t="s">
        <v>1158</v>
      </c>
      <c r="E69" t="s">
        <v>27</v>
      </c>
      <c r="F69" t="s">
        <v>1273</v>
      </c>
      <c r="G69">
        <v>0</v>
      </c>
      <c r="H69" s="133">
        <v>0</v>
      </c>
      <c r="I69" t="str">
        <f>_xlfn.XLOOKUP(Violent_Incident_With_Injury[[#This Row],[School Name]],Maine_Schools[School Name],Maine_Schools[Grade Span],"Error")</f>
        <v>09-12</v>
      </c>
      <c r="J69" t="str">
        <f>_xlfn.XLOOKUP(Violent_Incident_With_Injury[[#This Row],[School Name]],Maine_Schools[School Name],Maine_Schools[Comparison School Type],"Error")</f>
        <v>Non Charter</v>
      </c>
    </row>
    <row r="70" spans="1:10" hidden="1">
      <c r="A70" t="s">
        <v>573</v>
      </c>
      <c r="B70" t="s">
        <v>1271</v>
      </c>
      <c r="C70" t="s">
        <v>1272</v>
      </c>
      <c r="D70" t="s">
        <v>946</v>
      </c>
      <c r="E70" t="s">
        <v>260</v>
      </c>
      <c r="F70" t="s">
        <v>1273</v>
      </c>
      <c r="G70">
        <v>0</v>
      </c>
      <c r="H70" s="133">
        <v>0</v>
      </c>
      <c r="I70" t="str">
        <f>_xlfn.XLOOKUP(Violent_Incident_With_Injury[[#This Row],[School Name]],Maine_Schools[School Name],Maine_Schools[Grade Span],"Error")</f>
        <v>03-04</v>
      </c>
      <c r="J70" t="str">
        <f>_xlfn.XLOOKUP(Violent_Incident_With_Injury[[#This Row],[School Name]],Maine_Schools[School Name],Maine_Schools[Comparison School Type],"Error")</f>
        <v>Non Charter</v>
      </c>
    </row>
    <row r="71" spans="1:10" hidden="1">
      <c r="A71" t="s">
        <v>573</v>
      </c>
      <c r="B71" t="s">
        <v>1271</v>
      </c>
      <c r="C71" t="s">
        <v>1272</v>
      </c>
      <c r="D71" t="s">
        <v>965</v>
      </c>
      <c r="E71" t="s">
        <v>206</v>
      </c>
      <c r="F71" t="s">
        <v>1273</v>
      </c>
      <c r="G71">
        <v>4</v>
      </c>
      <c r="H71" s="133">
        <v>1.3299999999999999E-2</v>
      </c>
      <c r="I71" t="str">
        <f>_xlfn.XLOOKUP(Violent_Incident_With_Injury[[#This Row],[School Name]],Maine_Schools[School Name],Maine_Schools[Grade Span],"Error")</f>
        <v>03-05</v>
      </c>
      <c r="J71" t="str">
        <f>_xlfn.XLOOKUP(Violent_Incident_With_Injury[[#This Row],[School Name]],Maine_Schools[School Name],Maine_Schools[Comparison School Type],"Error")</f>
        <v>Non Charter</v>
      </c>
    </row>
    <row r="72" spans="1:10">
      <c r="A72" t="s">
        <v>573</v>
      </c>
      <c r="B72" t="s">
        <v>1271</v>
      </c>
      <c r="C72" t="s">
        <v>1272</v>
      </c>
      <c r="D72" t="s">
        <v>923</v>
      </c>
      <c r="E72" t="s">
        <v>166</v>
      </c>
      <c r="F72" t="s">
        <v>1273</v>
      </c>
      <c r="G72">
        <v>1</v>
      </c>
      <c r="H72" s="133">
        <v>2.5000000000000001E-3</v>
      </c>
      <c r="I72" t="str">
        <f>_xlfn.XLOOKUP(Violent_Incident_With_Injury[[#This Row],[School Name]],Maine_Schools[School Name],Maine_Schools[Grade Span],"Error")</f>
        <v>09-12</v>
      </c>
      <c r="J72" t="str">
        <f>_xlfn.XLOOKUP(Violent_Incident_With_Injury[[#This Row],[School Name]],Maine_Schools[School Name],Maine_Schools[Comparison School Type],"Error")</f>
        <v>Non Charter</v>
      </c>
    </row>
    <row r="73" spans="1:10" hidden="1">
      <c r="A73" t="s">
        <v>573</v>
      </c>
      <c r="B73" t="s">
        <v>1271</v>
      </c>
      <c r="C73" t="s">
        <v>1272</v>
      </c>
      <c r="D73" t="s">
        <v>1031</v>
      </c>
      <c r="E73" t="s">
        <v>265</v>
      </c>
      <c r="F73" t="s">
        <v>1273</v>
      </c>
      <c r="G73">
        <v>0</v>
      </c>
      <c r="H73" s="133">
        <v>0</v>
      </c>
      <c r="I73" t="str">
        <f>_xlfn.XLOOKUP(Violent_Incident_With_Injury[[#This Row],[School Name]],Maine_Schools[School Name],Maine_Schools[Grade Span],"Error")</f>
        <v>PK-05</v>
      </c>
      <c r="J73" t="str">
        <f>_xlfn.XLOOKUP(Violent_Incident_With_Injury[[#This Row],[School Name]],Maine_Schools[School Name],Maine_Schools[Comparison School Type],"Error")</f>
        <v>Non Charter</v>
      </c>
    </row>
    <row r="74" spans="1:10" hidden="1">
      <c r="A74" t="s">
        <v>573</v>
      </c>
      <c r="B74" t="s">
        <v>1271</v>
      </c>
      <c r="C74" t="s">
        <v>1272</v>
      </c>
      <c r="D74" t="s">
        <v>915</v>
      </c>
      <c r="E74" t="s">
        <v>267</v>
      </c>
      <c r="F74" t="s">
        <v>1273</v>
      </c>
      <c r="G74">
        <v>0</v>
      </c>
      <c r="H74" s="133">
        <v>0</v>
      </c>
      <c r="I74" t="str">
        <f>_xlfn.XLOOKUP(Violent_Incident_With_Injury[[#This Row],[School Name]],Maine_Schools[School Name],Maine_Schools[Grade Span],"Error")</f>
        <v>PK-08</v>
      </c>
      <c r="J74" t="str">
        <f>_xlfn.XLOOKUP(Violent_Incident_With_Injury[[#This Row],[School Name]],Maine_Schools[School Name],Maine_Schools[Comparison School Type],"Error")</f>
        <v>Non Charter</v>
      </c>
    </row>
    <row r="75" spans="1:10" hidden="1">
      <c r="A75" t="s">
        <v>573</v>
      </c>
      <c r="B75" t="s">
        <v>1271</v>
      </c>
      <c r="C75" t="s">
        <v>1272</v>
      </c>
      <c r="D75" t="s">
        <v>1138</v>
      </c>
      <c r="E75" t="s">
        <v>16</v>
      </c>
      <c r="F75" t="s">
        <v>1273</v>
      </c>
      <c r="G75">
        <v>4</v>
      </c>
      <c r="H75" s="133">
        <v>7.6E-3</v>
      </c>
      <c r="I75" t="str">
        <f>_xlfn.XLOOKUP(Violent_Incident_With_Injury[[#This Row],[School Name]],Maine_Schools[School Name],Maine_Schools[Grade Span],"Error")</f>
        <v>PK-05</v>
      </c>
      <c r="J75" t="str">
        <f>_xlfn.XLOOKUP(Violent_Incident_With_Injury[[#This Row],[School Name]],Maine_Schools[School Name],Maine_Schools[Comparison School Type],"Error")</f>
        <v>Non Charter</v>
      </c>
    </row>
    <row r="76" spans="1:10">
      <c r="A76" t="s">
        <v>573</v>
      </c>
      <c r="B76" t="s">
        <v>1271</v>
      </c>
      <c r="C76" t="s">
        <v>1272</v>
      </c>
      <c r="D76" t="s">
        <v>1138</v>
      </c>
      <c r="E76" t="s">
        <v>180</v>
      </c>
      <c r="F76" t="s">
        <v>1273</v>
      </c>
      <c r="G76">
        <v>4</v>
      </c>
      <c r="H76" s="133">
        <v>1.12E-2</v>
      </c>
      <c r="I76" t="str">
        <f>_xlfn.XLOOKUP(Violent_Incident_With_Injury[[#This Row],[School Name]],Maine_Schools[School Name],Maine_Schools[Grade Span],"Error")</f>
        <v>09-12</v>
      </c>
      <c r="J76" t="str">
        <f>_xlfn.XLOOKUP(Violent_Incident_With_Injury[[#This Row],[School Name]],Maine_Schools[School Name],Maine_Schools[Comparison School Type],"Error")</f>
        <v>Non Charter</v>
      </c>
    </row>
    <row r="77" spans="1:10" hidden="1">
      <c r="A77" t="s">
        <v>573</v>
      </c>
      <c r="B77" t="s">
        <v>1271</v>
      </c>
      <c r="C77" t="s">
        <v>1272</v>
      </c>
      <c r="D77" t="s">
        <v>1138</v>
      </c>
      <c r="E77" t="s">
        <v>73</v>
      </c>
      <c r="F77" t="s">
        <v>1273</v>
      </c>
      <c r="G77">
        <v>3</v>
      </c>
      <c r="H77" s="133">
        <v>1.2E-2</v>
      </c>
      <c r="I77" t="str">
        <f>_xlfn.XLOOKUP(Violent_Incident_With_Injury[[#This Row],[School Name]],Maine_Schools[School Name],Maine_Schools[Grade Span],"Error")</f>
        <v>06-08</v>
      </c>
      <c r="J77" t="str">
        <f>_xlfn.XLOOKUP(Violent_Incident_With_Injury[[#This Row],[School Name]],Maine_Schools[School Name],Maine_Schools[Comparison School Type],"Error")</f>
        <v>Non Charter</v>
      </c>
    </row>
    <row r="78" spans="1:10" hidden="1">
      <c r="A78" t="s">
        <v>573</v>
      </c>
      <c r="B78" t="s">
        <v>1271</v>
      </c>
      <c r="C78" t="s">
        <v>1272</v>
      </c>
      <c r="D78" t="s">
        <v>1058</v>
      </c>
      <c r="E78" t="s">
        <v>273</v>
      </c>
      <c r="F78" t="s">
        <v>1273</v>
      </c>
      <c r="G78">
        <v>0</v>
      </c>
      <c r="H78" s="133">
        <v>0</v>
      </c>
      <c r="I78" t="str">
        <f>_xlfn.XLOOKUP(Violent_Incident_With_Injury[[#This Row],[School Name]],Maine_Schools[School Name],Maine_Schools[Grade Span],"Error")</f>
        <v>PK-03</v>
      </c>
      <c r="J78" t="str">
        <f>_xlfn.XLOOKUP(Violent_Incident_With_Injury[[#This Row],[School Name]],Maine_Schools[School Name],Maine_Schools[Comparison School Type],"Error")</f>
        <v>Non Charter</v>
      </c>
    </row>
    <row r="79" spans="1:10" hidden="1">
      <c r="A79" t="s">
        <v>573</v>
      </c>
      <c r="B79" t="s">
        <v>1271</v>
      </c>
      <c r="C79" t="s">
        <v>1272</v>
      </c>
      <c r="D79" t="s">
        <v>981</v>
      </c>
      <c r="E79" t="s">
        <v>221</v>
      </c>
      <c r="F79" t="s">
        <v>1273</v>
      </c>
      <c r="G79">
        <v>12</v>
      </c>
      <c r="H79" s="133">
        <v>4.0099999999999997E-2</v>
      </c>
      <c r="I79" t="str">
        <f>_xlfn.XLOOKUP(Violent_Incident_With_Injury[[#This Row],[School Name]],Maine_Schools[School Name],Maine_Schools[Grade Span],"Error")</f>
        <v>PK-08</v>
      </c>
      <c r="J79" t="str">
        <f>_xlfn.XLOOKUP(Violent_Incident_With_Injury[[#This Row],[School Name]],Maine_Schools[School Name],Maine_Schools[Comparison School Type],"Error")</f>
        <v>Non Charter</v>
      </c>
    </row>
    <row r="80" spans="1:10" hidden="1">
      <c r="A80" t="s">
        <v>573</v>
      </c>
      <c r="B80" t="s">
        <v>1271</v>
      </c>
      <c r="C80" t="s">
        <v>1272</v>
      </c>
      <c r="D80" t="s">
        <v>1010</v>
      </c>
      <c r="E80" t="s">
        <v>224</v>
      </c>
      <c r="F80" t="s">
        <v>1273</v>
      </c>
      <c r="G80">
        <v>0</v>
      </c>
      <c r="H80" s="133">
        <v>0</v>
      </c>
      <c r="I80" t="str">
        <f>_xlfn.XLOOKUP(Violent_Incident_With_Injury[[#This Row],[School Name]],Maine_Schools[School Name],Maine_Schools[Grade Span],"Error")</f>
        <v>05-08</v>
      </c>
      <c r="J80" t="str">
        <f>_xlfn.XLOOKUP(Violent_Incident_With_Injury[[#This Row],[School Name]],Maine_Schools[School Name],Maine_Schools[Comparison School Type],"Error")</f>
        <v>Non Charter</v>
      </c>
    </row>
    <row r="81" spans="1:10" hidden="1">
      <c r="A81" t="s">
        <v>573</v>
      </c>
      <c r="B81" t="s">
        <v>1271</v>
      </c>
      <c r="C81" t="s">
        <v>1272</v>
      </c>
      <c r="D81" t="s">
        <v>1010</v>
      </c>
      <c r="E81" t="s">
        <v>281</v>
      </c>
      <c r="F81" t="s">
        <v>1273</v>
      </c>
      <c r="G81">
        <v>0</v>
      </c>
      <c r="H81" s="133">
        <v>0</v>
      </c>
      <c r="I81" t="str">
        <f>_xlfn.XLOOKUP(Violent_Incident_With_Injury[[#This Row],[School Name]],Maine_Schools[School Name],Maine_Schools[Grade Span],"Error")</f>
        <v>PK-04</v>
      </c>
      <c r="J81" t="str">
        <f>_xlfn.XLOOKUP(Violent_Incident_With_Injury[[#This Row],[School Name]],Maine_Schools[School Name],Maine_Schools[Comparison School Type],"Error")</f>
        <v>Non Charter</v>
      </c>
    </row>
    <row r="82" spans="1:10" hidden="1">
      <c r="A82" t="s">
        <v>573</v>
      </c>
      <c r="B82" t="s">
        <v>1271</v>
      </c>
      <c r="C82" t="s">
        <v>1272</v>
      </c>
      <c r="D82" t="s">
        <v>923</v>
      </c>
      <c r="E82" t="s">
        <v>284</v>
      </c>
      <c r="F82" t="s">
        <v>1273</v>
      </c>
      <c r="G82">
        <v>0</v>
      </c>
      <c r="H82" s="133">
        <v>0</v>
      </c>
      <c r="I82" t="str">
        <f>_xlfn.XLOOKUP(Violent_Incident_With_Injury[[#This Row],[School Name]],Maine_Schools[School Name],Maine_Schools[Grade Span],"Error")</f>
        <v>KG-05</v>
      </c>
      <c r="J82" t="str">
        <f>_xlfn.XLOOKUP(Violent_Incident_With_Injury[[#This Row],[School Name]],Maine_Schools[School Name],Maine_Schools[Comparison School Type],"Error")</f>
        <v>Non Charter</v>
      </c>
    </row>
    <row r="83" spans="1:10" hidden="1">
      <c r="A83" t="s">
        <v>573</v>
      </c>
      <c r="B83" t="s">
        <v>1271</v>
      </c>
      <c r="C83" t="s">
        <v>1272</v>
      </c>
      <c r="D83" t="s">
        <v>1088</v>
      </c>
      <c r="E83" t="s">
        <v>37</v>
      </c>
      <c r="F83" t="s">
        <v>1273</v>
      </c>
      <c r="G83">
        <v>0</v>
      </c>
      <c r="H83" s="133">
        <v>0</v>
      </c>
      <c r="I83" t="str">
        <f>_xlfn.XLOOKUP(Violent_Incident_With_Injury[[#This Row],[School Name]],Maine_Schools[School Name],Maine_Schools[Grade Span],"Error")</f>
        <v>PK-06</v>
      </c>
      <c r="J83" t="str">
        <f>_xlfn.XLOOKUP(Violent_Incident_With_Injury[[#This Row],[School Name]],Maine_Schools[School Name],Maine_Schools[Comparison School Type],"Error")</f>
        <v>Non Charter</v>
      </c>
    </row>
    <row r="84" spans="1:10" hidden="1">
      <c r="A84" t="s">
        <v>573</v>
      </c>
      <c r="B84" t="s">
        <v>1271</v>
      </c>
      <c r="C84" t="s">
        <v>1272</v>
      </c>
      <c r="D84" t="s">
        <v>1243</v>
      </c>
      <c r="E84" t="s">
        <v>287</v>
      </c>
      <c r="F84" t="s">
        <v>1273</v>
      </c>
      <c r="G84">
        <v>0</v>
      </c>
      <c r="H84" s="133">
        <v>0</v>
      </c>
      <c r="I84" t="str">
        <f>_xlfn.XLOOKUP(Violent_Incident_With_Injury[[#This Row],[School Name]],Maine_Schools[School Name],Maine_Schools[Grade Span],"Error")</f>
        <v>02-04</v>
      </c>
      <c r="J84" t="str">
        <f>_xlfn.XLOOKUP(Violent_Incident_With_Injury[[#This Row],[School Name]],Maine_Schools[School Name],Maine_Schools[Comparison School Type],"Error")</f>
        <v>Non Charter</v>
      </c>
    </row>
    <row r="85" spans="1:10" hidden="1">
      <c r="A85" t="s">
        <v>573</v>
      </c>
      <c r="B85" t="s">
        <v>1271</v>
      </c>
      <c r="C85" t="s">
        <v>1272</v>
      </c>
      <c r="D85" t="s">
        <v>1229</v>
      </c>
      <c r="E85" t="s">
        <v>288</v>
      </c>
      <c r="F85" t="s">
        <v>1273</v>
      </c>
      <c r="G85">
        <v>0</v>
      </c>
      <c r="H85" s="133">
        <v>0</v>
      </c>
      <c r="I85" t="str">
        <f>_xlfn.XLOOKUP(Violent_Incident_With_Injury[[#This Row],[School Name]],Maine_Schools[School Name],Maine_Schools[Grade Span],"Error")</f>
        <v>PK-04</v>
      </c>
      <c r="J85" t="str">
        <f>_xlfn.XLOOKUP(Violent_Incident_With_Injury[[#This Row],[School Name]],Maine_Schools[School Name],Maine_Schools[Comparison School Type],"Error")</f>
        <v>Non Charter</v>
      </c>
    </row>
    <row r="86" spans="1:10">
      <c r="A86" t="s">
        <v>573</v>
      </c>
      <c r="B86" t="s">
        <v>1271</v>
      </c>
      <c r="C86" t="s">
        <v>1272</v>
      </c>
      <c r="D86" t="s">
        <v>757</v>
      </c>
      <c r="E86" t="s">
        <v>35</v>
      </c>
      <c r="F86" t="s">
        <v>1273</v>
      </c>
      <c r="G86">
        <v>31</v>
      </c>
      <c r="H86" s="133">
        <v>4.0300000000000002E-2</v>
      </c>
      <c r="I86" t="str">
        <f>_xlfn.XLOOKUP(Violent_Incident_With_Injury[[#This Row],[School Name]],Maine_Schools[School Name],Maine_Schools[Grade Span],"Error")</f>
        <v>09-12</v>
      </c>
      <c r="J86" t="str">
        <f>_xlfn.XLOOKUP(Violent_Incident_With_Injury[[#This Row],[School Name]],Maine_Schools[School Name],Maine_Schools[Comparison School Type],"Error")</f>
        <v>Non Charter</v>
      </c>
    </row>
    <row r="87" spans="1:10" hidden="1">
      <c r="A87" t="s">
        <v>573</v>
      </c>
      <c r="B87" t="s">
        <v>1271</v>
      </c>
      <c r="C87" t="s">
        <v>1272</v>
      </c>
      <c r="D87" t="s">
        <v>757</v>
      </c>
      <c r="E87" t="s">
        <v>38</v>
      </c>
      <c r="F87" t="s">
        <v>1273</v>
      </c>
      <c r="G87">
        <v>20</v>
      </c>
      <c r="H87" s="133">
        <v>5.3900000000000003E-2</v>
      </c>
      <c r="I87" t="str">
        <f>_xlfn.XLOOKUP(Violent_Incident_With_Injury[[#This Row],[School Name]],Maine_Schools[School Name],Maine_Schools[Grade Span],"Error")</f>
        <v>07-08</v>
      </c>
      <c r="J87" t="str">
        <f>_xlfn.XLOOKUP(Violent_Incident_With_Injury[[#This Row],[School Name]],Maine_Schools[School Name],Maine_Schools[Comparison School Type],"Error")</f>
        <v>Non Charter</v>
      </c>
    </row>
    <row r="88" spans="1:10" hidden="1">
      <c r="A88" t="s">
        <v>573</v>
      </c>
      <c r="B88" t="s">
        <v>1271</v>
      </c>
      <c r="C88" t="s">
        <v>1272</v>
      </c>
      <c r="D88" t="s">
        <v>1083</v>
      </c>
      <c r="E88" t="s">
        <v>228</v>
      </c>
      <c r="F88" t="s">
        <v>1273</v>
      </c>
      <c r="G88">
        <v>3</v>
      </c>
      <c r="H88" s="133">
        <v>1.01E-2</v>
      </c>
      <c r="I88" t="str">
        <f>_xlfn.XLOOKUP(Violent_Incident_With_Injury[[#This Row],[School Name]],Maine_Schools[School Name],Maine_Schools[Grade Span],"Error")</f>
        <v>PK-05</v>
      </c>
      <c r="J88" t="str">
        <f>_xlfn.XLOOKUP(Violent_Incident_With_Injury[[#This Row],[School Name]],Maine_Schools[School Name],Maine_Schools[Comparison School Type],"Error")</f>
        <v>Non Charter</v>
      </c>
    </row>
    <row r="89" spans="1:10" hidden="1">
      <c r="A89" t="s">
        <v>573</v>
      </c>
      <c r="B89" t="s">
        <v>1271</v>
      </c>
      <c r="C89" t="s">
        <v>1272</v>
      </c>
      <c r="D89" t="s">
        <v>1130</v>
      </c>
      <c r="E89" t="s">
        <v>231</v>
      </c>
      <c r="F89" t="s">
        <v>1273</v>
      </c>
      <c r="G89">
        <v>0</v>
      </c>
      <c r="H89" s="133">
        <v>0</v>
      </c>
      <c r="I89" t="str">
        <f>_xlfn.XLOOKUP(Violent_Incident_With_Injury[[#This Row],[School Name]],Maine_Schools[School Name],Maine_Schools[Grade Span],"Error")</f>
        <v>03-05</v>
      </c>
      <c r="J89" t="str">
        <f>_xlfn.XLOOKUP(Violent_Incident_With_Injury[[#This Row],[School Name]],Maine_Schools[School Name],Maine_Schools[Comparison School Type],"Error")</f>
        <v>Non Charter</v>
      </c>
    </row>
    <row r="90" spans="1:10" hidden="1">
      <c r="A90" t="s">
        <v>573</v>
      </c>
      <c r="B90" t="s">
        <v>1271</v>
      </c>
      <c r="C90" t="s">
        <v>1272</v>
      </c>
      <c r="D90" t="s">
        <v>987</v>
      </c>
      <c r="E90" t="s">
        <v>251</v>
      </c>
      <c r="F90" t="s">
        <v>1273</v>
      </c>
      <c r="G90">
        <v>3</v>
      </c>
      <c r="H90" s="133">
        <v>3.7999999999999999E-2</v>
      </c>
      <c r="I90" t="str">
        <f>_xlfn.XLOOKUP(Violent_Incident_With_Injury[[#This Row],[School Name]],Maine_Schools[School Name],Maine_Schools[Grade Span],"Error")</f>
        <v>KG-05</v>
      </c>
      <c r="J90" t="str">
        <f>_xlfn.XLOOKUP(Violent_Incident_With_Injury[[#This Row],[School Name]],Maine_Schools[School Name],Maine_Schools[Comparison School Type],"Error")</f>
        <v>Non Charter</v>
      </c>
    </row>
    <row r="91" spans="1:10" hidden="1">
      <c r="A91" t="s">
        <v>573</v>
      </c>
      <c r="B91" t="s">
        <v>1271</v>
      </c>
      <c r="C91" t="s">
        <v>1272</v>
      </c>
      <c r="D91" t="s">
        <v>1061</v>
      </c>
      <c r="E91" t="s">
        <v>252</v>
      </c>
      <c r="F91" t="s">
        <v>1273</v>
      </c>
      <c r="G91">
        <v>0</v>
      </c>
      <c r="H91" s="133">
        <v>0</v>
      </c>
      <c r="I91" t="str">
        <f>_xlfn.XLOOKUP(Violent_Incident_With_Injury[[#This Row],[School Name]],Maine_Schools[School Name],Maine_Schools[Grade Span],"Error")</f>
        <v>PK-06</v>
      </c>
      <c r="J91" t="str">
        <f>_xlfn.XLOOKUP(Violent_Incident_With_Injury[[#This Row],[School Name]],Maine_Schools[School Name],Maine_Schools[Comparison School Type],"Error")</f>
        <v>Non Charter</v>
      </c>
    </row>
    <row r="92" spans="1:10" hidden="1">
      <c r="A92" t="s">
        <v>573</v>
      </c>
      <c r="B92" t="s">
        <v>1271</v>
      </c>
      <c r="C92" t="s">
        <v>1272</v>
      </c>
      <c r="D92" t="s">
        <v>1118</v>
      </c>
      <c r="E92" t="s">
        <v>194</v>
      </c>
      <c r="F92" t="s">
        <v>1273</v>
      </c>
      <c r="G92">
        <v>5</v>
      </c>
      <c r="H92" s="133">
        <v>3.2099999999999997E-2</v>
      </c>
      <c r="I92" t="str">
        <f>_xlfn.XLOOKUP(Violent_Incident_With_Injury[[#This Row],[School Name]],Maine_Schools[School Name],Maine_Schools[Grade Span],"Error")</f>
        <v>05-08</v>
      </c>
      <c r="J92" t="str">
        <f>_xlfn.XLOOKUP(Violent_Incident_With_Injury[[#This Row],[School Name]],Maine_Schools[School Name],Maine_Schools[Comparison School Type],"Error")</f>
        <v>Non Charter</v>
      </c>
    </row>
    <row r="93" spans="1:10" hidden="1">
      <c r="A93" t="s">
        <v>573</v>
      </c>
      <c r="B93" t="s">
        <v>1271</v>
      </c>
      <c r="C93" t="s">
        <v>1272</v>
      </c>
      <c r="D93" t="s">
        <v>812</v>
      </c>
      <c r="E93" t="s">
        <v>54</v>
      </c>
      <c r="F93" t="s">
        <v>1273</v>
      </c>
      <c r="G93">
        <v>0</v>
      </c>
      <c r="H93" s="133">
        <v>0</v>
      </c>
      <c r="I93" t="str">
        <f>_xlfn.XLOOKUP(Violent_Incident_With_Injury[[#This Row],[School Name]],Maine_Schools[School Name],Maine_Schools[Grade Span],"Error")</f>
        <v>KG-08</v>
      </c>
      <c r="J93" t="str">
        <f>_xlfn.XLOOKUP(Violent_Incident_With_Injury[[#This Row],[School Name]],Maine_Schools[School Name],Maine_Schools[Comparison School Type],"Error")</f>
        <v>Non Charter</v>
      </c>
    </row>
    <row r="94" spans="1:10">
      <c r="A94" t="s">
        <v>573</v>
      </c>
      <c r="B94" t="s">
        <v>1271</v>
      </c>
      <c r="C94" t="s">
        <v>1272</v>
      </c>
      <c r="D94" t="s">
        <v>812</v>
      </c>
      <c r="E94" t="s">
        <v>127</v>
      </c>
      <c r="F94" t="s">
        <v>1273</v>
      </c>
      <c r="G94">
        <v>3</v>
      </c>
      <c r="H94" s="133">
        <v>3.1300000000000001E-2</v>
      </c>
      <c r="I94" t="str">
        <f>_xlfn.XLOOKUP(Violent_Incident_With_Injury[[#This Row],[School Name]],Maine_Schools[School Name],Maine_Schools[Grade Span],"Error")</f>
        <v>09-12</v>
      </c>
      <c r="J94" t="str">
        <f>_xlfn.XLOOKUP(Violent_Incident_With_Injury[[#This Row],[School Name]],Maine_Schools[School Name],Maine_Schools[Comparison School Type],"Error")</f>
        <v>Non Charter</v>
      </c>
    </row>
    <row r="95" spans="1:10">
      <c r="A95" t="s">
        <v>573</v>
      </c>
      <c r="B95" t="s">
        <v>1271</v>
      </c>
      <c r="C95" t="s">
        <v>1272</v>
      </c>
      <c r="D95" t="s">
        <v>923</v>
      </c>
      <c r="E95" t="s">
        <v>44</v>
      </c>
      <c r="F95" t="s">
        <v>1273</v>
      </c>
      <c r="G95">
        <v>2</v>
      </c>
      <c r="H95" s="133">
        <v>2E-3</v>
      </c>
      <c r="I95" t="str">
        <f>_xlfn.XLOOKUP(Violent_Incident_With_Injury[[#This Row],[School Name]],Maine_Schools[School Name],Maine_Schools[Grade Span],"Error")</f>
        <v>09-12</v>
      </c>
      <c r="J95" t="str">
        <f>_xlfn.XLOOKUP(Violent_Incident_With_Injury[[#This Row],[School Name]],Maine_Schools[School Name],Maine_Schools[Comparison School Type],"Error")</f>
        <v>Non Charter</v>
      </c>
    </row>
    <row r="96" spans="1:10">
      <c r="A96" t="s">
        <v>573</v>
      </c>
      <c r="B96" t="s">
        <v>1271</v>
      </c>
      <c r="C96" t="s">
        <v>1272</v>
      </c>
      <c r="D96" t="s">
        <v>906</v>
      </c>
      <c r="E96" t="s">
        <v>207</v>
      </c>
      <c r="F96" t="s">
        <v>1273</v>
      </c>
      <c r="G96">
        <v>3</v>
      </c>
      <c r="H96" s="133">
        <v>1.04E-2</v>
      </c>
      <c r="I96" t="str">
        <f>_xlfn.XLOOKUP(Violent_Incident_With_Injury[[#This Row],[School Name]],Maine_Schools[School Name],Maine_Schools[Grade Span],"Error")</f>
        <v>09-12</v>
      </c>
      <c r="J96" t="str">
        <f>_xlfn.XLOOKUP(Violent_Incident_With_Injury[[#This Row],[School Name]],Maine_Schools[School Name],Maine_Schools[Comparison School Type],"Error")</f>
        <v>Non Charter</v>
      </c>
    </row>
    <row r="97" spans="1:10" hidden="1">
      <c r="A97" t="s">
        <v>573</v>
      </c>
      <c r="B97" t="s">
        <v>1271</v>
      </c>
      <c r="C97" t="s">
        <v>1272</v>
      </c>
      <c r="D97" t="s">
        <v>930</v>
      </c>
      <c r="E97" t="s">
        <v>316</v>
      </c>
      <c r="F97" t="s">
        <v>1273</v>
      </c>
      <c r="G97">
        <v>1</v>
      </c>
      <c r="H97" s="133">
        <v>3.8E-3</v>
      </c>
      <c r="I97" t="str">
        <f>_xlfn.XLOOKUP(Violent_Incident_With_Injury[[#This Row],[School Name]],Maine_Schools[School Name],Maine_Schools[Grade Span],"Error")</f>
        <v>PK-02</v>
      </c>
      <c r="J97" t="str">
        <f>_xlfn.XLOOKUP(Violent_Incident_With_Injury[[#This Row],[School Name]],Maine_Schools[School Name],Maine_Schools[Comparison School Type],"Error")</f>
        <v>Non Charter</v>
      </c>
    </row>
    <row r="98" spans="1:10" hidden="1">
      <c r="A98" t="s">
        <v>573</v>
      </c>
      <c r="B98" t="s">
        <v>1271</v>
      </c>
      <c r="C98" t="s">
        <v>1272</v>
      </c>
      <c r="D98" t="s">
        <v>1108</v>
      </c>
      <c r="E98" t="s">
        <v>65</v>
      </c>
      <c r="F98" t="s">
        <v>1273</v>
      </c>
      <c r="G98">
        <v>0</v>
      </c>
      <c r="H98" s="133">
        <v>0</v>
      </c>
      <c r="I98" t="str">
        <f>_xlfn.XLOOKUP(Violent_Incident_With_Injury[[#This Row],[School Name]],Maine_Schools[School Name],Maine_Schools[Grade Span],"Error")</f>
        <v>PK-05</v>
      </c>
      <c r="J98" t="str">
        <f>_xlfn.XLOOKUP(Violent_Incident_With_Injury[[#This Row],[School Name]],Maine_Schools[School Name],Maine_Schools[Comparison School Type],"Error")</f>
        <v>Non Charter</v>
      </c>
    </row>
    <row r="99" spans="1:10">
      <c r="A99" t="s">
        <v>573</v>
      </c>
      <c r="B99" t="s">
        <v>1271</v>
      </c>
      <c r="C99" t="s">
        <v>1272</v>
      </c>
      <c r="D99" t="s">
        <v>1108</v>
      </c>
      <c r="E99" t="s">
        <v>74</v>
      </c>
      <c r="F99" t="s">
        <v>1273</v>
      </c>
      <c r="G99">
        <v>0</v>
      </c>
      <c r="H99" s="133">
        <v>0</v>
      </c>
      <c r="I99" t="str">
        <f>_xlfn.XLOOKUP(Violent_Incident_With_Injury[[#This Row],[School Name]],Maine_Schools[School Name],Maine_Schools[Grade Span],"Error")</f>
        <v>09-12</v>
      </c>
      <c r="J99" t="str">
        <f>_xlfn.XLOOKUP(Violent_Incident_With_Injury[[#This Row],[School Name]],Maine_Schools[School Name],Maine_Schools[Comparison School Type],"Error")</f>
        <v>Non Charter</v>
      </c>
    </row>
    <row r="100" spans="1:10" hidden="1">
      <c r="A100" t="s">
        <v>573</v>
      </c>
      <c r="B100" t="s">
        <v>1271</v>
      </c>
      <c r="C100" t="s">
        <v>1272</v>
      </c>
      <c r="D100" t="s">
        <v>1203</v>
      </c>
      <c r="E100" t="s">
        <v>321</v>
      </c>
      <c r="F100" t="s">
        <v>1273</v>
      </c>
      <c r="G100">
        <v>0</v>
      </c>
      <c r="H100" s="133">
        <v>0</v>
      </c>
      <c r="I100" t="str">
        <f>_xlfn.XLOOKUP(Violent_Incident_With_Injury[[#This Row],[School Name]],Maine_Schools[School Name],Maine_Schools[Grade Span],"Error")</f>
        <v>KG-04</v>
      </c>
      <c r="J100" t="str">
        <f>_xlfn.XLOOKUP(Violent_Incident_With_Injury[[#This Row],[School Name]],Maine_Schools[School Name],Maine_Schools[Comparison School Type],"Error")</f>
        <v>Non Charter</v>
      </c>
    </row>
    <row r="101" spans="1:10" hidden="1">
      <c r="A101" t="s">
        <v>573</v>
      </c>
      <c r="B101" t="s">
        <v>1271</v>
      </c>
      <c r="C101" t="s">
        <v>1272</v>
      </c>
      <c r="D101" t="s">
        <v>760</v>
      </c>
      <c r="E101" t="s">
        <v>61</v>
      </c>
      <c r="F101" t="s">
        <v>1273</v>
      </c>
      <c r="G101">
        <v>0</v>
      </c>
      <c r="H101" s="133">
        <v>0</v>
      </c>
      <c r="I101" t="str">
        <f>_xlfn.XLOOKUP(Violent_Incident_With_Injury[[#This Row],[School Name]],Maine_Schools[School Name],Maine_Schools[Grade Span],"Error")</f>
        <v>PK-03</v>
      </c>
      <c r="J101" t="str">
        <f>_xlfn.XLOOKUP(Violent_Incident_With_Injury[[#This Row],[School Name]],Maine_Schools[School Name],Maine_Schools[Comparison School Type],"Error")</f>
        <v>Non Charter</v>
      </c>
    </row>
    <row r="102" spans="1:10" hidden="1">
      <c r="A102" t="s">
        <v>573</v>
      </c>
      <c r="B102" t="s">
        <v>1271</v>
      </c>
      <c r="C102" t="s">
        <v>1272</v>
      </c>
      <c r="D102" t="s">
        <v>1052</v>
      </c>
      <c r="E102" t="s">
        <v>324</v>
      </c>
      <c r="F102" t="s">
        <v>1273</v>
      </c>
      <c r="G102">
        <v>0</v>
      </c>
      <c r="H102" s="133">
        <v>0</v>
      </c>
      <c r="I102" t="str">
        <f>_xlfn.XLOOKUP(Violent_Incident_With_Injury[[#This Row],[School Name]],Maine_Schools[School Name],Maine_Schools[Grade Span],"Error")</f>
        <v>PK-05</v>
      </c>
      <c r="J102" t="str">
        <f>_xlfn.XLOOKUP(Violent_Incident_With_Injury[[#This Row],[School Name]],Maine_Schools[School Name],Maine_Schools[Comparison School Type],"Error")</f>
        <v>Non Charter</v>
      </c>
    </row>
    <row r="103" spans="1:10" hidden="1">
      <c r="A103" t="s">
        <v>573</v>
      </c>
      <c r="B103" t="s">
        <v>1271</v>
      </c>
      <c r="C103" t="s">
        <v>1272</v>
      </c>
      <c r="D103" t="s">
        <v>934</v>
      </c>
      <c r="E103" t="s">
        <v>244</v>
      </c>
      <c r="F103" t="s">
        <v>1273</v>
      </c>
      <c r="G103">
        <v>0</v>
      </c>
      <c r="H103" s="133">
        <v>0</v>
      </c>
      <c r="I103" t="str">
        <f>_xlfn.XLOOKUP(Violent_Incident_With_Injury[[#This Row],[School Name]],Maine_Schools[School Name],Maine_Schools[Grade Span],"Error")</f>
        <v>PK-05</v>
      </c>
      <c r="J103" t="str">
        <f>_xlfn.XLOOKUP(Violent_Incident_With_Injury[[#This Row],[School Name]],Maine_Schools[School Name],Maine_Schools[Comparison School Type],"Error")</f>
        <v>Non Charter</v>
      </c>
    </row>
    <row r="104" spans="1:10" hidden="1">
      <c r="A104" t="s">
        <v>573</v>
      </c>
      <c r="B104" t="s">
        <v>1271</v>
      </c>
      <c r="C104" t="s">
        <v>1272</v>
      </c>
      <c r="D104" t="s">
        <v>950</v>
      </c>
      <c r="E104" t="s">
        <v>327</v>
      </c>
      <c r="F104" t="s">
        <v>1273</v>
      </c>
      <c r="G104">
        <v>1</v>
      </c>
      <c r="H104" s="133">
        <v>2E-3</v>
      </c>
      <c r="I104" t="str">
        <f>_xlfn.XLOOKUP(Violent_Incident_With_Injury[[#This Row],[School Name]],Maine_Schools[School Name],Maine_Schools[Grade Span],"Error")</f>
        <v>PK-08</v>
      </c>
      <c r="J104" t="str">
        <f>_xlfn.XLOOKUP(Violent_Incident_With_Injury[[#This Row],[School Name]],Maine_Schools[School Name],Maine_Schools[Comparison School Type],"Error")</f>
        <v>Non Charter</v>
      </c>
    </row>
    <row r="105" spans="1:10" hidden="1">
      <c r="A105" t="s">
        <v>573</v>
      </c>
      <c r="B105" t="s">
        <v>1271</v>
      </c>
      <c r="C105" t="s">
        <v>1272</v>
      </c>
      <c r="D105" t="s">
        <v>1203</v>
      </c>
      <c r="E105" t="s">
        <v>328</v>
      </c>
      <c r="F105" t="s">
        <v>1273</v>
      </c>
      <c r="G105">
        <v>0</v>
      </c>
      <c r="H105" s="133">
        <v>0</v>
      </c>
      <c r="I105" t="str">
        <f>_xlfn.XLOOKUP(Violent_Incident_With_Injury[[#This Row],[School Name]],Maine_Schools[School Name],Maine_Schools[Grade Span],"Error")</f>
        <v>PK-04</v>
      </c>
      <c r="J105" t="str">
        <f>_xlfn.XLOOKUP(Violent_Incident_With_Injury[[#This Row],[School Name]],Maine_Schools[School Name],Maine_Schools[Comparison School Type],"Error")</f>
        <v>Non Charter</v>
      </c>
    </row>
    <row r="106" spans="1:10" hidden="1">
      <c r="A106" t="s">
        <v>573</v>
      </c>
      <c r="B106" t="s">
        <v>1271</v>
      </c>
      <c r="C106" t="s">
        <v>1272</v>
      </c>
      <c r="D106" t="s">
        <v>1025</v>
      </c>
      <c r="E106" t="s">
        <v>330</v>
      </c>
      <c r="F106" t="s">
        <v>1273</v>
      </c>
      <c r="G106">
        <v>0</v>
      </c>
      <c r="H106" s="133">
        <v>0</v>
      </c>
      <c r="I106" t="str">
        <f>_xlfn.XLOOKUP(Violent_Incident_With_Injury[[#This Row],[School Name]],Maine_Schools[School Name],Maine_Schools[Grade Span],"Error")</f>
        <v>KG-02</v>
      </c>
      <c r="J106" t="str">
        <f>_xlfn.XLOOKUP(Violent_Incident_With_Injury[[#This Row],[School Name]],Maine_Schools[School Name],Maine_Schools[Comparison School Type],"Error")</f>
        <v>Non Charter</v>
      </c>
    </row>
    <row r="107" spans="1:10" hidden="1">
      <c r="A107" t="s">
        <v>573</v>
      </c>
      <c r="B107" t="s">
        <v>1271</v>
      </c>
      <c r="C107" t="s">
        <v>1272</v>
      </c>
      <c r="D107" t="s">
        <v>754</v>
      </c>
      <c r="E107" t="s">
        <v>331</v>
      </c>
      <c r="F107" t="s">
        <v>1273</v>
      </c>
      <c r="G107">
        <v>0</v>
      </c>
      <c r="H107" s="133">
        <v>0</v>
      </c>
      <c r="I107" t="str">
        <f>_xlfn.XLOOKUP(Violent_Incident_With_Injury[[#This Row],[School Name]],Maine_Schools[School Name],Maine_Schools[Grade Span],"Error")</f>
        <v>PK-06</v>
      </c>
      <c r="J107" t="str">
        <f>_xlfn.XLOOKUP(Violent_Incident_With_Injury[[#This Row],[School Name]],Maine_Schools[School Name],Maine_Schools[Comparison School Type],"Error")</f>
        <v>Non Charter</v>
      </c>
    </row>
    <row r="108" spans="1:10" hidden="1">
      <c r="A108" t="s">
        <v>573</v>
      </c>
      <c r="B108" t="s">
        <v>1271</v>
      </c>
      <c r="C108" t="s">
        <v>1272</v>
      </c>
      <c r="D108" t="s">
        <v>1147</v>
      </c>
      <c r="E108" t="s">
        <v>332</v>
      </c>
      <c r="F108" t="s">
        <v>1273</v>
      </c>
      <c r="G108">
        <v>0</v>
      </c>
      <c r="H108" s="133">
        <v>0</v>
      </c>
      <c r="I108" t="str">
        <f>_xlfn.XLOOKUP(Violent_Incident_With_Injury[[#This Row],[School Name]],Maine_Schools[School Name],Maine_Schools[Grade Span],"Error")</f>
        <v>PK-02</v>
      </c>
      <c r="J108" t="str">
        <f>_xlfn.XLOOKUP(Violent_Incident_With_Injury[[#This Row],[School Name]],Maine_Schools[School Name],Maine_Schools[Comparison School Type],"Error")</f>
        <v>Non Charter</v>
      </c>
    </row>
    <row r="109" spans="1:10" hidden="1">
      <c r="A109" t="s">
        <v>573</v>
      </c>
      <c r="B109" t="s">
        <v>1271</v>
      </c>
      <c r="C109" t="s">
        <v>1272</v>
      </c>
      <c r="D109" t="s">
        <v>923</v>
      </c>
      <c r="E109" t="s">
        <v>245</v>
      </c>
      <c r="F109" t="s">
        <v>1273</v>
      </c>
      <c r="G109">
        <v>0</v>
      </c>
      <c r="H109" s="133">
        <v>0</v>
      </c>
      <c r="I109" t="str">
        <f>_xlfn.XLOOKUP(Violent_Incident_With_Injury[[#This Row],[School Name]],Maine_Schools[School Name],Maine_Schools[Grade Span],"Error")</f>
        <v>PK-05</v>
      </c>
      <c r="J109" t="str">
        <f>_xlfn.XLOOKUP(Violent_Incident_With_Injury[[#This Row],[School Name]],Maine_Schools[School Name],Maine_Schools[Comparison School Type],"Error")</f>
        <v>Non Charter</v>
      </c>
    </row>
    <row r="110" spans="1:10" hidden="1">
      <c r="A110" t="s">
        <v>573</v>
      </c>
      <c r="B110" t="s">
        <v>1271</v>
      </c>
      <c r="C110" t="s">
        <v>1272</v>
      </c>
      <c r="D110" t="s">
        <v>1178</v>
      </c>
      <c r="E110" t="s">
        <v>218</v>
      </c>
      <c r="F110" t="s">
        <v>1273</v>
      </c>
      <c r="G110">
        <v>0</v>
      </c>
      <c r="H110" s="133">
        <v>0</v>
      </c>
      <c r="I110" t="str">
        <f>_xlfn.XLOOKUP(Violent_Incident_With_Injury[[#This Row],[School Name]],Maine_Schools[School Name],Maine_Schools[Grade Span],"Error")</f>
        <v>PK-12</v>
      </c>
      <c r="J110" t="str">
        <f>_xlfn.XLOOKUP(Violent_Incident_With_Injury[[#This Row],[School Name]],Maine_Schools[School Name],Maine_Schools[Comparison School Type],"Error")</f>
        <v>Non Charter</v>
      </c>
    </row>
    <row r="111" spans="1:10" hidden="1">
      <c r="A111" t="s">
        <v>573</v>
      </c>
      <c r="B111" t="s">
        <v>1271</v>
      </c>
      <c r="C111" t="s">
        <v>1272</v>
      </c>
      <c r="D111" t="s">
        <v>819</v>
      </c>
      <c r="E111" t="s">
        <v>336</v>
      </c>
      <c r="F111" t="s">
        <v>1273</v>
      </c>
      <c r="G111">
        <v>0</v>
      </c>
      <c r="H111" s="133">
        <v>0</v>
      </c>
      <c r="I111" t="str">
        <f>_xlfn.XLOOKUP(Violent_Incident_With_Injury[[#This Row],[School Name]],Maine_Schools[School Name],Maine_Schools[Grade Span],"Error")</f>
        <v>PK-06</v>
      </c>
      <c r="J111" t="str">
        <f>_xlfn.XLOOKUP(Violent_Incident_With_Injury[[#This Row],[School Name]],Maine_Schools[School Name],Maine_Schools[Comparison School Type],"Error")</f>
        <v>Non Charter</v>
      </c>
    </row>
    <row r="112" spans="1:10" hidden="1">
      <c r="A112" t="s">
        <v>573</v>
      </c>
      <c r="B112" t="s">
        <v>1271</v>
      </c>
      <c r="C112" t="s">
        <v>1272</v>
      </c>
      <c r="D112" t="s">
        <v>819</v>
      </c>
      <c r="E112" t="s">
        <v>339</v>
      </c>
      <c r="F112" t="s">
        <v>1273</v>
      </c>
      <c r="G112">
        <v>1</v>
      </c>
      <c r="H112" s="133">
        <v>9.2999999999999992E-3</v>
      </c>
      <c r="I112" t="str">
        <f>_xlfn.XLOOKUP(Violent_Incident_With_Injury[[#This Row],[School Name]],Maine_Schools[School Name],Maine_Schools[Grade Span],"Error")</f>
        <v>07-12</v>
      </c>
      <c r="J112" t="str">
        <f>_xlfn.XLOOKUP(Violent_Incident_With_Injury[[#This Row],[School Name]],Maine_Schools[School Name],Maine_Schools[Comparison School Type],"Error")</f>
        <v>Non Charter</v>
      </c>
    </row>
    <row r="113" spans="1:10">
      <c r="A113" t="s">
        <v>573</v>
      </c>
      <c r="B113" t="s">
        <v>1271</v>
      </c>
      <c r="C113" t="s">
        <v>1272</v>
      </c>
      <c r="D113" t="s">
        <v>601</v>
      </c>
      <c r="E113" t="s">
        <v>578</v>
      </c>
      <c r="F113" t="s">
        <v>1273</v>
      </c>
      <c r="G113">
        <v>0</v>
      </c>
      <c r="H113" s="133">
        <v>0</v>
      </c>
      <c r="I113" t="str">
        <f>_xlfn.XLOOKUP(Violent_Incident_With_Injury[[#This Row],[School Name]],Maine_Schools[School Name],Maine_Schools[Grade Span],"Error")</f>
        <v>09-12</v>
      </c>
      <c r="J113" t="str">
        <f>_xlfn.XLOOKUP(Violent_Incident_With_Injury[[#This Row],[School Name]],Maine_Schools[School Name],Maine_Schools[Comparison School Type],"Error")</f>
        <v>Charter</v>
      </c>
    </row>
    <row r="114" spans="1:10" hidden="1">
      <c r="A114" t="s">
        <v>573</v>
      </c>
      <c r="B114" t="s">
        <v>1271</v>
      </c>
      <c r="C114" t="s">
        <v>1272</v>
      </c>
      <c r="D114" t="s">
        <v>913</v>
      </c>
      <c r="E114" t="s">
        <v>346</v>
      </c>
      <c r="F114" t="s">
        <v>1273</v>
      </c>
      <c r="G114">
        <v>0</v>
      </c>
      <c r="H114" s="133">
        <v>0</v>
      </c>
      <c r="I114" t="str">
        <f>_xlfn.XLOOKUP(Violent_Incident_With_Injury[[#This Row],[School Name]],Maine_Schools[School Name],Maine_Schools[Grade Span],"Error")</f>
        <v>KG-08</v>
      </c>
      <c r="J114" t="str">
        <f>_xlfn.XLOOKUP(Violent_Incident_With_Injury[[#This Row],[School Name]],Maine_Schools[School Name],Maine_Schools[Comparison School Type],"Error")</f>
        <v>Non Charter</v>
      </c>
    </row>
    <row r="115" spans="1:10" hidden="1">
      <c r="A115" t="s">
        <v>573</v>
      </c>
      <c r="B115" t="s">
        <v>1271</v>
      </c>
      <c r="C115" t="s">
        <v>1272</v>
      </c>
      <c r="D115" t="s">
        <v>954</v>
      </c>
      <c r="E115" t="s">
        <v>89</v>
      </c>
      <c r="F115" t="s">
        <v>1273</v>
      </c>
      <c r="G115">
        <v>0</v>
      </c>
      <c r="H115" s="133">
        <v>0</v>
      </c>
      <c r="I115" t="str">
        <f>_xlfn.XLOOKUP(Violent_Incident_With_Injury[[#This Row],[School Name]],Maine_Schools[School Name],Maine_Schools[Grade Span],"Error")</f>
        <v>PK-03</v>
      </c>
      <c r="J115" t="str">
        <f>_xlfn.XLOOKUP(Violent_Incident_With_Injury[[#This Row],[School Name]],Maine_Schools[School Name],Maine_Schools[Comparison School Type],"Error")</f>
        <v>Non Charter</v>
      </c>
    </row>
    <row r="116" spans="1:10">
      <c r="A116" t="s">
        <v>573</v>
      </c>
      <c r="B116" t="s">
        <v>1271</v>
      </c>
      <c r="C116" t="s">
        <v>1272</v>
      </c>
      <c r="D116" t="s">
        <v>754</v>
      </c>
      <c r="E116" t="s">
        <v>28</v>
      </c>
      <c r="F116" t="s">
        <v>1273</v>
      </c>
      <c r="G116">
        <v>7</v>
      </c>
      <c r="H116" s="133">
        <v>6.1000000000000004E-3</v>
      </c>
      <c r="I116" t="str">
        <f>_xlfn.XLOOKUP(Violent_Incident_With_Injury[[#This Row],[School Name]],Maine_Schools[School Name],Maine_Schools[Grade Span],"Error")</f>
        <v>09-12</v>
      </c>
      <c r="J116" t="str">
        <f>_xlfn.XLOOKUP(Violent_Incident_With_Injury[[#This Row],[School Name]],Maine_Schools[School Name],Maine_Schools[Comparison School Type],"Error")</f>
        <v>Non Charter</v>
      </c>
    </row>
    <row r="117" spans="1:10" hidden="1">
      <c r="A117" t="s">
        <v>573</v>
      </c>
      <c r="B117" t="s">
        <v>1271</v>
      </c>
      <c r="C117" t="s">
        <v>1272</v>
      </c>
      <c r="D117" t="s">
        <v>1195</v>
      </c>
      <c r="E117" t="s">
        <v>350</v>
      </c>
      <c r="F117" t="s">
        <v>1273</v>
      </c>
      <c r="G117">
        <v>0</v>
      </c>
      <c r="H117" s="133">
        <v>0</v>
      </c>
      <c r="I117" t="str">
        <f>_xlfn.XLOOKUP(Violent_Incident_With_Injury[[#This Row],[School Name]],Maine_Schools[School Name],Maine_Schools[Grade Span],"Error")</f>
        <v>KG-02</v>
      </c>
      <c r="J117" t="str">
        <f>_xlfn.XLOOKUP(Violent_Incident_With_Injury[[#This Row],[School Name]],Maine_Schools[School Name],Maine_Schools[Comparison School Type],"Error")</f>
        <v>Non Charter</v>
      </c>
    </row>
    <row r="118" spans="1:10" hidden="1">
      <c r="A118" t="s">
        <v>573</v>
      </c>
      <c r="B118" t="s">
        <v>1271</v>
      </c>
      <c r="C118" t="s">
        <v>1272</v>
      </c>
      <c r="D118" t="s">
        <v>1058</v>
      </c>
      <c r="E118" t="s">
        <v>351</v>
      </c>
      <c r="F118" t="s">
        <v>1273</v>
      </c>
      <c r="G118">
        <v>0</v>
      </c>
      <c r="H118" s="133">
        <v>0</v>
      </c>
      <c r="I118" t="str">
        <f>_xlfn.XLOOKUP(Violent_Incident_With_Injury[[#This Row],[School Name]],Maine_Schools[School Name],Maine_Schools[Grade Span],"Error")</f>
        <v>PK-03</v>
      </c>
      <c r="J118" t="str">
        <f>_xlfn.XLOOKUP(Violent_Incident_With_Injury[[#This Row],[School Name]],Maine_Schools[School Name],Maine_Schools[Comparison School Type],"Error")</f>
        <v>Non Charter</v>
      </c>
    </row>
    <row r="119" spans="1:10" hidden="1">
      <c r="A119" t="s">
        <v>573</v>
      </c>
      <c r="B119" t="s">
        <v>1271</v>
      </c>
      <c r="C119" t="s">
        <v>1272</v>
      </c>
      <c r="D119" t="s">
        <v>1031</v>
      </c>
      <c r="E119" t="s">
        <v>352</v>
      </c>
      <c r="F119" t="s">
        <v>1273</v>
      </c>
      <c r="G119">
        <v>3</v>
      </c>
      <c r="H119" s="133">
        <v>3.2300000000000002E-2</v>
      </c>
      <c r="I119" t="str">
        <f>_xlfn.XLOOKUP(Violent_Incident_With_Injury[[#This Row],[School Name]],Maine_Schools[School Name],Maine_Schools[Grade Span],"Error")</f>
        <v>PK-05</v>
      </c>
      <c r="J119" t="str">
        <f>_xlfn.XLOOKUP(Violent_Incident_With_Injury[[#This Row],[School Name]],Maine_Schools[School Name],Maine_Schools[Comparison School Type],"Error")</f>
        <v>Non Charter</v>
      </c>
    </row>
    <row r="120" spans="1:10" hidden="1">
      <c r="A120" t="s">
        <v>573</v>
      </c>
      <c r="B120" t="s">
        <v>1271</v>
      </c>
      <c r="C120" t="s">
        <v>1272</v>
      </c>
      <c r="D120" t="s">
        <v>1143</v>
      </c>
      <c r="E120" t="s">
        <v>355</v>
      </c>
      <c r="F120" t="s">
        <v>1273</v>
      </c>
      <c r="G120">
        <v>0</v>
      </c>
      <c r="H120" s="133">
        <v>0</v>
      </c>
      <c r="I120" t="str">
        <f>_xlfn.XLOOKUP(Violent_Incident_With_Injury[[#This Row],[School Name]],Maine_Schools[School Name],Maine_Schools[Grade Span],"Error")</f>
        <v>PK-03</v>
      </c>
      <c r="J120" t="str">
        <f>_xlfn.XLOOKUP(Violent_Incident_With_Injury[[#This Row],[School Name]],Maine_Schools[School Name],Maine_Schools[Comparison School Type],"Error")</f>
        <v>Non Charter</v>
      </c>
    </row>
    <row r="121" spans="1:10" hidden="1">
      <c r="A121" t="s">
        <v>573</v>
      </c>
      <c r="B121" t="s">
        <v>1271</v>
      </c>
      <c r="C121" t="s">
        <v>1272</v>
      </c>
      <c r="D121" t="s">
        <v>825</v>
      </c>
      <c r="E121" t="s">
        <v>253</v>
      </c>
      <c r="F121" t="s">
        <v>1273</v>
      </c>
      <c r="G121">
        <v>2</v>
      </c>
      <c r="H121" s="133">
        <v>2.3999999999999998E-3</v>
      </c>
      <c r="I121" t="str">
        <f>_xlfn.XLOOKUP(Violent_Incident_With_Injury[[#This Row],[School Name]],Maine_Schools[School Name],Maine_Schools[Grade Span],"Error")</f>
        <v>KG-08</v>
      </c>
      <c r="J121" t="str">
        <f>_xlfn.XLOOKUP(Violent_Incident_With_Injury[[#This Row],[School Name]],Maine_Schools[School Name],Maine_Schools[Comparison School Type],"Error")</f>
        <v>Non Charter</v>
      </c>
    </row>
    <row r="122" spans="1:10">
      <c r="A122" t="s">
        <v>573</v>
      </c>
      <c r="B122" t="s">
        <v>1271</v>
      </c>
      <c r="C122" t="s">
        <v>1272</v>
      </c>
      <c r="D122" t="s">
        <v>825</v>
      </c>
      <c r="E122" t="s">
        <v>58</v>
      </c>
      <c r="F122" t="s">
        <v>1273</v>
      </c>
      <c r="G122">
        <v>8</v>
      </c>
      <c r="H122" s="133">
        <v>1.3899999999999999E-2</v>
      </c>
      <c r="I122" t="str">
        <f>_xlfn.XLOOKUP(Violent_Incident_With_Injury[[#This Row],[School Name]],Maine_Schools[School Name],Maine_Schools[Grade Span],"Error")</f>
        <v>09-12</v>
      </c>
      <c r="J122" t="str">
        <f>_xlfn.XLOOKUP(Violent_Incident_With_Injury[[#This Row],[School Name]],Maine_Schools[School Name],Maine_Schools[Comparison School Type],"Error")</f>
        <v>Non Charter</v>
      </c>
    </row>
    <row r="123" spans="1:10" hidden="1">
      <c r="A123" t="s">
        <v>573</v>
      </c>
      <c r="B123" t="s">
        <v>1271</v>
      </c>
      <c r="C123" t="s">
        <v>1272</v>
      </c>
      <c r="D123" t="s">
        <v>998</v>
      </c>
      <c r="E123" t="s">
        <v>106</v>
      </c>
      <c r="F123" t="s">
        <v>1273</v>
      </c>
      <c r="G123">
        <v>0</v>
      </c>
      <c r="H123" s="133">
        <v>0</v>
      </c>
      <c r="I123" t="str">
        <f>_xlfn.XLOOKUP(Violent_Incident_With_Injury[[#This Row],[School Name]],Maine_Schools[School Name],Maine_Schools[Grade Span],"Error")</f>
        <v>PK-06</v>
      </c>
      <c r="J123" t="str">
        <f>_xlfn.XLOOKUP(Violent_Incident_With_Injury[[#This Row],[School Name]],Maine_Schools[School Name],Maine_Schools[Comparison School Type],"Error")</f>
        <v>Non Charter</v>
      </c>
    </row>
    <row r="124" spans="1:10" hidden="1">
      <c r="A124" t="s">
        <v>573</v>
      </c>
      <c r="B124" t="s">
        <v>1271</v>
      </c>
      <c r="C124" t="s">
        <v>1272</v>
      </c>
      <c r="D124" t="s">
        <v>1047</v>
      </c>
      <c r="E124" t="s">
        <v>255</v>
      </c>
      <c r="F124" t="s">
        <v>1273</v>
      </c>
      <c r="G124">
        <v>0</v>
      </c>
      <c r="H124" s="133">
        <v>0</v>
      </c>
      <c r="I124" t="str">
        <f>_xlfn.XLOOKUP(Violent_Incident_With_Injury[[#This Row],[School Name]],Maine_Schools[School Name],Maine_Schools[Grade Span],"Error")</f>
        <v>PK-05</v>
      </c>
      <c r="J124" t="str">
        <f>_xlfn.XLOOKUP(Violent_Incident_With_Injury[[#This Row],[School Name]],Maine_Schools[School Name],Maine_Schools[Comparison School Type],"Error")</f>
        <v>Non Charter</v>
      </c>
    </row>
    <row r="125" spans="1:10" hidden="1">
      <c r="A125" t="s">
        <v>573</v>
      </c>
      <c r="B125" t="s">
        <v>1271</v>
      </c>
      <c r="C125" t="s">
        <v>1272</v>
      </c>
      <c r="D125" t="s">
        <v>1125</v>
      </c>
      <c r="E125" t="s">
        <v>258</v>
      </c>
      <c r="F125" t="s">
        <v>1273</v>
      </c>
      <c r="G125">
        <v>0</v>
      </c>
      <c r="H125" s="133">
        <v>0</v>
      </c>
      <c r="I125" t="str">
        <f>_xlfn.XLOOKUP(Violent_Incident_With_Injury[[#This Row],[School Name]],Maine_Schools[School Name],Maine_Schools[Grade Span],"Error")</f>
        <v>04-05</v>
      </c>
      <c r="J125" t="str">
        <f>_xlfn.XLOOKUP(Violent_Incident_With_Injury[[#This Row],[School Name]],Maine_Schools[School Name],Maine_Schools[Comparison School Type],"Error")</f>
        <v>Non Charter</v>
      </c>
    </row>
    <row r="126" spans="1:10" hidden="1">
      <c r="A126" t="s">
        <v>573</v>
      </c>
      <c r="B126" t="s">
        <v>1271</v>
      </c>
      <c r="C126" t="s">
        <v>1272</v>
      </c>
      <c r="D126" t="s">
        <v>1015</v>
      </c>
      <c r="E126" t="s">
        <v>285</v>
      </c>
      <c r="F126" t="s">
        <v>1273</v>
      </c>
      <c r="G126">
        <v>0</v>
      </c>
      <c r="H126" s="133">
        <v>0</v>
      </c>
      <c r="I126" t="str">
        <f>_xlfn.XLOOKUP(Violent_Incident_With_Injury[[#This Row],[School Name]],Maine_Schools[School Name],Maine_Schools[Grade Span],"Error")</f>
        <v>PK-04</v>
      </c>
      <c r="J126" t="str">
        <f>_xlfn.XLOOKUP(Violent_Incident_With_Injury[[#This Row],[School Name]],Maine_Schools[School Name],Maine_Schools[Comparison School Type],"Error")</f>
        <v>Non Charter</v>
      </c>
    </row>
    <row r="127" spans="1:10" hidden="1">
      <c r="A127" t="s">
        <v>573</v>
      </c>
      <c r="B127" t="s">
        <v>1271</v>
      </c>
      <c r="C127" t="s">
        <v>1272</v>
      </c>
      <c r="D127" t="s">
        <v>1169</v>
      </c>
      <c r="E127" t="s">
        <v>229</v>
      </c>
      <c r="F127" t="s">
        <v>1273</v>
      </c>
      <c r="G127">
        <v>2</v>
      </c>
      <c r="H127" s="133">
        <v>6.8999999999999999E-3</v>
      </c>
      <c r="I127" t="str">
        <f>_xlfn.XLOOKUP(Violent_Incident_With_Injury[[#This Row],[School Name]],Maine_Schools[School Name],Maine_Schools[Grade Span],"Error")</f>
        <v>03-05</v>
      </c>
      <c r="J127" t="str">
        <f>_xlfn.XLOOKUP(Violent_Incident_With_Injury[[#This Row],[School Name]],Maine_Schools[School Name],Maine_Schools[Comparison School Type],"Error")</f>
        <v>Non Charter</v>
      </c>
    </row>
    <row r="128" spans="1:10" hidden="1">
      <c r="A128" t="s">
        <v>573</v>
      </c>
      <c r="B128" t="s">
        <v>1271</v>
      </c>
      <c r="C128" t="s">
        <v>1272</v>
      </c>
      <c r="D128" t="s">
        <v>1088</v>
      </c>
      <c r="E128" t="s">
        <v>289</v>
      </c>
      <c r="F128" t="s">
        <v>1273</v>
      </c>
      <c r="G128">
        <v>0</v>
      </c>
      <c r="H128" s="133">
        <v>0</v>
      </c>
      <c r="I128" t="str">
        <f>_xlfn.XLOOKUP(Violent_Incident_With_Injury[[#This Row],[School Name]],Maine_Schools[School Name],Maine_Schools[Grade Span],"Error")</f>
        <v>PK-KG</v>
      </c>
      <c r="J128" t="str">
        <f>_xlfn.XLOOKUP(Violent_Incident_With_Injury[[#This Row],[School Name]],Maine_Schools[School Name],Maine_Schools[Comparison School Type],"Error")</f>
        <v>Non Charter</v>
      </c>
    </row>
    <row r="129" spans="1:10" hidden="1">
      <c r="A129" t="s">
        <v>573</v>
      </c>
      <c r="B129" t="s">
        <v>1271</v>
      </c>
      <c r="C129" t="s">
        <v>1272</v>
      </c>
      <c r="D129" t="s">
        <v>760</v>
      </c>
      <c r="E129" t="s">
        <v>30</v>
      </c>
      <c r="F129" t="s">
        <v>1273</v>
      </c>
      <c r="G129">
        <v>0</v>
      </c>
      <c r="H129" s="133">
        <v>0</v>
      </c>
      <c r="I129" t="str">
        <f>_xlfn.XLOOKUP(Violent_Incident_With_Injury[[#This Row],[School Name]],Maine_Schools[School Name],Maine_Schools[Grade Span],"Error")</f>
        <v>04-05</v>
      </c>
      <c r="J129" t="str">
        <f>_xlfn.XLOOKUP(Violent_Incident_With_Injury[[#This Row],[School Name]],Maine_Schools[School Name],Maine_Schools[Comparison School Type],"Error")</f>
        <v>Non Charter</v>
      </c>
    </row>
    <row r="130" spans="1:10" hidden="1">
      <c r="A130" t="s">
        <v>573</v>
      </c>
      <c r="B130" t="s">
        <v>1271</v>
      </c>
      <c r="C130" t="s">
        <v>1272</v>
      </c>
      <c r="D130" t="s">
        <v>754</v>
      </c>
      <c r="E130" t="s">
        <v>370</v>
      </c>
      <c r="F130" t="s">
        <v>1273</v>
      </c>
      <c r="G130">
        <v>0</v>
      </c>
      <c r="H130" s="133">
        <v>0</v>
      </c>
      <c r="I130" t="str">
        <f>_xlfn.XLOOKUP(Violent_Incident_With_Injury[[#This Row],[School Name]],Maine_Schools[School Name],Maine_Schools[Grade Span],"Error")</f>
        <v>PK-06</v>
      </c>
      <c r="J130" t="str">
        <f>_xlfn.XLOOKUP(Violent_Incident_With_Injury[[#This Row],[School Name]],Maine_Schools[School Name],Maine_Schools[Comparison School Type],"Error")</f>
        <v>Non Charter</v>
      </c>
    </row>
    <row r="131" spans="1:10" hidden="1">
      <c r="A131" t="s">
        <v>573</v>
      </c>
      <c r="B131" t="s">
        <v>1271</v>
      </c>
      <c r="C131" t="s">
        <v>1272</v>
      </c>
      <c r="D131" t="s">
        <v>830</v>
      </c>
      <c r="E131" t="s">
        <v>373</v>
      </c>
      <c r="F131" t="s">
        <v>1273</v>
      </c>
      <c r="G131">
        <v>0</v>
      </c>
      <c r="H131" s="133">
        <v>0</v>
      </c>
      <c r="I131" t="str">
        <f>_xlfn.XLOOKUP(Violent_Incident_With_Injury[[#This Row],[School Name]],Maine_Schools[School Name],Maine_Schools[Grade Span],"Error")</f>
        <v>PK-05</v>
      </c>
      <c r="J131" t="str">
        <f>_xlfn.XLOOKUP(Violent_Incident_With_Injury[[#This Row],[School Name]],Maine_Schools[School Name],Maine_Schools[Comparison School Type],"Error")</f>
        <v>Non Charter</v>
      </c>
    </row>
    <row r="132" spans="1:10">
      <c r="A132" t="s">
        <v>573</v>
      </c>
      <c r="B132" t="s">
        <v>1271</v>
      </c>
      <c r="C132" t="s">
        <v>1272</v>
      </c>
      <c r="D132" t="s">
        <v>830</v>
      </c>
      <c r="E132" t="s">
        <v>262</v>
      </c>
      <c r="F132" t="s">
        <v>1273</v>
      </c>
      <c r="G132">
        <v>2</v>
      </c>
      <c r="H132" s="133">
        <v>2.8E-3</v>
      </c>
      <c r="I132" t="str">
        <f>_xlfn.XLOOKUP(Violent_Incident_With_Injury[[#This Row],[School Name]],Maine_Schools[School Name],Maine_Schools[Grade Span],"Error")</f>
        <v>09-12</v>
      </c>
      <c r="J132" t="str">
        <f>_xlfn.XLOOKUP(Violent_Incident_With_Injury[[#This Row],[School Name]],Maine_Schools[School Name],Maine_Schools[Comparison School Type],"Error")</f>
        <v>Non Charter</v>
      </c>
    </row>
    <row r="133" spans="1:10" hidden="1">
      <c r="A133" t="s">
        <v>573</v>
      </c>
      <c r="B133" t="s">
        <v>1271</v>
      </c>
      <c r="C133" t="s">
        <v>1272</v>
      </c>
      <c r="D133" t="s">
        <v>830</v>
      </c>
      <c r="E133" t="s">
        <v>377</v>
      </c>
      <c r="F133" t="s">
        <v>1273</v>
      </c>
      <c r="G133">
        <v>0</v>
      </c>
      <c r="H133" s="133">
        <v>0</v>
      </c>
      <c r="I133" t="str">
        <f>_xlfn.XLOOKUP(Violent_Incident_With_Injury[[#This Row],[School Name]],Maine_Schools[School Name],Maine_Schools[Grade Span],"Error")</f>
        <v>06-08</v>
      </c>
      <c r="J133" t="str">
        <f>_xlfn.XLOOKUP(Violent_Incident_With_Injury[[#This Row],[School Name]],Maine_Schools[School Name],Maine_Schools[Comparison School Type],"Error")</f>
        <v>Non Charter</v>
      </c>
    </row>
    <row r="134" spans="1:10" hidden="1">
      <c r="A134" t="s">
        <v>573</v>
      </c>
      <c r="B134" t="s">
        <v>1271</v>
      </c>
      <c r="C134" t="s">
        <v>1272</v>
      </c>
      <c r="D134" t="s">
        <v>757</v>
      </c>
      <c r="E134" t="s">
        <v>263</v>
      </c>
      <c r="F134" t="s">
        <v>1273</v>
      </c>
      <c r="G134">
        <v>5</v>
      </c>
      <c r="H134" s="133">
        <v>1.49E-2</v>
      </c>
      <c r="I134" t="str">
        <f>_xlfn.XLOOKUP(Violent_Incident_With_Injury[[#This Row],[School Name]],Maine_Schools[School Name],Maine_Schools[Grade Span],"Error")</f>
        <v>KG-06</v>
      </c>
      <c r="J134" t="str">
        <f>_xlfn.XLOOKUP(Violent_Incident_With_Injury[[#This Row],[School Name]],Maine_Schools[School Name],Maine_Schools[Comparison School Type],"Error")</f>
        <v>Non Charter</v>
      </c>
    </row>
    <row r="135" spans="1:10" hidden="1">
      <c r="A135" t="s">
        <v>573</v>
      </c>
      <c r="B135" t="s">
        <v>1271</v>
      </c>
      <c r="C135" t="s">
        <v>1272</v>
      </c>
      <c r="D135" t="s">
        <v>878</v>
      </c>
      <c r="E135" t="s">
        <v>264</v>
      </c>
      <c r="F135" t="s">
        <v>1273</v>
      </c>
      <c r="G135">
        <v>0</v>
      </c>
      <c r="H135" s="133">
        <v>0</v>
      </c>
      <c r="I135" t="str">
        <f>_xlfn.XLOOKUP(Violent_Incident_With_Injury[[#This Row],[School Name]],Maine_Schools[School Name],Maine_Schools[Grade Span],"Error")</f>
        <v>PK-06</v>
      </c>
      <c r="J135" t="str">
        <f>_xlfn.XLOOKUP(Violent_Incident_With_Injury[[#This Row],[School Name]],Maine_Schools[School Name],Maine_Schools[Comparison School Type],"Error")</f>
        <v>Non Charter</v>
      </c>
    </row>
    <row r="136" spans="1:10" hidden="1">
      <c r="A136" t="s">
        <v>573</v>
      </c>
      <c r="B136" t="s">
        <v>1271</v>
      </c>
      <c r="C136" t="s">
        <v>1272</v>
      </c>
      <c r="D136" t="s">
        <v>930</v>
      </c>
      <c r="E136" t="s">
        <v>235</v>
      </c>
      <c r="F136" t="s">
        <v>1273</v>
      </c>
      <c r="G136">
        <v>0</v>
      </c>
      <c r="H136" s="133">
        <v>0</v>
      </c>
      <c r="I136" t="str">
        <f>_xlfn.XLOOKUP(Violent_Incident_With_Injury[[#This Row],[School Name]],Maine_Schools[School Name],Maine_Schools[Grade Span],"Error")</f>
        <v>03-05</v>
      </c>
      <c r="J136" t="str">
        <f>_xlfn.XLOOKUP(Violent_Incident_With_Injury[[#This Row],[School Name]],Maine_Schools[School Name],Maine_Schools[Comparison School Type],"Error")</f>
        <v>Non Charter</v>
      </c>
    </row>
    <row r="137" spans="1:10" hidden="1">
      <c r="A137" t="s">
        <v>573</v>
      </c>
      <c r="B137" t="s">
        <v>1271</v>
      </c>
      <c r="C137" t="s">
        <v>1272</v>
      </c>
      <c r="D137" t="s">
        <v>1174</v>
      </c>
      <c r="E137" t="s">
        <v>268</v>
      </c>
      <c r="F137" t="s">
        <v>1273</v>
      </c>
      <c r="G137">
        <v>0</v>
      </c>
      <c r="H137" s="133">
        <v>0</v>
      </c>
      <c r="I137" t="str">
        <f>_xlfn.XLOOKUP(Violent_Incident_With_Injury[[#This Row],[School Name]],Maine_Schools[School Name],Maine_Schools[Grade Span],"Error")</f>
        <v>KG-12</v>
      </c>
      <c r="J137" t="str">
        <f>_xlfn.XLOOKUP(Violent_Incident_With_Injury[[#This Row],[School Name]],Maine_Schools[School Name],Maine_Schools[Comparison School Type],"Error")</f>
        <v>Non Charter</v>
      </c>
    </row>
    <row r="138" spans="1:10" hidden="1">
      <c r="A138" t="s">
        <v>573</v>
      </c>
      <c r="B138" t="s">
        <v>1271</v>
      </c>
      <c r="C138" t="s">
        <v>1272</v>
      </c>
      <c r="D138" t="s">
        <v>1182</v>
      </c>
      <c r="E138" t="s">
        <v>304</v>
      </c>
      <c r="F138" t="s">
        <v>1273</v>
      </c>
      <c r="G138">
        <v>0</v>
      </c>
      <c r="H138" s="133">
        <v>0</v>
      </c>
      <c r="I138" t="str">
        <f>_xlfn.XLOOKUP(Violent_Incident_With_Injury[[#This Row],[School Name]],Maine_Schools[School Name],Maine_Schools[Grade Span],"Error")</f>
        <v>PK-05</v>
      </c>
      <c r="J138" t="str">
        <f>_xlfn.XLOOKUP(Violent_Incident_With_Injury[[#This Row],[School Name]],Maine_Schools[School Name],Maine_Schools[Comparison School Type],"Error")</f>
        <v>Non Charter</v>
      </c>
    </row>
    <row r="139" spans="1:10" hidden="1">
      <c r="A139" t="s">
        <v>573</v>
      </c>
      <c r="B139" t="s">
        <v>1271</v>
      </c>
      <c r="C139" t="s">
        <v>1272</v>
      </c>
      <c r="D139" t="s">
        <v>1182</v>
      </c>
      <c r="E139" t="s">
        <v>48</v>
      </c>
      <c r="F139" t="s">
        <v>1273</v>
      </c>
      <c r="G139">
        <v>3</v>
      </c>
      <c r="H139" s="133">
        <v>1.06E-2</v>
      </c>
      <c r="I139" t="str">
        <f>_xlfn.XLOOKUP(Violent_Incident_With_Injury[[#This Row],[School Name]],Maine_Schools[School Name],Maine_Schools[Grade Span],"Error")</f>
        <v>06-12</v>
      </c>
      <c r="J139" t="str">
        <f>_xlfn.XLOOKUP(Violent_Incident_With_Injury[[#This Row],[School Name]],Maine_Schools[School Name],Maine_Schools[Comparison School Type],"Error")</f>
        <v>Non Charter</v>
      </c>
    </row>
    <row r="140" spans="1:10">
      <c r="A140" t="s">
        <v>573</v>
      </c>
      <c r="B140" t="s">
        <v>1271</v>
      </c>
      <c r="C140" t="s">
        <v>1272</v>
      </c>
      <c r="D140" t="s">
        <v>904</v>
      </c>
      <c r="E140" t="s">
        <v>269</v>
      </c>
      <c r="F140" t="s">
        <v>1273</v>
      </c>
      <c r="G140">
        <v>2</v>
      </c>
      <c r="H140" s="133">
        <v>7.7000000000000002E-3</v>
      </c>
      <c r="I140" t="str">
        <f>_xlfn.XLOOKUP(Violent_Incident_With_Injury[[#This Row],[School Name]],Maine_Schools[School Name],Maine_Schools[Grade Span],"Error")</f>
        <v>09-12</v>
      </c>
      <c r="J140" t="str">
        <f>_xlfn.XLOOKUP(Violent_Incident_With_Injury[[#This Row],[School Name]],Maine_Schools[School Name],Maine_Schools[Comparison School Type],"Error")</f>
        <v>Non Charter</v>
      </c>
    </row>
    <row r="141" spans="1:10" hidden="1">
      <c r="A141" t="s">
        <v>573</v>
      </c>
      <c r="B141" t="s">
        <v>1271</v>
      </c>
      <c r="C141" t="s">
        <v>1272</v>
      </c>
      <c r="D141" t="s">
        <v>904</v>
      </c>
      <c r="E141" t="s">
        <v>382</v>
      </c>
      <c r="F141" t="s">
        <v>1273</v>
      </c>
      <c r="G141">
        <v>0</v>
      </c>
      <c r="H141" s="133">
        <v>0</v>
      </c>
      <c r="I141" t="str">
        <f>_xlfn.XLOOKUP(Violent_Incident_With_Injury[[#This Row],[School Name]],Maine_Schools[School Name],Maine_Schools[Grade Span],"Error")</f>
        <v>PK-06</v>
      </c>
      <c r="J141" t="str">
        <f>_xlfn.XLOOKUP(Violent_Incident_With_Injury[[#This Row],[School Name]],Maine_Schools[School Name],Maine_Schools[Comparison School Type],"Error")</f>
        <v>Non Charter</v>
      </c>
    </row>
    <row r="142" spans="1:10" hidden="1">
      <c r="A142" t="s">
        <v>573</v>
      </c>
      <c r="B142" t="s">
        <v>1271</v>
      </c>
      <c r="C142" t="s">
        <v>1272</v>
      </c>
      <c r="D142" t="s">
        <v>760</v>
      </c>
      <c r="E142" t="s">
        <v>386</v>
      </c>
      <c r="F142" t="s">
        <v>1273</v>
      </c>
      <c r="G142">
        <v>0</v>
      </c>
      <c r="H142" s="133">
        <v>0</v>
      </c>
      <c r="I142" t="str">
        <f>_xlfn.XLOOKUP(Violent_Incident_With_Injury[[#This Row],[School Name]],Maine_Schools[School Name],Maine_Schools[Grade Span],"Error")</f>
        <v>PK-03</v>
      </c>
      <c r="J142" t="str">
        <f>_xlfn.XLOOKUP(Violent_Incident_With_Injury[[#This Row],[School Name]],Maine_Schools[School Name],Maine_Schools[Comparison School Type],"Error")</f>
        <v>Non Charter</v>
      </c>
    </row>
    <row r="143" spans="1:10" hidden="1">
      <c r="A143" t="s">
        <v>573</v>
      </c>
      <c r="B143" t="s">
        <v>1271</v>
      </c>
      <c r="C143" t="s">
        <v>1272</v>
      </c>
      <c r="D143" t="s">
        <v>1241</v>
      </c>
      <c r="E143" t="s">
        <v>389</v>
      </c>
      <c r="F143" t="s">
        <v>1273</v>
      </c>
      <c r="G143">
        <v>0</v>
      </c>
      <c r="H143" s="133">
        <v>0</v>
      </c>
      <c r="I143" t="str">
        <f>_xlfn.XLOOKUP(Violent_Incident_With_Injury[[#This Row],[School Name]],Maine_Schools[School Name],Maine_Schools[Grade Span],"Error")</f>
        <v>06-08</v>
      </c>
      <c r="J143" t="str">
        <f>_xlfn.XLOOKUP(Violent_Incident_With_Injury[[#This Row],[School Name]],Maine_Schools[School Name],Maine_Schools[Comparison School Type],"Error")</f>
        <v>Non Charter</v>
      </c>
    </row>
    <row r="144" spans="1:10" hidden="1">
      <c r="A144" t="s">
        <v>573</v>
      </c>
      <c r="B144" t="s">
        <v>1271</v>
      </c>
      <c r="C144" t="s">
        <v>1272</v>
      </c>
      <c r="D144" t="s">
        <v>1203</v>
      </c>
      <c r="E144" t="s">
        <v>36</v>
      </c>
      <c r="F144" t="s">
        <v>1273</v>
      </c>
      <c r="G144">
        <v>0</v>
      </c>
      <c r="H144" s="133">
        <v>0</v>
      </c>
      <c r="I144" t="str">
        <f>_xlfn.XLOOKUP(Violent_Incident_With_Injury[[#This Row],[School Name]],Maine_Schools[School Name],Maine_Schools[Grade Span],"Error")</f>
        <v>KG-04</v>
      </c>
      <c r="J144" t="str">
        <f>_xlfn.XLOOKUP(Violent_Incident_With_Injury[[#This Row],[School Name]],Maine_Schools[School Name],Maine_Schools[Comparison School Type],"Error")</f>
        <v>Non Charter</v>
      </c>
    </row>
    <row r="145" spans="1:10">
      <c r="A145" t="s">
        <v>573</v>
      </c>
      <c r="B145" t="s">
        <v>1271</v>
      </c>
      <c r="C145" t="s">
        <v>1272</v>
      </c>
      <c r="D145" t="s">
        <v>950</v>
      </c>
      <c r="E145" t="s">
        <v>391</v>
      </c>
      <c r="F145" t="s">
        <v>1273</v>
      </c>
      <c r="G145">
        <v>1</v>
      </c>
      <c r="H145" s="133">
        <v>1.5E-3</v>
      </c>
      <c r="I145" t="str">
        <f>_xlfn.XLOOKUP(Violent_Incident_With_Injury[[#This Row],[School Name]],Maine_Schools[School Name],Maine_Schools[Grade Span],"Error")</f>
        <v>09-12</v>
      </c>
      <c r="J145" t="str">
        <f>_xlfn.XLOOKUP(Violent_Incident_With_Injury[[#This Row],[School Name]],Maine_Schools[School Name],Maine_Schools[Comparison School Type],"Error")</f>
        <v>Non Charter</v>
      </c>
    </row>
    <row r="146" spans="1:10" hidden="1">
      <c r="A146" t="s">
        <v>573</v>
      </c>
      <c r="B146" t="s">
        <v>1271</v>
      </c>
      <c r="C146" t="s">
        <v>1272</v>
      </c>
      <c r="D146" t="s">
        <v>950</v>
      </c>
      <c r="E146" t="s">
        <v>392</v>
      </c>
      <c r="F146" t="s">
        <v>1273</v>
      </c>
      <c r="G146">
        <v>0</v>
      </c>
      <c r="H146" s="133">
        <v>0</v>
      </c>
      <c r="I146" t="str">
        <f>_xlfn.XLOOKUP(Violent_Incident_With_Injury[[#This Row],[School Name]],Maine_Schools[School Name],Maine_Schools[Grade Span],"Error")</f>
        <v>06-08</v>
      </c>
      <c r="J146" t="str">
        <f>_xlfn.XLOOKUP(Violent_Incident_With_Injury[[#This Row],[School Name]],Maine_Schools[School Name],Maine_Schools[Comparison School Type],"Error")</f>
        <v>Non Charter</v>
      </c>
    </row>
    <row r="147" spans="1:10" hidden="1">
      <c r="A147" t="s">
        <v>573</v>
      </c>
      <c r="B147" t="s">
        <v>1271</v>
      </c>
      <c r="C147" t="s">
        <v>1272</v>
      </c>
      <c r="D147" t="s">
        <v>1072</v>
      </c>
      <c r="E147" t="s">
        <v>313</v>
      </c>
      <c r="F147" t="s">
        <v>1273</v>
      </c>
      <c r="G147">
        <v>0</v>
      </c>
      <c r="H147" s="133">
        <v>0</v>
      </c>
      <c r="I147" t="str">
        <f>_xlfn.XLOOKUP(Violent_Incident_With_Injury[[#This Row],[School Name]],Maine_Schools[School Name],Maine_Schools[Grade Span],"Error")</f>
        <v>KG-06</v>
      </c>
      <c r="J147" t="str">
        <f>_xlfn.XLOOKUP(Violent_Incident_With_Injury[[#This Row],[School Name]],Maine_Schools[School Name],Maine_Schools[Comparison School Type],"Error")</f>
        <v>Non Charter</v>
      </c>
    </row>
    <row r="148" spans="1:10" hidden="1">
      <c r="A148" t="s">
        <v>573</v>
      </c>
      <c r="B148" t="s">
        <v>1271</v>
      </c>
      <c r="C148" t="s">
        <v>1272</v>
      </c>
      <c r="D148" t="s">
        <v>760</v>
      </c>
      <c r="E148" t="s">
        <v>395</v>
      </c>
      <c r="F148" t="s">
        <v>1273</v>
      </c>
      <c r="G148">
        <v>0</v>
      </c>
      <c r="H148" s="133">
        <v>0</v>
      </c>
      <c r="I148" t="str">
        <f>_xlfn.XLOOKUP(Violent_Incident_With_Injury[[#This Row],[School Name]],Maine_Schools[School Name],Maine_Schools[Grade Span],"Error")</f>
        <v>PK-03</v>
      </c>
      <c r="J148" t="str">
        <f>_xlfn.XLOOKUP(Violent_Incident_With_Injury[[#This Row],[School Name]],Maine_Schools[School Name],Maine_Schools[Comparison School Type],"Error")</f>
        <v>Non Charter</v>
      </c>
    </row>
    <row r="149" spans="1:10" hidden="1">
      <c r="A149" t="s">
        <v>573</v>
      </c>
      <c r="B149" t="s">
        <v>1271</v>
      </c>
      <c r="C149" t="s">
        <v>1272</v>
      </c>
      <c r="D149" t="s">
        <v>1036</v>
      </c>
      <c r="E149" t="s">
        <v>399</v>
      </c>
      <c r="F149" t="s">
        <v>1273</v>
      </c>
      <c r="G149">
        <v>0</v>
      </c>
      <c r="H149" s="133">
        <v>0</v>
      </c>
      <c r="I149" t="str">
        <f>_xlfn.XLOOKUP(Violent_Incident_With_Injury[[#This Row],[School Name]],Maine_Schools[School Name],Maine_Schools[Grade Span],"Error")</f>
        <v>PK-KG</v>
      </c>
      <c r="J149" t="str">
        <f>_xlfn.XLOOKUP(Violent_Incident_With_Injury[[#This Row],[School Name]],Maine_Schools[School Name],Maine_Schools[Comparison School Type],"Error")</f>
        <v>Non Charter</v>
      </c>
    </row>
    <row r="150" spans="1:10">
      <c r="A150" t="s">
        <v>573</v>
      </c>
      <c r="B150" t="s">
        <v>1271</v>
      </c>
      <c r="C150" t="s">
        <v>1272</v>
      </c>
      <c r="D150" t="s">
        <v>976</v>
      </c>
      <c r="E150" t="s">
        <v>400</v>
      </c>
      <c r="F150" t="s">
        <v>1273</v>
      </c>
      <c r="G150">
        <v>1</v>
      </c>
      <c r="H150" s="133">
        <v>1.6000000000000001E-3</v>
      </c>
      <c r="I150" t="str">
        <f>_xlfn.XLOOKUP(Violent_Incident_With_Injury[[#This Row],[School Name]],Maine_Schools[School Name],Maine_Schools[Grade Span],"Error")</f>
        <v>09-12</v>
      </c>
      <c r="J150" t="str">
        <f>_xlfn.XLOOKUP(Violent_Incident_With_Injury[[#This Row],[School Name]],Maine_Schools[School Name],Maine_Schools[Comparison School Type],"Error")</f>
        <v>Non Charter</v>
      </c>
    </row>
    <row r="151" spans="1:10" hidden="1">
      <c r="A151" t="s">
        <v>573</v>
      </c>
      <c r="B151" t="s">
        <v>1271</v>
      </c>
      <c r="C151" t="s">
        <v>1272</v>
      </c>
      <c r="D151" t="s">
        <v>976</v>
      </c>
      <c r="E151" t="s">
        <v>401</v>
      </c>
      <c r="F151" t="s">
        <v>1273</v>
      </c>
      <c r="G151">
        <v>2</v>
      </c>
      <c r="H151" s="133">
        <v>4.3E-3</v>
      </c>
      <c r="I151" t="str">
        <f>_xlfn.XLOOKUP(Violent_Incident_With_Injury[[#This Row],[School Name]],Maine_Schools[School Name],Maine_Schools[Grade Span],"Error")</f>
        <v>06-08</v>
      </c>
      <c r="J151" t="str">
        <f>_xlfn.XLOOKUP(Violent_Incident_With_Injury[[#This Row],[School Name]],Maine_Schools[School Name],Maine_Schools[Comparison School Type],"Error")</f>
        <v>Non Charter</v>
      </c>
    </row>
    <row r="152" spans="1:10" hidden="1">
      <c r="A152" t="s">
        <v>573</v>
      </c>
      <c r="B152" t="s">
        <v>1271</v>
      </c>
      <c r="C152" t="s">
        <v>1272</v>
      </c>
      <c r="D152" t="s">
        <v>1158</v>
      </c>
      <c r="E152" t="s">
        <v>402</v>
      </c>
      <c r="F152" t="s">
        <v>1273</v>
      </c>
      <c r="G152">
        <v>3</v>
      </c>
      <c r="H152" s="133">
        <v>2.7300000000000001E-2</v>
      </c>
      <c r="I152" t="str">
        <f>_xlfn.XLOOKUP(Violent_Incident_With_Injury[[#This Row],[School Name]],Maine_Schools[School Name],Maine_Schools[Grade Span],"Error")</f>
        <v>PK-05</v>
      </c>
      <c r="J152" t="str">
        <f>_xlfn.XLOOKUP(Violent_Incident_With_Injury[[#This Row],[School Name]],Maine_Schools[School Name],Maine_Schools[Comparison School Type],"Error")</f>
        <v>Non Charter</v>
      </c>
    </row>
    <row r="153" spans="1:10" hidden="1">
      <c r="A153" t="s">
        <v>573</v>
      </c>
      <c r="B153" t="s">
        <v>1271</v>
      </c>
      <c r="C153" t="s">
        <v>1272</v>
      </c>
      <c r="D153" t="s">
        <v>1025</v>
      </c>
      <c r="E153" t="s">
        <v>404</v>
      </c>
      <c r="F153" t="s">
        <v>1273</v>
      </c>
      <c r="G153">
        <v>0</v>
      </c>
      <c r="H153" s="133">
        <v>0</v>
      </c>
      <c r="I153" t="str">
        <f>_xlfn.XLOOKUP(Violent_Incident_With_Injury[[#This Row],[School Name]],Maine_Schools[School Name],Maine_Schools[Grade Span],"Error")</f>
        <v>03-05</v>
      </c>
      <c r="J153" t="str">
        <f>_xlfn.XLOOKUP(Violent_Incident_With_Injury[[#This Row],[School Name]],Maine_Schools[School Name],Maine_Schools[Comparison School Type],"Error")</f>
        <v>Non Charter</v>
      </c>
    </row>
    <row r="154" spans="1:10" hidden="1">
      <c r="A154" t="s">
        <v>573</v>
      </c>
      <c r="B154" t="s">
        <v>1271</v>
      </c>
      <c r="C154" t="s">
        <v>1272</v>
      </c>
      <c r="D154" t="s">
        <v>954</v>
      </c>
      <c r="E154" t="s">
        <v>405</v>
      </c>
      <c r="F154" t="s">
        <v>1273</v>
      </c>
      <c r="G154">
        <v>0</v>
      </c>
      <c r="H154" s="133">
        <v>0</v>
      </c>
      <c r="I154" t="str">
        <f>_xlfn.XLOOKUP(Violent_Incident_With_Injury[[#This Row],[School Name]],Maine_Schools[School Name],Maine_Schools[Grade Span],"Error")</f>
        <v>04-05</v>
      </c>
      <c r="J154" t="str">
        <f>_xlfn.XLOOKUP(Violent_Incident_With_Injury[[#This Row],[School Name]],Maine_Schools[School Name],Maine_Schools[Comparison School Type],"Error")</f>
        <v>Non Charter</v>
      </c>
    </row>
    <row r="155" spans="1:10" hidden="1">
      <c r="A155" t="s">
        <v>573</v>
      </c>
      <c r="B155" t="s">
        <v>1271</v>
      </c>
      <c r="C155" t="s">
        <v>1272</v>
      </c>
      <c r="D155" t="s">
        <v>1220</v>
      </c>
      <c r="E155" t="s">
        <v>103</v>
      </c>
      <c r="F155" t="s">
        <v>1273</v>
      </c>
      <c r="G155">
        <v>4</v>
      </c>
      <c r="H155" s="133">
        <v>6.7000000000000002E-3</v>
      </c>
      <c r="I155" t="str">
        <f>_xlfn.XLOOKUP(Violent_Incident_With_Injury[[#This Row],[School Name]],Maine_Schools[School Name],Maine_Schools[Grade Span],"Error")</f>
        <v>PK-03</v>
      </c>
      <c r="J155" t="str">
        <f>_xlfn.XLOOKUP(Violent_Incident_With_Injury[[#This Row],[School Name]],Maine_Schools[School Name],Maine_Schools[Comparison School Type],"Error")</f>
        <v>Non Charter</v>
      </c>
    </row>
    <row r="156" spans="1:10" hidden="1">
      <c r="A156" t="s">
        <v>573</v>
      </c>
      <c r="B156" t="s">
        <v>1271</v>
      </c>
      <c r="C156" t="s">
        <v>1272</v>
      </c>
      <c r="D156" t="s">
        <v>965</v>
      </c>
      <c r="E156" t="s">
        <v>407</v>
      </c>
      <c r="F156" t="s">
        <v>1273</v>
      </c>
      <c r="G156">
        <v>0</v>
      </c>
      <c r="H156" s="133">
        <v>0</v>
      </c>
      <c r="I156" t="str">
        <f>_xlfn.XLOOKUP(Violent_Incident_With_Injury[[#This Row],[School Name]],Maine_Schools[School Name],Maine_Schools[Grade Span],"Error")</f>
        <v>PK-01</v>
      </c>
      <c r="J156" t="str">
        <f>_xlfn.XLOOKUP(Violent_Incident_With_Injury[[#This Row],[School Name]],Maine_Schools[School Name],Maine_Schools[Comparison School Type],"Error")</f>
        <v>Non Charter</v>
      </c>
    </row>
    <row r="157" spans="1:10" hidden="1">
      <c r="A157" t="s">
        <v>573</v>
      </c>
      <c r="B157" t="s">
        <v>1271</v>
      </c>
      <c r="C157" t="s">
        <v>1272</v>
      </c>
      <c r="D157" t="s">
        <v>923</v>
      </c>
      <c r="E157" t="s">
        <v>274</v>
      </c>
      <c r="F157" t="s">
        <v>1273</v>
      </c>
      <c r="G157">
        <v>0</v>
      </c>
      <c r="H157" s="133">
        <v>0</v>
      </c>
      <c r="I157" t="str">
        <f>_xlfn.XLOOKUP(Violent_Incident_With_Injury[[#This Row],[School Name]],Maine_Schools[School Name],Maine_Schools[Grade Span],"Error")</f>
        <v>PK-05</v>
      </c>
      <c r="J157" t="str">
        <f>_xlfn.XLOOKUP(Violent_Incident_With_Injury[[#This Row],[School Name]],Maine_Schools[School Name],Maine_Schools[Comparison School Type],"Error")</f>
        <v>Non Charter</v>
      </c>
    </row>
    <row r="158" spans="1:10" hidden="1">
      <c r="A158" t="s">
        <v>573</v>
      </c>
      <c r="B158" t="s">
        <v>1271</v>
      </c>
      <c r="C158" t="s">
        <v>1272</v>
      </c>
      <c r="D158" t="s">
        <v>1147</v>
      </c>
      <c r="E158" t="s">
        <v>318</v>
      </c>
      <c r="F158" t="s">
        <v>1273</v>
      </c>
      <c r="G158">
        <v>0</v>
      </c>
      <c r="H158" s="133">
        <v>0</v>
      </c>
      <c r="I158" t="str">
        <f>_xlfn.XLOOKUP(Violent_Incident_With_Injury[[#This Row],[School Name]],Maine_Schools[School Name],Maine_Schools[Grade Span],"Error")</f>
        <v>PK-01</v>
      </c>
      <c r="J158" t="str">
        <f>_xlfn.XLOOKUP(Violent_Incident_With_Injury[[#This Row],[School Name]],Maine_Schools[School Name],Maine_Schools[Comparison School Type],"Error")</f>
        <v>Non Charter</v>
      </c>
    </row>
    <row r="159" spans="1:10">
      <c r="A159" t="s">
        <v>573</v>
      </c>
      <c r="B159" t="s">
        <v>1271</v>
      </c>
      <c r="C159" t="s">
        <v>1272</v>
      </c>
      <c r="D159" t="s">
        <v>843</v>
      </c>
      <c r="E159" t="s">
        <v>276</v>
      </c>
      <c r="F159" t="s">
        <v>1273</v>
      </c>
      <c r="G159">
        <v>0</v>
      </c>
      <c r="H159" s="133">
        <v>0</v>
      </c>
      <c r="I159" t="str">
        <f>_xlfn.XLOOKUP(Violent_Incident_With_Injury[[#This Row],[School Name]],Maine_Schools[School Name],Maine_Schools[Grade Span],"Error")</f>
        <v>09-12</v>
      </c>
      <c r="J159" t="str">
        <f>_xlfn.XLOOKUP(Violent_Incident_With_Injury[[#This Row],[School Name]],Maine_Schools[School Name],Maine_Schools[Comparison School Type],"Error")</f>
        <v>Non Charter</v>
      </c>
    </row>
    <row r="160" spans="1:10" hidden="1">
      <c r="A160" t="s">
        <v>573</v>
      </c>
      <c r="B160" t="s">
        <v>1271</v>
      </c>
      <c r="C160" t="s">
        <v>1272</v>
      </c>
      <c r="D160" t="s">
        <v>843</v>
      </c>
      <c r="E160" t="s">
        <v>414</v>
      </c>
      <c r="F160" t="s">
        <v>1273</v>
      </c>
      <c r="G160">
        <v>0</v>
      </c>
      <c r="H160" s="133">
        <v>0</v>
      </c>
      <c r="I160" t="str">
        <f>_xlfn.XLOOKUP(Violent_Incident_With_Injury[[#This Row],[School Name]],Maine_Schools[School Name],Maine_Schools[Grade Span],"Error")</f>
        <v>06-08</v>
      </c>
      <c r="J160" t="str">
        <f>_xlfn.XLOOKUP(Violent_Incident_With_Injury[[#This Row],[School Name]],Maine_Schools[School Name],Maine_Schools[Comparison School Type],"Error")</f>
        <v>Non Charter</v>
      </c>
    </row>
    <row r="161" spans="1:10" hidden="1">
      <c r="A161" t="s">
        <v>573</v>
      </c>
      <c r="B161" t="s">
        <v>1271</v>
      </c>
      <c r="C161" t="s">
        <v>1272</v>
      </c>
      <c r="D161" t="s">
        <v>1191</v>
      </c>
      <c r="E161" t="s">
        <v>417</v>
      </c>
      <c r="F161" t="s">
        <v>1273</v>
      </c>
      <c r="G161">
        <v>0</v>
      </c>
      <c r="H161" s="133">
        <v>0</v>
      </c>
      <c r="I161" t="str">
        <f>_xlfn.XLOOKUP(Violent_Incident_With_Injury[[#This Row],[School Name]],Maine_Schools[School Name],Maine_Schools[Grade Span],"Error")</f>
        <v>KG-02</v>
      </c>
      <c r="J161" t="str">
        <f>_xlfn.XLOOKUP(Violent_Incident_With_Injury[[#This Row],[School Name]],Maine_Schools[School Name],Maine_Schools[Comparison School Type],"Error")</f>
        <v>Non Charter</v>
      </c>
    </row>
    <row r="162" spans="1:10" hidden="1">
      <c r="A162" t="s">
        <v>573</v>
      </c>
      <c r="B162" t="s">
        <v>1271</v>
      </c>
      <c r="C162" t="s">
        <v>1272</v>
      </c>
      <c r="D162" t="s">
        <v>897</v>
      </c>
      <c r="E162" t="s">
        <v>42</v>
      </c>
      <c r="F162" t="s">
        <v>1273</v>
      </c>
      <c r="G162">
        <v>0</v>
      </c>
      <c r="H162" s="133">
        <v>0</v>
      </c>
      <c r="I162" t="str">
        <f>_xlfn.XLOOKUP(Violent_Incident_With_Injury[[#This Row],[School Name]],Maine_Schools[School Name],Maine_Schools[Grade Span],"Error")</f>
        <v>PK-05</v>
      </c>
      <c r="J162" t="str">
        <f>_xlfn.XLOOKUP(Violent_Incident_With_Injury[[#This Row],[School Name]],Maine_Schools[School Name],Maine_Schools[Comparison School Type],"Error")</f>
        <v>Non Charter</v>
      </c>
    </row>
    <row r="163" spans="1:10">
      <c r="A163" t="s">
        <v>573</v>
      </c>
      <c r="B163" t="s">
        <v>1271</v>
      </c>
      <c r="C163" t="s">
        <v>1272</v>
      </c>
      <c r="D163" t="s">
        <v>995</v>
      </c>
      <c r="E163" t="s">
        <v>69</v>
      </c>
      <c r="F163" t="s">
        <v>1273</v>
      </c>
      <c r="G163">
        <v>11</v>
      </c>
      <c r="H163" s="133">
        <v>1.7100000000000001E-2</v>
      </c>
      <c r="I163" t="str">
        <f>_xlfn.XLOOKUP(Violent_Incident_With_Injury[[#This Row],[School Name]],Maine_Schools[School Name],Maine_Schools[Grade Span],"Error")</f>
        <v>09-12</v>
      </c>
      <c r="J163" t="str">
        <f>_xlfn.XLOOKUP(Violent_Incident_With_Injury[[#This Row],[School Name]],Maine_Schools[School Name],Maine_Schools[Comparison School Type],"Error")</f>
        <v>Non Charter</v>
      </c>
    </row>
    <row r="164" spans="1:10" hidden="1">
      <c r="A164" t="s">
        <v>573</v>
      </c>
      <c r="B164" t="s">
        <v>1271</v>
      </c>
      <c r="C164" t="s">
        <v>1272</v>
      </c>
      <c r="D164" t="s">
        <v>995</v>
      </c>
      <c r="E164" t="s">
        <v>420</v>
      </c>
      <c r="F164" t="s">
        <v>1273</v>
      </c>
      <c r="G164">
        <v>4</v>
      </c>
      <c r="H164" s="133">
        <v>7.6E-3</v>
      </c>
      <c r="I164" t="str">
        <f>_xlfn.XLOOKUP(Violent_Incident_With_Injury[[#This Row],[School Name]],Maine_Schools[School Name],Maine_Schools[Grade Span],"Error")</f>
        <v>05-08</v>
      </c>
      <c r="J164" t="str">
        <f>_xlfn.XLOOKUP(Violent_Incident_With_Injury[[#This Row],[School Name]],Maine_Schools[School Name],Maine_Schools[Comparison School Type],"Error")</f>
        <v>Non Charter</v>
      </c>
    </row>
    <row r="165" spans="1:10" hidden="1">
      <c r="A165" t="s">
        <v>573</v>
      </c>
      <c r="B165" t="s">
        <v>1271</v>
      </c>
      <c r="C165" t="s">
        <v>1272</v>
      </c>
      <c r="D165" t="s">
        <v>843</v>
      </c>
      <c r="E165" t="s">
        <v>279</v>
      </c>
      <c r="F165" t="s">
        <v>1273</v>
      </c>
      <c r="G165">
        <v>0</v>
      </c>
      <c r="H165" s="133">
        <v>0</v>
      </c>
      <c r="I165" t="str">
        <f>_xlfn.XLOOKUP(Violent_Incident_With_Injury[[#This Row],[School Name]],Maine_Schools[School Name],Maine_Schools[Grade Span],"Error")</f>
        <v>KG-05</v>
      </c>
      <c r="J165" t="str">
        <f>_xlfn.XLOOKUP(Violent_Incident_With_Injury[[#This Row],[School Name]],Maine_Schools[School Name],Maine_Schools[Comparison School Type],"Error")</f>
        <v>Non Charter</v>
      </c>
    </row>
    <row r="166" spans="1:10" hidden="1">
      <c r="A166" t="s">
        <v>573</v>
      </c>
      <c r="B166" t="s">
        <v>1271</v>
      </c>
      <c r="C166" t="s">
        <v>1272</v>
      </c>
      <c r="D166" t="s">
        <v>846</v>
      </c>
      <c r="E166" t="s">
        <v>280</v>
      </c>
      <c r="F166" t="s">
        <v>1273</v>
      </c>
      <c r="G166">
        <v>0</v>
      </c>
      <c r="H166" s="133">
        <v>0</v>
      </c>
      <c r="I166" t="str">
        <f>_xlfn.XLOOKUP(Violent_Incident_With_Injury[[#This Row],[School Name]],Maine_Schools[School Name],Maine_Schools[Grade Span],"Error")</f>
        <v>KG-08</v>
      </c>
      <c r="J166" t="str">
        <f>_xlfn.XLOOKUP(Violent_Incident_With_Injury[[#This Row],[School Name]],Maine_Schools[School Name],Maine_Schools[Comparison School Type],"Error")</f>
        <v>Non Charter</v>
      </c>
    </row>
    <row r="167" spans="1:10">
      <c r="A167" t="s">
        <v>573</v>
      </c>
      <c r="B167" t="s">
        <v>1271</v>
      </c>
      <c r="C167" t="s">
        <v>1272</v>
      </c>
      <c r="D167" t="s">
        <v>1096</v>
      </c>
      <c r="E167" t="s">
        <v>422</v>
      </c>
      <c r="F167" t="s">
        <v>1273</v>
      </c>
      <c r="G167">
        <v>0</v>
      </c>
      <c r="H167" s="133">
        <v>0</v>
      </c>
      <c r="I167" t="str">
        <f>_xlfn.XLOOKUP(Violent_Incident_With_Injury[[#This Row],[School Name]],Maine_Schools[School Name],Maine_Schools[Grade Span],"Error")</f>
        <v>09-12</v>
      </c>
      <c r="J167" t="str">
        <f>_xlfn.XLOOKUP(Violent_Incident_With_Injury[[#This Row],[School Name]],Maine_Schools[School Name],Maine_Schools[Comparison School Type],"Error")</f>
        <v>Non Charter</v>
      </c>
    </row>
    <row r="168" spans="1:10" hidden="1">
      <c r="A168" t="s">
        <v>573</v>
      </c>
      <c r="B168" t="s">
        <v>1271</v>
      </c>
      <c r="C168" t="s">
        <v>1272</v>
      </c>
      <c r="D168" t="s">
        <v>1096</v>
      </c>
      <c r="E168" t="s">
        <v>425</v>
      </c>
      <c r="F168" t="s">
        <v>1273</v>
      </c>
      <c r="G168">
        <v>1</v>
      </c>
      <c r="H168" s="133">
        <v>2E-3</v>
      </c>
      <c r="I168" t="str">
        <f>_xlfn.XLOOKUP(Violent_Incident_With_Injury[[#This Row],[School Name]],Maine_Schools[School Name],Maine_Schools[Grade Span],"Error")</f>
        <v>06-08</v>
      </c>
      <c r="J168" t="str">
        <f>_xlfn.XLOOKUP(Violent_Incident_With_Injury[[#This Row],[School Name]],Maine_Schools[School Name],Maine_Schools[Comparison School Type],"Error")</f>
        <v>Non Charter</v>
      </c>
    </row>
    <row r="169" spans="1:10" hidden="1">
      <c r="A169" t="s">
        <v>573</v>
      </c>
      <c r="B169" t="s">
        <v>1271</v>
      </c>
      <c r="C169" t="s">
        <v>1272</v>
      </c>
      <c r="D169" t="s">
        <v>1096</v>
      </c>
      <c r="E169" t="s">
        <v>426</v>
      </c>
      <c r="F169" t="s">
        <v>1273</v>
      </c>
      <c r="G169">
        <v>0</v>
      </c>
      <c r="H169" s="133">
        <v>0</v>
      </c>
      <c r="I169" t="str">
        <f>_xlfn.XLOOKUP(Violent_Incident_With_Injury[[#This Row],[School Name]],Maine_Schools[School Name],Maine_Schools[Grade Span],"Error")</f>
        <v>04-05</v>
      </c>
      <c r="J169" t="str">
        <f>_xlfn.XLOOKUP(Violent_Incident_With_Injury[[#This Row],[School Name]],Maine_Schools[School Name],Maine_Schools[Comparison School Type],"Error")</f>
        <v>Non Charter</v>
      </c>
    </row>
    <row r="170" spans="1:10" hidden="1">
      <c r="A170" t="s">
        <v>573</v>
      </c>
      <c r="B170" t="s">
        <v>1271</v>
      </c>
      <c r="C170" t="s">
        <v>1272</v>
      </c>
      <c r="D170" t="s">
        <v>1097</v>
      </c>
      <c r="E170" t="s">
        <v>428</v>
      </c>
      <c r="F170" t="s">
        <v>1273</v>
      </c>
      <c r="G170">
        <v>8</v>
      </c>
      <c r="H170" s="133">
        <v>2.23E-2</v>
      </c>
      <c r="I170" t="str">
        <f>_xlfn.XLOOKUP(Violent_Incident_With_Injury[[#This Row],[School Name]],Maine_Schools[School Name],Maine_Schools[Grade Span],"Error")</f>
        <v>PK-06</v>
      </c>
      <c r="J170" t="str">
        <f>_xlfn.XLOOKUP(Violent_Incident_With_Injury[[#This Row],[School Name]],Maine_Schools[School Name],Maine_Schools[Comparison School Type],"Error")</f>
        <v>Non Charter</v>
      </c>
    </row>
    <row r="171" spans="1:10" hidden="1">
      <c r="A171" t="s">
        <v>573</v>
      </c>
      <c r="B171" t="s">
        <v>1271</v>
      </c>
      <c r="C171" t="s">
        <v>1272</v>
      </c>
      <c r="D171" t="s">
        <v>1002</v>
      </c>
      <c r="E171" t="s">
        <v>241</v>
      </c>
      <c r="F171" t="s">
        <v>1273</v>
      </c>
      <c r="G171">
        <v>0</v>
      </c>
      <c r="H171" s="133">
        <v>0</v>
      </c>
      <c r="I171" t="str">
        <f>_xlfn.XLOOKUP(Violent_Incident_With_Injury[[#This Row],[School Name]],Maine_Schools[School Name],Maine_Schools[Grade Span],"Error")</f>
        <v>PK-06</v>
      </c>
      <c r="J171" t="str">
        <f>_xlfn.XLOOKUP(Violent_Incident_With_Injury[[#This Row],[School Name]],Maine_Schools[School Name],Maine_Schools[Comparison School Type],"Error")</f>
        <v>Non Charter</v>
      </c>
    </row>
    <row r="172" spans="1:10" hidden="1">
      <c r="A172" t="s">
        <v>573</v>
      </c>
      <c r="B172" t="s">
        <v>1271</v>
      </c>
      <c r="C172" t="s">
        <v>1272</v>
      </c>
      <c r="D172" t="s">
        <v>954</v>
      </c>
      <c r="E172" t="s">
        <v>286</v>
      </c>
      <c r="F172" t="s">
        <v>1273</v>
      </c>
      <c r="G172">
        <v>0</v>
      </c>
      <c r="H172" s="133">
        <v>0</v>
      </c>
      <c r="I172" t="str">
        <f>_xlfn.XLOOKUP(Violent_Incident_With_Injury[[#This Row],[School Name]],Maine_Schools[School Name],Maine_Schools[Grade Span],"Error")</f>
        <v>PK-05</v>
      </c>
      <c r="J172" t="str">
        <f>_xlfn.XLOOKUP(Violent_Incident_With_Injury[[#This Row],[School Name]],Maine_Schools[School Name],Maine_Schools[Comparison School Type],"Error")</f>
        <v>Non Charter</v>
      </c>
    </row>
    <row r="173" spans="1:10" hidden="1">
      <c r="A173" t="s">
        <v>573</v>
      </c>
      <c r="B173" t="s">
        <v>1271</v>
      </c>
      <c r="C173" t="s">
        <v>1272</v>
      </c>
      <c r="D173" t="s">
        <v>934</v>
      </c>
      <c r="E173" t="s">
        <v>242</v>
      </c>
      <c r="F173" t="s">
        <v>1273</v>
      </c>
      <c r="G173">
        <v>0</v>
      </c>
      <c r="H173" s="133">
        <v>0</v>
      </c>
      <c r="I173" t="str">
        <f>_xlfn.XLOOKUP(Violent_Incident_With_Injury[[#This Row],[School Name]],Maine_Schools[School Name],Maine_Schools[Grade Span],"Error")</f>
        <v>PK-05</v>
      </c>
      <c r="J173" t="str">
        <f>_xlfn.XLOOKUP(Violent_Incident_With_Injury[[#This Row],[School Name]],Maine_Schools[School Name],Maine_Schools[Comparison School Type],"Error")</f>
        <v>Non Charter</v>
      </c>
    </row>
    <row r="174" spans="1:10" hidden="1">
      <c r="A174" t="s">
        <v>573</v>
      </c>
      <c r="B174" t="s">
        <v>1271</v>
      </c>
      <c r="C174" t="s">
        <v>1272</v>
      </c>
      <c r="D174" t="s">
        <v>934</v>
      </c>
      <c r="E174" t="s">
        <v>55</v>
      </c>
      <c r="F174" t="s">
        <v>1273</v>
      </c>
      <c r="G174">
        <v>5</v>
      </c>
      <c r="H174" s="133">
        <v>1.01E-2</v>
      </c>
      <c r="I174" t="str">
        <f>_xlfn.XLOOKUP(Violent_Incident_With_Injury[[#This Row],[School Name]],Maine_Schools[School Name],Maine_Schools[Grade Span],"Error")</f>
        <v>06-12</v>
      </c>
      <c r="J174" t="str">
        <f>_xlfn.XLOOKUP(Violent_Incident_With_Injury[[#This Row],[School Name]],Maine_Schools[School Name],Maine_Schools[Comparison School Type],"Error")</f>
        <v>Non Charter</v>
      </c>
    </row>
    <row r="175" spans="1:10">
      <c r="A175" t="s">
        <v>573</v>
      </c>
      <c r="B175" t="s">
        <v>1271</v>
      </c>
      <c r="C175" t="s">
        <v>1272</v>
      </c>
      <c r="D175" t="s">
        <v>1025</v>
      </c>
      <c r="E175" t="s">
        <v>430</v>
      </c>
      <c r="F175" t="s">
        <v>1273</v>
      </c>
      <c r="G175">
        <v>1</v>
      </c>
      <c r="H175" s="133">
        <v>1.1999999999999999E-3</v>
      </c>
      <c r="I175" t="str">
        <f>_xlfn.XLOOKUP(Violent_Incident_With_Injury[[#This Row],[School Name]],Maine_Schools[School Name],Maine_Schools[Grade Span],"Error")</f>
        <v>09-12</v>
      </c>
      <c r="J175" t="str">
        <f>_xlfn.XLOOKUP(Violent_Incident_With_Injury[[#This Row],[School Name]],Maine_Schools[School Name],Maine_Schools[Comparison School Type],"Error")</f>
        <v>Non Charter</v>
      </c>
    </row>
    <row r="176" spans="1:10" hidden="1">
      <c r="A176" t="s">
        <v>573</v>
      </c>
      <c r="B176" t="s">
        <v>1271</v>
      </c>
      <c r="C176" t="s">
        <v>1272</v>
      </c>
      <c r="D176" t="s">
        <v>1125</v>
      </c>
      <c r="E176" t="s">
        <v>432</v>
      </c>
      <c r="F176" t="s">
        <v>1273</v>
      </c>
      <c r="G176">
        <v>0</v>
      </c>
      <c r="H176" s="133">
        <v>0</v>
      </c>
      <c r="I176" t="str">
        <f>_xlfn.XLOOKUP(Violent_Incident_With_Injury[[#This Row],[School Name]],Maine_Schools[School Name],Maine_Schools[Grade Span],"Error")</f>
        <v>KG-03</v>
      </c>
      <c r="J176" t="str">
        <f>_xlfn.XLOOKUP(Violent_Incident_With_Injury[[#This Row],[School Name]],Maine_Schools[School Name],Maine_Schools[Comparison School Type],"Error")</f>
        <v>Non Charter</v>
      </c>
    </row>
    <row r="177" spans="1:10" hidden="1">
      <c r="A177" t="s">
        <v>573</v>
      </c>
      <c r="B177" t="s">
        <v>1271</v>
      </c>
      <c r="C177" t="s">
        <v>1272</v>
      </c>
      <c r="D177" t="s">
        <v>854</v>
      </c>
      <c r="E177" t="s">
        <v>292</v>
      </c>
      <c r="F177" t="s">
        <v>1273</v>
      </c>
      <c r="G177">
        <v>0</v>
      </c>
      <c r="H177" s="133">
        <v>0</v>
      </c>
      <c r="I177" t="str">
        <f>_xlfn.XLOOKUP(Violent_Incident_With_Injury[[#This Row],[School Name]],Maine_Schools[School Name],Maine_Schools[Grade Span],"Error")</f>
        <v>PK-08</v>
      </c>
      <c r="J177" t="str">
        <f>_xlfn.XLOOKUP(Violent_Incident_With_Injury[[#This Row],[School Name]],Maine_Schools[School Name],Maine_Schools[Comparison School Type],"Error")</f>
        <v>Non Charter</v>
      </c>
    </row>
    <row r="178" spans="1:10" hidden="1">
      <c r="A178" t="s">
        <v>573</v>
      </c>
      <c r="B178" t="s">
        <v>1271</v>
      </c>
      <c r="C178" t="s">
        <v>1272</v>
      </c>
      <c r="D178" t="s">
        <v>1162</v>
      </c>
      <c r="E178" t="s">
        <v>434</v>
      </c>
      <c r="F178" t="s">
        <v>1273</v>
      </c>
      <c r="G178">
        <v>0</v>
      </c>
      <c r="H178" s="133">
        <v>0</v>
      </c>
      <c r="I178" t="str">
        <f>_xlfn.XLOOKUP(Violent_Incident_With_Injury[[#This Row],[School Name]],Maine_Schools[School Name],Maine_Schools[Grade Span],"Error")</f>
        <v>KG-05</v>
      </c>
      <c r="J178" t="str">
        <f>_xlfn.XLOOKUP(Violent_Incident_With_Injury[[#This Row],[School Name]],Maine_Schools[School Name],Maine_Schools[Comparison School Type],"Error")</f>
        <v>Non Charter</v>
      </c>
    </row>
    <row r="179" spans="1:10" hidden="1">
      <c r="A179" t="s">
        <v>573</v>
      </c>
      <c r="B179" t="s">
        <v>1271</v>
      </c>
      <c r="C179" t="s">
        <v>1272</v>
      </c>
      <c r="D179" t="s">
        <v>784</v>
      </c>
      <c r="E179" t="s">
        <v>295</v>
      </c>
      <c r="F179" t="s">
        <v>1273</v>
      </c>
      <c r="G179">
        <v>0</v>
      </c>
      <c r="H179" s="133">
        <v>0</v>
      </c>
      <c r="I179" t="str">
        <f>_xlfn.XLOOKUP(Violent_Incident_With_Injury[[#This Row],[School Name]],Maine_Schools[School Name],Maine_Schools[Grade Span],"Error")</f>
        <v>03-05</v>
      </c>
      <c r="J179" t="str">
        <f>_xlfn.XLOOKUP(Violent_Incident_With_Injury[[#This Row],[School Name]],Maine_Schools[School Name],Maine_Schools[Comparison School Type],"Error")</f>
        <v>Non Charter</v>
      </c>
    </row>
    <row r="180" spans="1:10" hidden="1">
      <c r="A180" t="s">
        <v>573</v>
      </c>
      <c r="B180" t="s">
        <v>1271</v>
      </c>
      <c r="C180" t="s">
        <v>1272</v>
      </c>
      <c r="D180" t="s">
        <v>1061</v>
      </c>
      <c r="E180" t="s">
        <v>326</v>
      </c>
      <c r="F180" t="s">
        <v>1273</v>
      </c>
      <c r="G180">
        <v>0</v>
      </c>
      <c r="H180" s="133">
        <v>0</v>
      </c>
      <c r="I180" t="str">
        <f>_xlfn.XLOOKUP(Violent_Incident_With_Injury[[#This Row],[School Name]],Maine_Schools[School Name],Maine_Schools[Grade Span],"Error")</f>
        <v>PK-06</v>
      </c>
      <c r="J180" t="str">
        <f>_xlfn.XLOOKUP(Violent_Incident_With_Injury[[#This Row],[School Name]],Maine_Schools[School Name],Maine_Schools[Comparison School Type],"Error")</f>
        <v>Non Charter</v>
      </c>
    </row>
    <row r="181" spans="1:10" hidden="1">
      <c r="A181" t="s">
        <v>573</v>
      </c>
      <c r="B181" t="s">
        <v>1271</v>
      </c>
      <c r="C181" t="s">
        <v>1272</v>
      </c>
      <c r="D181" t="s">
        <v>1002</v>
      </c>
      <c r="E181" t="s">
        <v>247</v>
      </c>
      <c r="F181" t="s">
        <v>1273</v>
      </c>
      <c r="G181">
        <v>0</v>
      </c>
      <c r="H181" s="133">
        <v>0</v>
      </c>
      <c r="I181" t="str">
        <f>_xlfn.XLOOKUP(Violent_Incident_With_Injury[[#This Row],[School Name]],Maine_Schools[School Name],Maine_Schools[Grade Span],"Error")</f>
        <v>03-06</v>
      </c>
      <c r="J181" t="str">
        <f>_xlfn.XLOOKUP(Violent_Incident_With_Injury[[#This Row],[School Name]],Maine_Schools[School Name],Maine_Schools[Comparison School Type],"Error")</f>
        <v>Non Charter</v>
      </c>
    </row>
    <row r="182" spans="1:10" hidden="1">
      <c r="A182" t="s">
        <v>573</v>
      </c>
      <c r="B182" t="s">
        <v>1271</v>
      </c>
      <c r="C182" t="s">
        <v>1272</v>
      </c>
      <c r="D182" t="s">
        <v>923</v>
      </c>
      <c r="E182" t="s">
        <v>298</v>
      </c>
      <c r="F182" t="s">
        <v>1273</v>
      </c>
      <c r="G182">
        <v>0</v>
      </c>
      <c r="H182" s="133">
        <v>0</v>
      </c>
      <c r="I182" t="str">
        <f>_xlfn.XLOOKUP(Violent_Incident_With_Injury[[#This Row],[School Name]],Maine_Schools[School Name],Maine_Schools[Grade Span],"Error")</f>
        <v>PK-05</v>
      </c>
      <c r="J182" t="str">
        <f>_xlfn.XLOOKUP(Violent_Incident_With_Injury[[#This Row],[School Name]],Maine_Schools[School Name],Maine_Schools[Comparison School Type],"Error")</f>
        <v>Non Charter</v>
      </c>
    </row>
    <row r="183" spans="1:10" hidden="1">
      <c r="A183" t="s">
        <v>573</v>
      </c>
      <c r="B183" t="s">
        <v>1271</v>
      </c>
      <c r="C183" t="s">
        <v>1272</v>
      </c>
      <c r="D183" t="s">
        <v>971</v>
      </c>
      <c r="E183" t="s">
        <v>436</v>
      </c>
      <c r="F183" t="s">
        <v>1273</v>
      </c>
      <c r="G183">
        <v>0</v>
      </c>
      <c r="H183" s="133">
        <v>0</v>
      </c>
      <c r="I183" t="str">
        <f>_xlfn.XLOOKUP(Violent_Incident_With_Injury[[#This Row],[School Name]],Maine_Schools[School Name],Maine_Schools[Grade Span],"Error")</f>
        <v>PK-06</v>
      </c>
      <c r="J183" t="str">
        <f>_xlfn.XLOOKUP(Violent_Incident_With_Injury[[#This Row],[School Name]],Maine_Schools[School Name],Maine_Schools[Comparison School Type],"Error")</f>
        <v>Non Charter</v>
      </c>
    </row>
    <row r="184" spans="1:10" hidden="1">
      <c r="A184" t="s">
        <v>573</v>
      </c>
      <c r="B184" t="s">
        <v>1271</v>
      </c>
      <c r="C184" t="s">
        <v>1272</v>
      </c>
      <c r="D184" t="s">
        <v>1002</v>
      </c>
      <c r="E184" t="s">
        <v>438</v>
      </c>
      <c r="F184" t="s">
        <v>1273</v>
      </c>
      <c r="G184">
        <v>0</v>
      </c>
      <c r="H184" s="133">
        <v>0</v>
      </c>
      <c r="I184" t="str">
        <f>_xlfn.XLOOKUP(Violent_Incident_With_Injury[[#This Row],[School Name]],Maine_Schools[School Name],Maine_Schools[Grade Span],"Error")</f>
        <v>PK-06</v>
      </c>
      <c r="J184" t="str">
        <f>_xlfn.XLOOKUP(Violent_Incident_With_Injury[[#This Row],[School Name]],Maine_Schools[School Name],Maine_Schools[Comparison School Type],"Error")</f>
        <v>Non Charter</v>
      </c>
    </row>
    <row r="185" spans="1:10" hidden="1">
      <c r="A185" t="s">
        <v>573</v>
      </c>
      <c r="B185" t="s">
        <v>1271</v>
      </c>
      <c r="C185" t="s">
        <v>1272</v>
      </c>
      <c r="D185" t="s">
        <v>976</v>
      </c>
      <c r="E185" t="s">
        <v>41</v>
      </c>
      <c r="F185" t="s">
        <v>1273</v>
      </c>
      <c r="G185">
        <v>0</v>
      </c>
      <c r="H185" s="133">
        <v>0</v>
      </c>
      <c r="I185" t="str">
        <f>_xlfn.XLOOKUP(Violent_Incident_With_Injury[[#This Row],[School Name]],Maine_Schools[School Name],Maine_Schools[Grade Span],"Error")</f>
        <v>PK-05</v>
      </c>
      <c r="J185" t="str">
        <f>_xlfn.XLOOKUP(Violent_Incident_With_Injury[[#This Row],[School Name]],Maine_Schools[School Name],Maine_Schools[Comparison School Type],"Error")</f>
        <v>Non Charter</v>
      </c>
    </row>
    <row r="186" spans="1:10">
      <c r="A186" t="s">
        <v>573</v>
      </c>
      <c r="B186" t="s">
        <v>1271</v>
      </c>
      <c r="C186" t="s">
        <v>1272</v>
      </c>
      <c r="D186" t="s">
        <v>856</v>
      </c>
      <c r="E186" t="s">
        <v>301</v>
      </c>
      <c r="F186" t="s">
        <v>1273</v>
      </c>
      <c r="G186">
        <v>0</v>
      </c>
      <c r="H186" s="133">
        <v>0</v>
      </c>
      <c r="I186" t="str">
        <f>_xlfn.XLOOKUP(Violent_Incident_With_Injury[[#This Row],[School Name]],Maine_Schools[School Name],Maine_Schools[Grade Span],"Error")</f>
        <v>09-12</v>
      </c>
      <c r="J186" t="str">
        <f>_xlfn.XLOOKUP(Violent_Incident_With_Injury[[#This Row],[School Name]],Maine_Schools[School Name],Maine_Schools[Comparison School Type],"Error")</f>
        <v>Non Charter</v>
      </c>
    </row>
    <row r="187" spans="1:10" hidden="1">
      <c r="A187" t="s">
        <v>573</v>
      </c>
      <c r="B187" t="s">
        <v>1271</v>
      </c>
      <c r="C187" t="s">
        <v>1272</v>
      </c>
      <c r="D187" t="s">
        <v>856</v>
      </c>
      <c r="E187" t="s">
        <v>441</v>
      </c>
      <c r="F187" t="s">
        <v>1273</v>
      </c>
      <c r="G187">
        <v>2</v>
      </c>
      <c r="H187" s="133">
        <v>5.7999999999999996E-3</v>
      </c>
      <c r="I187" t="str">
        <f>_xlfn.XLOOKUP(Violent_Incident_With_Injury[[#This Row],[School Name]],Maine_Schools[School Name],Maine_Schools[Grade Span],"Error")</f>
        <v>05-08</v>
      </c>
      <c r="J187" t="str">
        <f>_xlfn.XLOOKUP(Violent_Incident_With_Injury[[#This Row],[School Name]],Maine_Schools[School Name],Maine_Schools[Comparison School Type],"Error")</f>
        <v>Non Charter</v>
      </c>
    </row>
    <row r="188" spans="1:10" hidden="1">
      <c r="A188" t="s">
        <v>573</v>
      </c>
      <c r="B188" t="s">
        <v>1271</v>
      </c>
      <c r="C188" t="s">
        <v>1272</v>
      </c>
      <c r="D188" t="s">
        <v>1047</v>
      </c>
      <c r="E188" t="s">
        <v>320</v>
      </c>
      <c r="F188" t="s">
        <v>1273</v>
      </c>
      <c r="G188">
        <v>1</v>
      </c>
      <c r="H188" s="133">
        <v>9.1999999999999998E-3</v>
      </c>
      <c r="I188" t="str">
        <f>_xlfn.XLOOKUP(Violent_Incident_With_Injury[[#This Row],[School Name]],Maine_Schools[School Name],Maine_Schools[Grade Span],"Error")</f>
        <v>06-08</v>
      </c>
      <c r="J188" t="str">
        <f>_xlfn.XLOOKUP(Violent_Incident_With_Injury[[#This Row],[School Name]],Maine_Schools[School Name],Maine_Schools[Comparison School Type],"Error")</f>
        <v>Non Charter</v>
      </c>
    </row>
    <row r="189" spans="1:10" hidden="1">
      <c r="A189" t="s">
        <v>573</v>
      </c>
      <c r="B189" t="s">
        <v>1271</v>
      </c>
      <c r="C189" t="s">
        <v>1272</v>
      </c>
      <c r="D189" t="s">
        <v>954</v>
      </c>
      <c r="E189" t="s">
        <v>306</v>
      </c>
      <c r="F189" t="s">
        <v>1273</v>
      </c>
      <c r="G189">
        <v>0</v>
      </c>
      <c r="H189" s="133">
        <v>0</v>
      </c>
      <c r="I189" t="str">
        <f>_xlfn.XLOOKUP(Violent_Incident_With_Injury[[#This Row],[School Name]],Maine_Schools[School Name],Maine_Schools[Grade Span],"Error")</f>
        <v>PK-05</v>
      </c>
      <c r="J189" t="str">
        <f>_xlfn.XLOOKUP(Violent_Incident_With_Injury[[#This Row],[School Name]],Maine_Schools[School Name],Maine_Schools[Comparison School Type],"Error")</f>
        <v>Non Charter</v>
      </c>
    </row>
    <row r="190" spans="1:10" hidden="1">
      <c r="A190" t="s">
        <v>573</v>
      </c>
      <c r="B190" t="s">
        <v>1271</v>
      </c>
      <c r="C190" t="s">
        <v>1272</v>
      </c>
      <c r="D190" t="s">
        <v>871</v>
      </c>
      <c r="E190" t="s">
        <v>446</v>
      </c>
      <c r="F190" t="s">
        <v>1273</v>
      </c>
      <c r="G190">
        <v>0</v>
      </c>
      <c r="H190" s="133">
        <v>0</v>
      </c>
      <c r="I190" t="str">
        <f>_xlfn.XLOOKUP(Violent_Incident_With_Injury[[#This Row],[School Name]],Maine_Schools[School Name],Maine_Schools[Grade Span],"Error")</f>
        <v>KG-03</v>
      </c>
      <c r="J190" t="str">
        <f>_xlfn.XLOOKUP(Violent_Incident_With_Injury[[#This Row],[School Name]],Maine_Schools[School Name],Maine_Schools[Comparison School Type],"Error")</f>
        <v>Non Charter</v>
      </c>
    </row>
    <row r="191" spans="1:10" hidden="1">
      <c r="A191" t="s">
        <v>573</v>
      </c>
      <c r="B191" t="s">
        <v>1271</v>
      </c>
      <c r="C191" t="s">
        <v>1272</v>
      </c>
      <c r="D191" t="s">
        <v>923</v>
      </c>
      <c r="E191" t="s">
        <v>107</v>
      </c>
      <c r="F191" t="s">
        <v>1273</v>
      </c>
      <c r="G191">
        <v>4</v>
      </c>
      <c r="H191" s="133">
        <v>6.6E-3</v>
      </c>
      <c r="I191" t="str">
        <f>_xlfn.XLOOKUP(Violent_Incident_With_Injury[[#This Row],[School Name]],Maine_Schools[School Name],Maine_Schools[Grade Span],"Error")</f>
        <v>PK-05</v>
      </c>
      <c r="J191" t="str">
        <f>_xlfn.XLOOKUP(Violent_Incident_With_Injury[[#This Row],[School Name]],Maine_Schools[School Name],Maine_Schools[Comparison School Type],"Error")</f>
        <v>Non Charter</v>
      </c>
    </row>
    <row r="192" spans="1:10" hidden="1">
      <c r="A192" t="s">
        <v>573</v>
      </c>
      <c r="B192" t="s">
        <v>1271</v>
      </c>
      <c r="C192" t="s">
        <v>1272</v>
      </c>
      <c r="D192" t="s">
        <v>760</v>
      </c>
      <c r="E192" t="s">
        <v>67</v>
      </c>
      <c r="F192" t="s">
        <v>1273</v>
      </c>
      <c r="G192">
        <v>0</v>
      </c>
      <c r="H192" s="133">
        <v>0</v>
      </c>
      <c r="I192" t="str">
        <f>_xlfn.XLOOKUP(Violent_Incident_With_Injury[[#This Row],[School Name]],Maine_Schools[School Name],Maine_Schools[Grade Span],"Error")</f>
        <v>06-08</v>
      </c>
      <c r="J192" t="str">
        <f>_xlfn.XLOOKUP(Violent_Incident_With_Injury[[#This Row],[School Name]],Maine_Schools[School Name],Maine_Schools[Comparison School Type],"Error")</f>
        <v>Non Charter</v>
      </c>
    </row>
    <row r="193" spans="1:10" hidden="1">
      <c r="A193" t="s">
        <v>573</v>
      </c>
      <c r="B193" t="s">
        <v>1271</v>
      </c>
      <c r="C193" t="s">
        <v>1272</v>
      </c>
      <c r="D193" t="s">
        <v>1010</v>
      </c>
      <c r="E193" t="s">
        <v>453</v>
      </c>
      <c r="F193" t="s">
        <v>1273</v>
      </c>
      <c r="G193">
        <v>2</v>
      </c>
      <c r="H193" s="133">
        <v>6.4999999999999997E-3</v>
      </c>
      <c r="I193" t="str">
        <f>_xlfn.XLOOKUP(Violent_Incident_With_Injury[[#This Row],[School Name]],Maine_Schools[School Name],Maine_Schools[Grade Span],"Error")</f>
        <v>PK-05</v>
      </c>
      <c r="J193" t="str">
        <f>_xlfn.XLOOKUP(Violent_Incident_With_Injury[[#This Row],[School Name]],Maine_Schools[School Name],Maine_Schools[Comparison School Type],"Error")</f>
        <v>Non Charter</v>
      </c>
    </row>
    <row r="194" spans="1:10" hidden="1">
      <c r="A194" t="s">
        <v>573</v>
      </c>
      <c r="B194" t="s">
        <v>1271</v>
      </c>
      <c r="C194" t="s">
        <v>1272</v>
      </c>
      <c r="D194" t="s">
        <v>1203</v>
      </c>
      <c r="E194" t="s">
        <v>455</v>
      </c>
      <c r="F194" t="s">
        <v>1273</v>
      </c>
      <c r="G194">
        <v>0</v>
      </c>
      <c r="H194" s="133">
        <v>0</v>
      </c>
      <c r="I194" t="str">
        <f>_xlfn.XLOOKUP(Violent_Incident_With_Injury[[#This Row],[School Name]],Maine_Schools[School Name],Maine_Schools[Grade Span],"Error")</f>
        <v>PK-04</v>
      </c>
      <c r="J194" t="str">
        <f>_xlfn.XLOOKUP(Violent_Incident_With_Injury[[#This Row],[School Name]],Maine_Schools[School Name],Maine_Schools[Comparison School Type],"Error")</f>
        <v>Non Charter</v>
      </c>
    </row>
    <row r="195" spans="1:10" hidden="1">
      <c r="A195" t="s">
        <v>573</v>
      </c>
      <c r="B195" t="s">
        <v>1271</v>
      </c>
      <c r="C195" t="s">
        <v>1272</v>
      </c>
      <c r="D195" t="s">
        <v>1029</v>
      </c>
      <c r="E195" t="s">
        <v>456</v>
      </c>
      <c r="F195" t="s">
        <v>1273</v>
      </c>
      <c r="G195">
        <v>0</v>
      </c>
      <c r="H195" s="133">
        <v>0</v>
      </c>
      <c r="I195" t="str">
        <f>_xlfn.XLOOKUP(Violent_Incident_With_Injury[[#This Row],[School Name]],Maine_Schools[School Name],Maine_Schools[Grade Span],"Error")</f>
        <v>PK-02</v>
      </c>
      <c r="J195" t="str">
        <f>_xlfn.XLOOKUP(Violent_Incident_With_Injury[[#This Row],[School Name]],Maine_Schools[School Name],Maine_Schools[Comparison School Type],"Error")</f>
        <v>Non Charter</v>
      </c>
    </row>
    <row r="196" spans="1:10" hidden="1">
      <c r="A196" t="s">
        <v>573</v>
      </c>
      <c r="B196" t="s">
        <v>1271</v>
      </c>
      <c r="C196" t="s">
        <v>1272</v>
      </c>
      <c r="D196" t="s">
        <v>865</v>
      </c>
      <c r="E196" t="s">
        <v>314</v>
      </c>
      <c r="F196" t="s">
        <v>1273</v>
      </c>
      <c r="G196">
        <v>3</v>
      </c>
      <c r="H196" s="133">
        <v>1.2E-2</v>
      </c>
      <c r="I196" t="str">
        <f>_xlfn.XLOOKUP(Violent_Incident_With_Injury[[#This Row],[School Name]],Maine_Schools[School Name],Maine_Schools[Grade Span],"Error")</f>
        <v>KG-08</v>
      </c>
      <c r="J196" t="str">
        <f>_xlfn.XLOOKUP(Violent_Incident_With_Injury[[#This Row],[School Name]],Maine_Schools[School Name],Maine_Schools[Comparison School Type],"Error")</f>
        <v>Non Charter</v>
      </c>
    </row>
    <row r="197" spans="1:10" hidden="1">
      <c r="A197" t="s">
        <v>573</v>
      </c>
      <c r="B197" t="s">
        <v>1271</v>
      </c>
      <c r="C197" t="s">
        <v>1272</v>
      </c>
      <c r="D197" t="s">
        <v>767</v>
      </c>
      <c r="E197" t="s">
        <v>85</v>
      </c>
      <c r="F197" t="s">
        <v>1273</v>
      </c>
      <c r="G197">
        <v>0</v>
      </c>
      <c r="H197" s="133">
        <v>0</v>
      </c>
      <c r="I197" t="str">
        <f>_xlfn.XLOOKUP(Violent_Incident_With_Injury[[#This Row],[School Name]],Maine_Schools[School Name],Maine_Schools[Grade Span],"Error")</f>
        <v>PK-KG</v>
      </c>
      <c r="J197" t="str">
        <f>_xlfn.XLOOKUP(Violent_Incident_With_Injury[[#This Row],[School Name]],Maine_Schools[School Name],Maine_Schools[Comparison School Type],"Error")</f>
        <v>Non Charter</v>
      </c>
    </row>
    <row r="198" spans="1:10" hidden="1">
      <c r="A198" t="s">
        <v>573</v>
      </c>
      <c r="B198" t="s">
        <v>1271</v>
      </c>
      <c r="C198" t="s">
        <v>1272</v>
      </c>
      <c r="D198" t="s">
        <v>869</v>
      </c>
      <c r="E198" t="s">
        <v>46</v>
      </c>
      <c r="F198" t="s">
        <v>1273</v>
      </c>
      <c r="G198">
        <v>0</v>
      </c>
      <c r="H198" s="133">
        <v>0</v>
      </c>
      <c r="I198" t="str">
        <f>_xlfn.XLOOKUP(Violent_Incident_With_Injury[[#This Row],[School Name]],Maine_Schools[School Name],Maine_Schools[Grade Span],"Error")</f>
        <v>PK-08</v>
      </c>
      <c r="J198" t="str">
        <f>_xlfn.XLOOKUP(Violent_Incident_With_Injury[[#This Row],[School Name]],Maine_Schools[School Name],Maine_Schools[Comparison School Type],"Error")</f>
        <v>Non Charter</v>
      </c>
    </row>
    <row r="199" spans="1:10" hidden="1">
      <c r="A199" t="s">
        <v>573</v>
      </c>
      <c r="B199" t="s">
        <v>1271</v>
      </c>
      <c r="C199" t="s">
        <v>1272</v>
      </c>
      <c r="D199" t="s">
        <v>992</v>
      </c>
      <c r="E199" t="s">
        <v>315</v>
      </c>
      <c r="F199" t="s">
        <v>1273</v>
      </c>
      <c r="G199">
        <v>0</v>
      </c>
      <c r="H199" s="133">
        <v>0</v>
      </c>
      <c r="I199" t="str">
        <f>_xlfn.XLOOKUP(Violent_Incident_With_Injury[[#This Row],[School Name]],Maine_Schools[School Name],Maine_Schools[Grade Span],"Error")</f>
        <v>05-08</v>
      </c>
      <c r="J199" t="str">
        <f>_xlfn.XLOOKUP(Violent_Incident_With_Injury[[#This Row],[School Name]],Maine_Schools[School Name],Maine_Schools[Comparison School Type],"Error")</f>
        <v>Non Charter</v>
      </c>
    </row>
    <row r="200" spans="1:10" hidden="1">
      <c r="A200" t="s">
        <v>573</v>
      </c>
      <c r="B200" t="s">
        <v>1271</v>
      </c>
      <c r="C200" t="s">
        <v>1272</v>
      </c>
      <c r="D200" t="s">
        <v>1189</v>
      </c>
      <c r="E200" t="s">
        <v>76</v>
      </c>
      <c r="F200" t="s">
        <v>1273</v>
      </c>
      <c r="G200">
        <v>0</v>
      </c>
      <c r="H200" s="133">
        <v>0</v>
      </c>
      <c r="I200" t="str">
        <f>_xlfn.XLOOKUP(Violent_Incident_With_Injury[[#This Row],[School Name]],Maine_Schools[School Name],Maine_Schools[Grade Span],"Error")</f>
        <v>PK-05</v>
      </c>
      <c r="J200" t="str">
        <f>_xlfn.XLOOKUP(Violent_Incident_With_Injury[[#This Row],[School Name]],Maine_Schools[School Name],Maine_Schools[Comparison School Type],"Error")</f>
        <v>Non Charter</v>
      </c>
    </row>
    <row r="201" spans="1:10" hidden="1">
      <c r="A201" t="s">
        <v>573</v>
      </c>
      <c r="B201" t="s">
        <v>1271</v>
      </c>
      <c r="C201" t="s">
        <v>1272</v>
      </c>
      <c r="D201" t="s">
        <v>1189</v>
      </c>
      <c r="E201" t="s">
        <v>81</v>
      </c>
      <c r="F201" t="s">
        <v>1273</v>
      </c>
      <c r="G201">
        <v>1</v>
      </c>
      <c r="H201" s="133">
        <v>6.7999999999999996E-3</v>
      </c>
      <c r="I201" t="str">
        <f>_xlfn.XLOOKUP(Violent_Incident_With_Injury[[#This Row],[School Name]],Maine_Schools[School Name],Maine_Schools[Grade Span],"Error")</f>
        <v>06-12</v>
      </c>
      <c r="J201" t="str">
        <f>_xlfn.XLOOKUP(Violent_Incident_With_Injury[[#This Row],[School Name]],Maine_Schools[School Name],Maine_Schools[Comparison School Type],"Error")</f>
        <v>Non Charter</v>
      </c>
    </row>
    <row r="202" spans="1:10" hidden="1">
      <c r="A202" t="s">
        <v>573</v>
      </c>
      <c r="B202" t="s">
        <v>1271</v>
      </c>
      <c r="C202" t="s">
        <v>1272</v>
      </c>
      <c r="D202" t="s">
        <v>784</v>
      </c>
      <c r="E202" t="s">
        <v>460</v>
      </c>
      <c r="F202" t="s">
        <v>1273</v>
      </c>
      <c r="G202">
        <v>8</v>
      </c>
      <c r="H202" s="133">
        <v>1.14E-2</v>
      </c>
      <c r="I202" t="str">
        <f>_xlfn.XLOOKUP(Violent_Incident_With_Injury[[#This Row],[School Name]],Maine_Schools[School Name],Maine_Schools[Grade Span],"Error")</f>
        <v>PK-02</v>
      </c>
      <c r="J202" t="str">
        <f>_xlfn.XLOOKUP(Violent_Incident_With_Injury[[#This Row],[School Name]],Maine_Schools[School Name],Maine_Schools[Comparison School Type],"Error")</f>
        <v>Non Charter</v>
      </c>
    </row>
    <row r="203" spans="1:10" hidden="1">
      <c r="A203" t="s">
        <v>573</v>
      </c>
      <c r="B203" t="s">
        <v>1271</v>
      </c>
      <c r="C203" t="s">
        <v>1272</v>
      </c>
      <c r="D203" t="s">
        <v>1021</v>
      </c>
      <c r="E203" t="s">
        <v>461</v>
      </c>
      <c r="F203" t="s">
        <v>1273</v>
      </c>
      <c r="G203">
        <v>0</v>
      </c>
      <c r="H203" s="133">
        <v>0</v>
      </c>
      <c r="I203" t="str">
        <f>_xlfn.XLOOKUP(Violent_Incident_With_Injury[[#This Row],[School Name]],Maine_Schools[School Name],Maine_Schools[Grade Span],"Error")</f>
        <v>PK-02</v>
      </c>
      <c r="J203" t="str">
        <f>_xlfn.XLOOKUP(Violent_Incident_With_Injury[[#This Row],[School Name]],Maine_Schools[School Name],Maine_Schools[Comparison School Type],"Error")</f>
        <v>Non Charter</v>
      </c>
    </row>
    <row r="204" spans="1:10">
      <c r="A204" t="s">
        <v>573</v>
      </c>
      <c r="B204" t="s">
        <v>1271</v>
      </c>
      <c r="C204" t="s">
        <v>1272</v>
      </c>
      <c r="D204" t="s">
        <v>1021</v>
      </c>
      <c r="E204" t="s">
        <v>308</v>
      </c>
      <c r="F204" t="s">
        <v>1273</v>
      </c>
      <c r="G204">
        <v>0</v>
      </c>
      <c r="H204" s="133">
        <v>0</v>
      </c>
      <c r="I204" t="str">
        <f>_xlfn.XLOOKUP(Violent_Incident_With_Injury[[#This Row],[School Name]],Maine_Schools[School Name],Maine_Schools[Grade Span],"Error")</f>
        <v>09-12</v>
      </c>
      <c r="J204" t="str">
        <f>_xlfn.XLOOKUP(Violent_Incident_With_Injury[[#This Row],[School Name]],Maine_Schools[School Name],Maine_Schools[Comparison School Type],"Error")</f>
        <v>Non Charter</v>
      </c>
    </row>
    <row r="205" spans="1:10" hidden="1">
      <c r="A205" t="s">
        <v>573</v>
      </c>
      <c r="B205" t="s">
        <v>1271</v>
      </c>
      <c r="C205" t="s">
        <v>1272</v>
      </c>
      <c r="D205" t="s">
        <v>1021</v>
      </c>
      <c r="E205" t="s">
        <v>309</v>
      </c>
      <c r="F205" t="s">
        <v>1273</v>
      </c>
      <c r="G205">
        <v>0</v>
      </c>
      <c r="H205" s="133">
        <v>0</v>
      </c>
      <c r="I205" t="str">
        <f>_xlfn.XLOOKUP(Violent_Incident_With_Injury[[#This Row],[School Name]],Maine_Schools[School Name],Maine_Schools[Grade Span],"Error")</f>
        <v>KG-05</v>
      </c>
      <c r="J205" t="str">
        <f>_xlfn.XLOOKUP(Violent_Incident_With_Injury[[#This Row],[School Name]],Maine_Schools[School Name],Maine_Schools[Comparison School Type],"Error")</f>
        <v>Non Charter</v>
      </c>
    </row>
    <row r="206" spans="1:10" hidden="1">
      <c r="A206" t="s">
        <v>573</v>
      </c>
      <c r="B206" t="s">
        <v>1271</v>
      </c>
      <c r="C206" t="s">
        <v>1272</v>
      </c>
      <c r="D206" t="s">
        <v>1147</v>
      </c>
      <c r="E206" t="s">
        <v>52</v>
      </c>
      <c r="F206" t="s">
        <v>1273</v>
      </c>
      <c r="G206">
        <v>0</v>
      </c>
      <c r="H206" s="133">
        <v>0</v>
      </c>
      <c r="I206" t="str">
        <f>_xlfn.XLOOKUP(Violent_Incident_With_Injury[[#This Row],[School Name]],Maine_Schools[School Name],Maine_Schools[Grade Span],"Error")</f>
        <v>03-05</v>
      </c>
      <c r="J206" t="str">
        <f>_xlfn.XLOOKUP(Violent_Incident_With_Injury[[#This Row],[School Name]],Maine_Schools[School Name],Maine_Schools[Comparison School Type],"Error")</f>
        <v>Non Charter</v>
      </c>
    </row>
    <row r="207" spans="1:10" hidden="1">
      <c r="A207" t="s">
        <v>573</v>
      </c>
      <c r="B207" t="s">
        <v>1271</v>
      </c>
      <c r="C207" t="s">
        <v>1272</v>
      </c>
      <c r="D207" t="s">
        <v>923</v>
      </c>
      <c r="E207" t="s">
        <v>132</v>
      </c>
      <c r="F207" t="s">
        <v>1273</v>
      </c>
      <c r="G207">
        <v>20</v>
      </c>
      <c r="H207" s="133">
        <v>3.7699999999999997E-2</v>
      </c>
      <c r="I207" t="str">
        <f>_xlfn.XLOOKUP(Violent_Incident_With_Injury[[#This Row],[School Name]],Maine_Schools[School Name],Maine_Schools[Grade Span],"Error")</f>
        <v>06-08</v>
      </c>
      <c r="J207" t="str">
        <f>_xlfn.XLOOKUP(Violent_Incident_With_Injury[[#This Row],[School Name]],Maine_Schools[School Name],Maine_Schools[Comparison School Type],"Error")</f>
        <v>Non Charter</v>
      </c>
    </row>
    <row r="208" spans="1:10" hidden="1">
      <c r="A208" t="s">
        <v>573</v>
      </c>
      <c r="B208" t="s">
        <v>1271</v>
      </c>
      <c r="C208" t="s">
        <v>1272</v>
      </c>
      <c r="D208" t="s">
        <v>1118</v>
      </c>
      <c r="E208" t="s">
        <v>371</v>
      </c>
      <c r="F208" t="s">
        <v>1273</v>
      </c>
      <c r="G208">
        <v>0</v>
      </c>
      <c r="H208" s="133">
        <v>0</v>
      </c>
      <c r="I208" t="str">
        <f>_xlfn.XLOOKUP(Violent_Incident_With_Injury[[#This Row],[School Name]],Maine_Schools[School Name],Maine_Schools[Grade Span],"Error")</f>
        <v>PK-04</v>
      </c>
      <c r="J208" t="str">
        <f>_xlfn.XLOOKUP(Violent_Incident_With_Injury[[#This Row],[School Name]],Maine_Schools[School Name],Maine_Schools[Comparison School Type],"Error")</f>
        <v>Non Charter</v>
      </c>
    </row>
    <row r="209" spans="1:10">
      <c r="A209" t="s">
        <v>573</v>
      </c>
      <c r="B209" t="s">
        <v>1271</v>
      </c>
      <c r="C209" t="s">
        <v>1272</v>
      </c>
      <c r="D209" t="s">
        <v>1130</v>
      </c>
      <c r="E209" t="s">
        <v>86</v>
      </c>
      <c r="F209" t="s">
        <v>1273</v>
      </c>
      <c r="G209">
        <v>0</v>
      </c>
      <c r="H209" s="133">
        <v>0</v>
      </c>
      <c r="I209" t="str">
        <f>_xlfn.XLOOKUP(Violent_Incident_With_Injury[[#This Row],[School Name]],Maine_Schools[School Name],Maine_Schools[Grade Span],"Error")</f>
        <v>09-12</v>
      </c>
      <c r="J209" t="str">
        <f>_xlfn.XLOOKUP(Violent_Incident_With_Injury[[#This Row],[School Name]],Maine_Schools[School Name],Maine_Schools[Comparison School Type],"Error")</f>
        <v>Non Charter</v>
      </c>
    </row>
    <row r="210" spans="1:10" hidden="1">
      <c r="A210" t="s">
        <v>573</v>
      </c>
      <c r="B210" t="s">
        <v>1271</v>
      </c>
      <c r="C210" t="s">
        <v>1272</v>
      </c>
      <c r="D210" t="s">
        <v>1130</v>
      </c>
      <c r="E210" t="s">
        <v>92</v>
      </c>
      <c r="F210" t="s">
        <v>1273</v>
      </c>
      <c r="G210">
        <v>0</v>
      </c>
      <c r="H210" s="133">
        <v>0</v>
      </c>
      <c r="I210" t="str">
        <f>_xlfn.XLOOKUP(Violent_Incident_With_Injury[[#This Row],[School Name]],Maine_Schools[School Name],Maine_Schools[Grade Span],"Error")</f>
        <v>06-08</v>
      </c>
      <c r="J210" t="str">
        <f>_xlfn.XLOOKUP(Violent_Incident_With_Injury[[#This Row],[School Name]],Maine_Schools[School Name],Maine_Schools[Comparison School Type],"Error")</f>
        <v>Non Charter</v>
      </c>
    </row>
    <row r="211" spans="1:10" hidden="1">
      <c r="A211" t="s">
        <v>573</v>
      </c>
      <c r="B211" t="s">
        <v>1271</v>
      </c>
      <c r="C211" t="s">
        <v>1272</v>
      </c>
      <c r="D211" t="s">
        <v>976</v>
      </c>
      <c r="E211" t="s">
        <v>469</v>
      </c>
      <c r="F211" t="s">
        <v>1273</v>
      </c>
      <c r="G211">
        <v>0</v>
      </c>
      <c r="H211" s="133">
        <v>0</v>
      </c>
      <c r="I211" t="str">
        <f>_xlfn.XLOOKUP(Violent_Incident_With_Injury[[#This Row],[School Name]],Maine_Schools[School Name],Maine_Schools[Grade Span],"Error")</f>
        <v>PK-02</v>
      </c>
      <c r="J211" t="str">
        <f>_xlfn.XLOOKUP(Violent_Incident_With_Injury[[#This Row],[School Name]],Maine_Schools[School Name],Maine_Schools[Comparison School Type],"Error")</f>
        <v>Non Charter</v>
      </c>
    </row>
    <row r="212" spans="1:10">
      <c r="A212" t="s">
        <v>573</v>
      </c>
      <c r="B212" t="s">
        <v>1271</v>
      </c>
      <c r="C212" t="s">
        <v>1272</v>
      </c>
      <c r="D212" t="s">
        <v>1088</v>
      </c>
      <c r="E212" t="s">
        <v>60</v>
      </c>
      <c r="F212" t="s">
        <v>1273</v>
      </c>
      <c r="G212">
        <v>1</v>
      </c>
      <c r="H212" s="133">
        <v>1.6000000000000001E-3</v>
      </c>
      <c r="I212" t="str">
        <f>_xlfn.XLOOKUP(Violent_Incident_With_Injury[[#This Row],[School Name]],Maine_Schools[School Name],Maine_Schools[Grade Span],"Error")</f>
        <v>09-12</v>
      </c>
      <c r="J212" t="str">
        <f>_xlfn.XLOOKUP(Violent_Incident_With_Injury[[#This Row],[School Name]],Maine_Schools[School Name],Maine_Schools[Comparison School Type],"Error")</f>
        <v>Non Charter</v>
      </c>
    </row>
    <row r="213" spans="1:10" hidden="1">
      <c r="A213" t="s">
        <v>573</v>
      </c>
      <c r="B213" t="s">
        <v>1271</v>
      </c>
      <c r="C213" t="s">
        <v>1272</v>
      </c>
      <c r="D213" t="s">
        <v>1088</v>
      </c>
      <c r="E213" t="s">
        <v>143</v>
      </c>
      <c r="F213" t="s">
        <v>1273</v>
      </c>
      <c r="G213">
        <v>0</v>
      </c>
      <c r="H213" s="133">
        <v>0</v>
      </c>
      <c r="I213" t="str">
        <f>_xlfn.XLOOKUP(Violent_Incident_With_Injury[[#This Row],[School Name]],Maine_Schools[School Name],Maine_Schools[Grade Span],"Error")</f>
        <v>07-08</v>
      </c>
      <c r="J213" t="str">
        <f>_xlfn.XLOOKUP(Violent_Incident_With_Injury[[#This Row],[School Name]],Maine_Schools[School Name],Maine_Schools[Comparison School Type],"Error")</f>
        <v>Non Charter</v>
      </c>
    </row>
    <row r="214" spans="1:10">
      <c r="A214" t="s">
        <v>573</v>
      </c>
      <c r="B214" t="s">
        <v>1271</v>
      </c>
      <c r="C214" t="s">
        <v>1272</v>
      </c>
      <c r="D214" t="s">
        <v>1097</v>
      </c>
      <c r="E214" t="s">
        <v>270</v>
      </c>
      <c r="F214" t="s">
        <v>1273</v>
      </c>
      <c r="G214">
        <v>5</v>
      </c>
      <c r="H214" s="133">
        <v>8.3000000000000001E-3</v>
      </c>
      <c r="I214" t="str">
        <f>_xlfn.XLOOKUP(Violent_Incident_With_Injury[[#This Row],[School Name]],Maine_Schools[School Name],Maine_Schools[Grade Span],"Error")</f>
        <v>09-12</v>
      </c>
      <c r="J214" t="str">
        <f>_xlfn.XLOOKUP(Violent_Incident_With_Injury[[#This Row],[School Name]],Maine_Schools[School Name],Maine_Schools[Comparison School Type],"Error")</f>
        <v>Non Charter</v>
      </c>
    </row>
    <row r="215" spans="1:10" hidden="1">
      <c r="A215" t="s">
        <v>573</v>
      </c>
      <c r="B215" t="s">
        <v>1271</v>
      </c>
      <c r="C215" t="s">
        <v>1272</v>
      </c>
      <c r="D215" t="s">
        <v>1125</v>
      </c>
      <c r="E215" t="s">
        <v>470</v>
      </c>
      <c r="F215" t="s">
        <v>1273</v>
      </c>
      <c r="G215">
        <v>0</v>
      </c>
      <c r="H215" s="133">
        <v>0</v>
      </c>
      <c r="I215" t="str">
        <f>_xlfn.XLOOKUP(Violent_Incident_With_Injury[[#This Row],[School Name]],Maine_Schools[School Name],Maine_Schools[Grade Span],"Error")</f>
        <v>04-05</v>
      </c>
      <c r="J215" t="str">
        <f>_xlfn.XLOOKUP(Violent_Incident_With_Injury[[#This Row],[School Name]],Maine_Schools[School Name],Maine_Schools[Comparison School Type],"Error")</f>
        <v>Non Charter</v>
      </c>
    </row>
    <row r="216" spans="1:10" hidden="1">
      <c r="A216" t="s">
        <v>573</v>
      </c>
      <c r="B216" t="s">
        <v>1271</v>
      </c>
      <c r="C216" t="s">
        <v>1272</v>
      </c>
      <c r="D216" t="s">
        <v>1045</v>
      </c>
      <c r="E216" t="s">
        <v>133</v>
      </c>
      <c r="F216" t="s">
        <v>1273</v>
      </c>
      <c r="G216">
        <v>0</v>
      </c>
      <c r="H216" s="133">
        <v>0</v>
      </c>
      <c r="I216" t="str">
        <f>_xlfn.XLOOKUP(Violent_Incident_With_Injury[[#This Row],[School Name]],Maine_Schools[School Name],Maine_Schools[Grade Span],"Error")</f>
        <v>PK-04</v>
      </c>
      <c r="J216" t="str">
        <f>_xlfn.XLOOKUP(Violent_Incident_With_Injury[[#This Row],[School Name]],Maine_Schools[School Name],Maine_Schools[Comparison School Type],"Error")</f>
        <v>Non Charter</v>
      </c>
    </row>
    <row r="217" spans="1:10" hidden="1">
      <c r="A217" t="s">
        <v>573</v>
      </c>
      <c r="B217" t="s">
        <v>1271</v>
      </c>
      <c r="C217" t="s">
        <v>1272</v>
      </c>
      <c r="D217" t="s">
        <v>1097</v>
      </c>
      <c r="E217" t="s">
        <v>329</v>
      </c>
      <c r="F217" t="s">
        <v>1273</v>
      </c>
      <c r="G217">
        <v>1</v>
      </c>
      <c r="H217" s="133">
        <v>4.7000000000000002E-3</v>
      </c>
      <c r="I217" t="str">
        <f>_xlfn.XLOOKUP(Violent_Incident_With_Injury[[#This Row],[School Name]],Maine_Schools[School Name],Maine_Schools[Grade Span],"Error")</f>
        <v>PK-06</v>
      </c>
      <c r="J217" t="str">
        <f>_xlfn.XLOOKUP(Violent_Incident_With_Injury[[#This Row],[School Name]],Maine_Schools[School Name],Maine_Schools[Comparison School Type],"Error")</f>
        <v>Non Charter</v>
      </c>
    </row>
    <row r="218" spans="1:10" hidden="1">
      <c r="A218" t="s">
        <v>573</v>
      </c>
      <c r="B218" t="s">
        <v>1271</v>
      </c>
      <c r="C218" t="s">
        <v>1272</v>
      </c>
      <c r="D218" t="s">
        <v>1054</v>
      </c>
      <c r="E218" t="s">
        <v>96</v>
      </c>
      <c r="F218" t="s">
        <v>1273</v>
      </c>
      <c r="G218">
        <v>5</v>
      </c>
      <c r="H218" s="133">
        <v>1.61E-2</v>
      </c>
      <c r="I218" t="str">
        <f>_xlfn.XLOOKUP(Violent_Incident_With_Injury[[#This Row],[School Name]],Maine_Schools[School Name],Maine_Schools[Grade Span],"Error")</f>
        <v>06-08</v>
      </c>
      <c r="J218" t="str">
        <f>_xlfn.XLOOKUP(Violent_Incident_With_Injury[[#This Row],[School Name]],Maine_Schools[School Name],Maine_Schools[Comparison School Type],"Error")</f>
        <v>Non Charter</v>
      </c>
    </row>
    <row r="219" spans="1:10" hidden="1">
      <c r="A219" t="s">
        <v>573</v>
      </c>
      <c r="B219" t="s">
        <v>1271</v>
      </c>
      <c r="C219" t="s">
        <v>1272</v>
      </c>
      <c r="D219" t="s">
        <v>1025</v>
      </c>
      <c r="E219" t="s">
        <v>471</v>
      </c>
      <c r="F219" t="s">
        <v>1273</v>
      </c>
      <c r="G219">
        <v>0</v>
      </c>
      <c r="H219" s="133">
        <v>0</v>
      </c>
      <c r="I219" t="str">
        <f>_xlfn.XLOOKUP(Violent_Incident_With_Injury[[#This Row],[School Name]],Maine_Schools[School Name],Maine_Schools[Grade Span],"Error")</f>
        <v>PK-04</v>
      </c>
      <c r="J219" t="str">
        <f>_xlfn.XLOOKUP(Violent_Incident_With_Injury[[#This Row],[School Name]],Maine_Schools[School Name],Maine_Schools[Comparison School Type],"Error")</f>
        <v>Non Charter</v>
      </c>
    </row>
    <row r="220" spans="1:10">
      <c r="A220" t="s">
        <v>573</v>
      </c>
      <c r="B220" t="s">
        <v>1271</v>
      </c>
      <c r="C220" t="s">
        <v>1272</v>
      </c>
      <c r="D220" t="s">
        <v>878</v>
      </c>
      <c r="E220" t="s">
        <v>75</v>
      </c>
      <c r="F220" t="s">
        <v>1273</v>
      </c>
      <c r="G220">
        <v>17</v>
      </c>
      <c r="H220" s="133">
        <v>9.1999999999999998E-3</v>
      </c>
      <c r="I220" t="str">
        <f>_xlfn.XLOOKUP(Violent_Incident_With_Injury[[#This Row],[School Name]],Maine_Schools[School Name],Maine_Schools[Grade Span],"Error")</f>
        <v>09-12</v>
      </c>
      <c r="J220" t="str">
        <f>_xlfn.XLOOKUP(Violent_Incident_With_Injury[[#This Row],[School Name]],Maine_Schools[School Name],Maine_Schools[Comparison School Type],"Error")</f>
        <v>Non Charter</v>
      </c>
    </row>
    <row r="221" spans="1:10" hidden="1">
      <c r="A221" t="s">
        <v>573</v>
      </c>
      <c r="B221" t="s">
        <v>1271</v>
      </c>
      <c r="C221" t="s">
        <v>1272</v>
      </c>
      <c r="D221" t="s">
        <v>878</v>
      </c>
      <c r="E221" t="s">
        <v>105</v>
      </c>
      <c r="F221" t="s">
        <v>1273</v>
      </c>
      <c r="G221">
        <v>21</v>
      </c>
      <c r="H221" s="133">
        <v>2.52E-2</v>
      </c>
      <c r="I221" t="str">
        <f>_xlfn.XLOOKUP(Violent_Incident_With_Injury[[#This Row],[School Name]],Maine_Schools[School Name],Maine_Schools[Grade Span],"Error")</f>
        <v>07-08</v>
      </c>
      <c r="J221" t="str">
        <f>_xlfn.XLOOKUP(Violent_Incident_With_Injury[[#This Row],[School Name]],Maine_Schools[School Name],Maine_Schools[Comparison School Type],"Error")</f>
        <v>Non Charter</v>
      </c>
    </row>
    <row r="222" spans="1:10" hidden="1">
      <c r="A222" t="s">
        <v>573</v>
      </c>
      <c r="B222" t="s">
        <v>1271</v>
      </c>
      <c r="C222" t="s">
        <v>1272</v>
      </c>
      <c r="D222" t="s">
        <v>946</v>
      </c>
      <c r="E222" t="s">
        <v>257</v>
      </c>
      <c r="F222" t="s">
        <v>1273</v>
      </c>
      <c r="G222">
        <v>0</v>
      </c>
      <c r="H222" s="133">
        <v>0</v>
      </c>
      <c r="I222" t="str">
        <f>_xlfn.XLOOKUP(Violent_Incident_With_Injury[[#This Row],[School Name]],Maine_Schools[School Name],Maine_Schools[Grade Span],"Error")</f>
        <v>PK-KG</v>
      </c>
      <c r="J222" t="str">
        <f>_xlfn.XLOOKUP(Violent_Incident_With_Injury[[#This Row],[School Name]],Maine_Schools[School Name],Maine_Schools[Comparison School Type],"Error")</f>
        <v>Non Charter</v>
      </c>
    </row>
    <row r="223" spans="1:10" hidden="1">
      <c r="A223" t="s">
        <v>573</v>
      </c>
      <c r="B223" t="s">
        <v>1271</v>
      </c>
      <c r="C223" t="s">
        <v>1272</v>
      </c>
      <c r="D223" t="s">
        <v>757</v>
      </c>
      <c r="E223" t="s">
        <v>333</v>
      </c>
      <c r="F223" t="s">
        <v>1273</v>
      </c>
      <c r="G223">
        <v>4</v>
      </c>
      <c r="H223" s="133">
        <v>1.43E-2</v>
      </c>
      <c r="I223" t="str">
        <f>_xlfn.XLOOKUP(Violent_Incident_With_Injury[[#This Row],[School Name]],Maine_Schools[School Name],Maine_Schools[Grade Span],"Error")</f>
        <v>KG-06</v>
      </c>
      <c r="J223" t="str">
        <f>_xlfn.XLOOKUP(Violent_Incident_With_Injury[[#This Row],[School Name]],Maine_Schools[School Name],Maine_Schools[Comparison School Type],"Error")</f>
        <v>Non Charter</v>
      </c>
    </row>
    <row r="224" spans="1:10" hidden="1">
      <c r="A224" t="s">
        <v>573</v>
      </c>
      <c r="B224" t="s">
        <v>1271</v>
      </c>
      <c r="C224" t="s">
        <v>1272</v>
      </c>
      <c r="D224" t="s">
        <v>923</v>
      </c>
      <c r="E224" t="s">
        <v>110</v>
      </c>
      <c r="F224" t="s">
        <v>1273</v>
      </c>
      <c r="G224">
        <v>9</v>
      </c>
      <c r="H224" s="133">
        <v>1.7899999999999999E-2</v>
      </c>
      <c r="I224" t="str">
        <f>_xlfn.XLOOKUP(Violent_Incident_With_Injury[[#This Row],[School Name]],Maine_Schools[School Name],Maine_Schools[Grade Span],"Error")</f>
        <v>06-08</v>
      </c>
      <c r="J224" t="str">
        <f>_xlfn.XLOOKUP(Violent_Incident_With_Injury[[#This Row],[School Name]],Maine_Schools[School Name],Maine_Schools[Comparison School Type],"Error")</f>
        <v>Non Charter</v>
      </c>
    </row>
    <row r="225" spans="1:10" hidden="1">
      <c r="A225" t="s">
        <v>573</v>
      </c>
      <c r="B225" t="s">
        <v>1271</v>
      </c>
      <c r="C225" t="s">
        <v>1272</v>
      </c>
      <c r="D225" t="s">
        <v>757</v>
      </c>
      <c r="E225" t="s">
        <v>338</v>
      </c>
      <c r="F225" t="s">
        <v>1273</v>
      </c>
      <c r="G225">
        <v>3</v>
      </c>
      <c r="H225" s="133">
        <v>8.3999999999999995E-3</v>
      </c>
      <c r="I225" t="str">
        <f>_xlfn.XLOOKUP(Violent_Incident_With_Injury[[#This Row],[School Name]],Maine_Schools[School Name],Maine_Schools[Grade Span],"Error")</f>
        <v>KG-06</v>
      </c>
      <c r="J225" t="str">
        <f>_xlfn.XLOOKUP(Violent_Incident_With_Injury[[#This Row],[School Name]],Maine_Schools[School Name],Maine_Schools[Comparison School Type],"Error")</f>
        <v>Non Charter</v>
      </c>
    </row>
    <row r="226" spans="1:10" hidden="1">
      <c r="A226" t="s">
        <v>573</v>
      </c>
      <c r="B226" t="s">
        <v>1271</v>
      </c>
      <c r="C226" t="s">
        <v>1272</v>
      </c>
      <c r="D226" t="s">
        <v>880</v>
      </c>
      <c r="E226" t="s">
        <v>477</v>
      </c>
      <c r="F226" t="s">
        <v>1273</v>
      </c>
      <c r="G226">
        <v>0</v>
      </c>
      <c r="H226" s="133">
        <v>0</v>
      </c>
      <c r="I226" t="str">
        <f>_xlfn.XLOOKUP(Violent_Incident_With_Injury[[#This Row],[School Name]],Maine_Schools[School Name],Maine_Schools[Grade Span],"Error")</f>
        <v>PK-08</v>
      </c>
      <c r="J226" t="str">
        <f>_xlfn.XLOOKUP(Violent_Incident_With_Injury[[#This Row],[School Name]],Maine_Schools[School Name],Maine_Schools[Comparison School Type],"Error")</f>
        <v>Non Charter</v>
      </c>
    </row>
    <row r="227" spans="1:10" hidden="1">
      <c r="A227" t="s">
        <v>573</v>
      </c>
      <c r="B227" t="s">
        <v>1271</v>
      </c>
      <c r="C227" t="s">
        <v>1272</v>
      </c>
      <c r="D227" t="s">
        <v>1111</v>
      </c>
      <c r="E227" t="s">
        <v>340</v>
      </c>
      <c r="F227" t="s">
        <v>1273</v>
      </c>
      <c r="G227">
        <v>0</v>
      </c>
      <c r="H227" s="133">
        <v>0</v>
      </c>
      <c r="I227" t="str">
        <f>_xlfn.XLOOKUP(Violent_Incident_With_Injury[[#This Row],[School Name]],Maine_Schools[School Name],Maine_Schools[Grade Span],"Error")</f>
        <v>PK-05</v>
      </c>
      <c r="J227" t="str">
        <f>_xlfn.XLOOKUP(Violent_Incident_With_Injury[[#This Row],[School Name]],Maine_Schools[School Name],Maine_Schools[Comparison School Type],"Error")</f>
        <v>Non Charter</v>
      </c>
    </row>
    <row r="228" spans="1:10" hidden="1">
      <c r="A228" t="s">
        <v>573</v>
      </c>
      <c r="B228" t="s">
        <v>1271</v>
      </c>
      <c r="C228" t="s">
        <v>1272</v>
      </c>
      <c r="D228" t="s">
        <v>882</v>
      </c>
      <c r="E228" t="s">
        <v>341</v>
      </c>
      <c r="F228" t="s">
        <v>1273</v>
      </c>
      <c r="G228">
        <v>0</v>
      </c>
      <c r="H228" s="133">
        <v>0</v>
      </c>
      <c r="I228" t="str">
        <f>_xlfn.XLOOKUP(Violent_Incident_With_Injury[[#This Row],[School Name]],Maine_Schools[School Name],Maine_Schools[Grade Span],"Error")</f>
        <v>PK-05</v>
      </c>
      <c r="J228" t="str">
        <f>_xlfn.XLOOKUP(Violent_Incident_With_Injury[[#This Row],[School Name]],Maine_Schools[School Name],Maine_Schools[Comparison School Type],"Error")</f>
        <v>Non Charter</v>
      </c>
    </row>
    <row r="229" spans="1:10">
      <c r="A229" t="s">
        <v>573</v>
      </c>
      <c r="B229" t="s">
        <v>1271</v>
      </c>
      <c r="C229" t="s">
        <v>1272</v>
      </c>
      <c r="D229" t="s">
        <v>882</v>
      </c>
      <c r="E229" t="s">
        <v>115</v>
      </c>
      <c r="F229" t="s">
        <v>1273</v>
      </c>
      <c r="G229">
        <v>0</v>
      </c>
      <c r="H229" s="133">
        <v>0</v>
      </c>
      <c r="I229" t="str">
        <f>_xlfn.XLOOKUP(Violent_Incident_With_Injury[[#This Row],[School Name]],Maine_Schools[School Name],Maine_Schools[Grade Span],"Error")</f>
        <v>09-12</v>
      </c>
      <c r="J229" t="str">
        <f>_xlfn.XLOOKUP(Violent_Incident_With_Injury[[#This Row],[School Name]],Maine_Schools[School Name],Maine_Schools[Comparison School Type],"Error")</f>
        <v>Non Charter</v>
      </c>
    </row>
    <row r="230" spans="1:10" hidden="1">
      <c r="A230" t="s">
        <v>573</v>
      </c>
      <c r="B230" t="s">
        <v>1271</v>
      </c>
      <c r="C230" t="s">
        <v>1272</v>
      </c>
      <c r="D230" t="s">
        <v>923</v>
      </c>
      <c r="E230" t="s">
        <v>479</v>
      </c>
      <c r="F230" t="s">
        <v>1273</v>
      </c>
      <c r="G230">
        <v>0</v>
      </c>
      <c r="H230" s="133">
        <v>0</v>
      </c>
      <c r="I230" t="str">
        <f>_xlfn.XLOOKUP(Violent_Incident_With_Injury[[#This Row],[School Name]],Maine_Schools[School Name],Maine_Schools[Grade Span],"Error")</f>
        <v>PK-05</v>
      </c>
      <c r="J230" t="str">
        <f>_xlfn.XLOOKUP(Violent_Incident_With_Injury[[#This Row],[School Name]],Maine_Schools[School Name],Maine_Schools[Comparison School Type],"Error")</f>
        <v>Non Charter</v>
      </c>
    </row>
    <row r="231" spans="1:10" hidden="1">
      <c r="A231" t="s">
        <v>573</v>
      </c>
      <c r="B231" t="s">
        <v>1271</v>
      </c>
      <c r="C231" t="s">
        <v>1272</v>
      </c>
      <c r="D231" t="s">
        <v>1029</v>
      </c>
      <c r="E231" t="s">
        <v>343</v>
      </c>
      <c r="F231" t="s">
        <v>1273</v>
      </c>
      <c r="G231">
        <v>0</v>
      </c>
      <c r="H231" s="133">
        <v>0</v>
      </c>
      <c r="I231" t="str">
        <f>_xlfn.XLOOKUP(Violent_Incident_With_Injury[[#This Row],[School Name]],Maine_Schools[School Name],Maine_Schools[Grade Span],"Error")</f>
        <v>03-08</v>
      </c>
      <c r="J231" t="str">
        <f>_xlfn.XLOOKUP(Violent_Incident_With_Injury[[#This Row],[School Name]],Maine_Schools[School Name],Maine_Schools[Comparison School Type],"Error")</f>
        <v>Non Charter</v>
      </c>
    </row>
    <row r="232" spans="1:10" hidden="1">
      <c r="A232" t="s">
        <v>573</v>
      </c>
      <c r="B232" t="s">
        <v>1271</v>
      </c>
      <c r="C232" t="s">
        <v>1272</v>
      </c>
      <c r="D232" t="s">
        <v>1111</v>
      </c>
      <c r="E232" t="s">
        <v>348</v>
      </c>
      <c r="F232" t="s">
        <v>1273</v>
      </c>
      <c r="G232">
        <v>1</v>
      </c>
      <c r="H232" s="133">
        <v>3.8999999999999998E-3</v>
      </c>
      <c r="I232" t="str">
        <f>_xlfn.XLOOKUP(Violent_Incident_With_Injury[[#This Row],[School Name]],Maine_Schools[School Name],Maine_Schools[Grade Span],"Error")</f>
        <v>PK-05</v>
      </c>
      <c r="J232" t="str">
        <f>_xlfn.XLOOKUP(Violent_Incident_With_Injury[[#This Row],[School Name]],Maine_Schools[School Name],Maine_Schools[Comparison School Type],"Error")</f>
        <v>Non Charter</v>
      </c>
    </row>
    <row r="233" spans="1:10" hidden="1">
      <c r="A233" t="s">
        <v>573</v>
      </c>
      <c r="B233" t="s">
        <v>1271</v>
      </c>
      <c r="C233" t="s">
        <v>1272</v>
      </c>
      <c r="D233" t="s">
        <v>923</v>
      </c>
      <c r="E233" t="s">
        <v>349</v>
      </c>
      <c r="F233" t="s">
        <v>1273</v>
      </c>
      <c r="G233">
        <v>1</v>
      </c>
      <c r="H233" s="133">
        <v>1.6999999999999999E-3</v>
      </c>
      <c r="I233" t="str">
        <f>_xlfn.XLOOKUP(Violent_Incident_With_Injury[[#This Row],[School Name]],Maine_Schools[School Name],Maine_Schools[Grade Span],"Error")</f>
        <v>06-08</v>
      </c>
      <c r="J233" t="str">
        <f>_xlfn.XLOOKUP(Violent_Incident_With_Injury[[#This Row],[School Name]],Maine_Schools[School Name],Maine_Schools[Comparison School Type],"Error")</f>
        <v>Non Charter</v>
      </c>
    </row>
    <row r="234" spans="1:10" hidden="1">
      <c r="A234" t="s">
        <v>573</v>
      </c>
      <c r="B234" t="s">
        <v>1271</v>
      </c>
      <c r="C234" t="s">
        <v>1272</v>
      </c>
      <c r="D234" t="s">
        <v>1096</v>
      </c>
      <c r="E234" t="s">
        <v>482</v>
      </c>
      <c r="F234" t="s">
        <v>1273</v>
      </c>
      <c r="G234">
        <v>0</v>
      </c>
      <c r="H234" s="133">
        <v>0</v>
      </c>
      <c r="I234" t="str">
        <f>_xlfn.XLOOKUP(Violent_Incident_With_Injury[[#This Row],[School Name]],Maine_Schools[School Name],Maine_Schools[Grade Span],"Error")</f>
        <v>PK-03</v>
      </c>
      <c r="J234" t="str">
        <f>_xlfn.XLOOKUP(Violent_Incident_With_Injury[[#This Row],[School Name]],Maine_Schools[School Name],Maine_Schools[Comparison School Type],"Error")</f>
        <v>Non Charter</v>
      </c>
    </row>
    <row r="235" spans="1:10">
      <c r="A235" t="s">
        <v>573</v>
      </c>
      <c r="B235" t="s">
        <v>1271</v>
      </c>
      <c r="C235" t="s">
        <v>1272</v>
      </c>
      <c r="D235" t="s">
        <v>887</v>
      </c>
      <c r="E235" t="s">
        <v>167</v>
      </c>
      <c r="F235" t="s">
        <v>1273</v>
      </c>
      <c r="G235">
        <v>0</v>
      </c>
      <c r="H235" s="133">
        <v>0</v>
      </c>
      <c r="I235" t="str">
        <f>_xlfn.XLOOKUP(Violent_Incident_With_Injury[[#This Row],[School Name]],Maine_Schools[School Name],Maine_Schools[Grade Span],"Error")</f>
        <v>09-12</v>
      </c>
      <c r="J235" t="str">
        <f>_xlfn.XLOOKUP(Violent_Incident_With_Injury[[#This Row],[School Name]],Maine_Schools[School Name],Maine_Schools[Comparison School Type],"Error")</f>
        <v>Non Charter</v>
      </c>
    </row>
    <row r="236" spans="1:10" hidden="1">
      <c r="A236" t="s">
        <v>573</v>
      </c>
      <c r="B236" t="s">
        <v>1271</v>
      </c>
      <c r="C236" t="s">
        <v>1272</v>
      </c>
      <c r="D236" t="s">
        <v>891</v>
      </c>
      <c r="E236" t="s">
        <v>59</v>
      </c>
      <c r="F236" t="s">
        <v>1273</v>
      </c>
      <c r="G236">
        <v>0</v>
      </c>
      <c r="H236" s="133">
        <v>0</v>
      </c>
      <c r="I236" t="str">
        <f>_xlfn.XLOOKUP(Violent_Incident_With_Injury[[#This Row],[School Name]],Maine_Schools[School Name],Maine_Schools[Grade Span],"Error")</f>
        <v>PK-05</v>
      </c>
      <c r="J236" t="str">
        <f>_xlfn.XLOOKUP(Violent_Incident_With_Injury[[#This Row],[School Name]],Maine_Schools[School Name],Maine_Schools[Comparison School Type],"Error")</f>
        <v>Non Charter</v>
      </c>
    </row>
    <row r="237" spans="1:10" hidden="1">
      <c r="A237" t="s">
        <v>573</v>
      </c>
      <c r="B237" t="s">
        <v>1271</v>
      </c>
      <c r="C237" t="s">
        <v>1272</v>
      </c>
      <c r="D237" t="s">
        <v>891</v>
      </c>
      <c r="E237" t="s">
        <v>220</v>
      </c>
      <c r="F237" t="s">
        <v>1273</v>
      </c>
      <c r="G237">
        <v>1</v>
      </c>
      <c r="H237" s="133">
        <v>4.3E-3</v>
      </c>
      <c r="I237" t="str">
        <f>_xlfn.XLOOKUP(Violent_Incident_With_Injury[[#This Row],[School Name]],Maine_Schools[School Name],Maine_Schools[Grade Span],"Error")</f>
        <v>06-12</v>
      </c>
      <c r="J237" t="str">
        <f>_xlfn.XLOOKUP(Violent_Incident_With_Injury[[#This Row],[School Name]],Maine_Schools[School Name],Maine_Schools[Comparison School Type],"Error")</f>
        <v>Non Charter</v>
      </c>
    </row>
    <row r="238" spans="1:10" hidden="1">
      <c r="A238" t="s">
        <v>573</v>
      </c>
      <c r="B238" t="s">
        <v>1271</v>
      </c>
      <c r="C238" t="s">
        <v>1272</v>
      </c>
      <c r="D238" t="s">
        <v>1123</v>
      </c>
      <c r="E238" t="s">
        <v>376</v>
      </c>
      <c r="F238" t="s">
        <v>1273</v>
      </c>
      <c r="G238">
        <v>0</v>
      </c>
      <c r="H238" s="133">
        <v>0</v>
      </c>
      <c r="I238" t="str">
        <f>_xlfn.XLOOKUP(Violent_Incident_With_Injury[[#This Row],[School Name]],Maine_Schools[School Name],Maine_Schools[Grade Span],"Error")</f>
        <v>PK-02</v>
      </c>
      <c r="J238" t="str">
        <f>_xlfn.XLOOKUP(Violent_Incident_With_Injury[[#This Row],[School Name]],Maine_Schools[School Name],Maine_Schools[Comparison School Type],"Error")</f>
        <v>Non Charter</v>
      </c>
    </row>
    <row r="239" spans="1:10" hidden="1">
      <c r="A239" t="s">
        <v>573</v>
      </c>
      <c r="B239" t="s">
        <v>1271</v>
      </c>
      <c r="C239" t="s">
        <v>1272</v>
      </c>
      <c r="D239" t="s">
        <v>1123</v>
      </c>
      <c r="E239" t="s">
        <v>172</v>
      </c>
      <c r="F239" t="s">
        <v>1273</v>
      </c>
      <c r="G239">
        <v>2</v>
      </c>
      <c r="H239" s="133">
        <v>7.7999999999999996E-3</v>
      </c>
      <c r="I239" t="str">
        <f>_xlfn.XLOOKUP(Violent_Incident_With_Injury[[#This Row],[School Name]],Maine_Schools[School Name],Maine_Schools[Grade Span],"Error")</f>
        <v>07-12</v>
      </c>
      <c r="J239" t="str">
        <f>_xlfn.XLOOKUP(Violent_Incident_With_Injury[[#This Row],[School Name]],Maine_Schools[School Name],Maine_Schools[Comparison School Type],"Error")</f>
        <v>Non Charter</v>
      </c>
    </row>
    <row r="240" spans="1:10" hidden="1">
      <c r="A240" t="s">
        <v>573</v>
      </c>
      <c r="B240" t="s">
        <v>1271</v>
      </c>
      <c r="C240" t="s">
        <v>1272</v>
      </c>
      <c r="D240" t="s">
        <v>1123</v>
      </c>
      <c r="E240" t="s">
        <v>354</v>
      </c>
      <c r="F240" t="s">
        <v>1273</v>
      </c>
      <c r="G240">
        <v>0</v>
      </c>
      <c r="H240" s="133">
        <v>0</v>
      </c>
      <c r="I240" t="str">
        <f>_xlfn.XLOOKUP(Violent_Incident_With_Injury[[#This Row],[School Name]],Maine_Schools[School Name],Maine_Schools[Grade Span],"Error")</f>
        <v>03-06</v>
      </c>
      <c r="J240" t="str">
        <f>_xlfn.XLOOKUP(Violent_Incident_With_Injury[[#This Row],[School Name]],Maine_Schools[School Name],Maine_Schools[Comparison School Type],"Error")</f>
        <v>Non Charter</v>
      </c>
    </row>
    <row r="241" spans="1:10">
      <c r="A241" t="s">
        <v>573</v>
      </c>
      <c r="B241" t="s">
        <v>1271</v>
      </c>
      <c r="C241" t="s">
        <v>1272</v>
      </c>
      <c r="D241" t="s">
        <v>575</v>
      </c>
      <c r="E241" t="s">
        <v>575</v>
      </c>
      <c r="F241" t="s">
        <v>1273</v>
      </c>
      <c r="G241">
        <v>0</v>
      </c>
      <c r="H241" s="133">
        <v>0</v>
      </c>
      <c r="I241" t="str">
        <f>_xlfn.XLOOKUP(Violent_Incident_With_Injury[[#This Row],[School Name]],Maine_Schools[School Name],Maine_Schools[Grade Span],"Error")</f>
        <v>09-12</v>
      </c>
      <c r="J241" t="str">
        <f>_xlfn.XLOOKUP(Violent_Incident_With_Injury[[#This Row],[School Name]],Maine_Schools[School Name],Maine_Schools[Comparison School Type],"Error")</f>
        <v>Charter</v>
      </c>
    </row>
    <row r="242" spans="1:10">
      <c r="A242" t="s">
        <v>573</v>
      </c>
      <c r="B242" t="s">
        <v>1271</v>
      </c>
      <c r="C242" t="s">
        <v>1272</v>
      </c>
      <c r="D242" t="s">
        <v>602</v>
      </c>
      <c r="E242" t="s">
        <v>579</v>
      </c>
      <c r="F242" t="s">
        <v>1273</v>
      </c>
      <c r="G242">
        <v>0</v>
      </c>
      <c r="H242" s="133">
        <v>0</v>
      </c>
      <c r="I242" t="str">
        <f>_xlfn.XLOOKUP(Violent_Incident_With_Injury[[#This Row],[School Name]],Maine_Schools[School Name],Maine_Schools[Grade Span],"Error")</f>
        <v>09-12</v>
      </c>
      <c r="J242" t="str">
        <f>_xlfn.XLOOKUP(Violent_Incident_With_Injury[[#This Row],[School Name]],Maine_Schools[School Name],Maine_Schools[Comparison School Type],"Error")</f>
        <v>Charter</v>
      </c>
    </row>
    <row r="243" spans="1:10" hidden="1">
      <c r="A243" t="s">
        <v>573</v>
      </c>
      <c r="B243" t="s">
        <v>1271</v>
      </c>
      <c r="C243" t="s">
        <v>1272</v>
      </c>
      <c r="D243" t="s">
        <v>1065</v>
      </c>
      <c r="E243" t="s">
        <v>358</v>
      </c>
      <c r="F243" t="s">
        <v>1273</v>
      </c>
      <c r="G243">
        <v>0</v>
      </c>
      <c r="H243" s="133">
        <v>0</v>
      </c>
      <c r="I243" t="str">
        <f>_xlfn.XLOOKUP(Violent_Incident_With_Injury[[#This Row],[School Name]],Maine_Schools[School Name],Maine_Schools[Grade Span],"Error")</f>
        <v>PK-05</v>
      </c>
      <c r="J243" t="str">
        <f>_xlfn.XLOOKUP(Violent_Incident_With_Injury[[#This Row],[School Name]],Maine_Schools[School Name],Maine_Schools[Comparison School Type],"Error")</f>
        <v>Non Charter</v>
      </c>
    </row>
    <row r="244" spans="1:10" hidden="1">
      <c r="A244" t="s">
        <v>573</v>
      </c>
      <c r="B244" t="s">
        <v>1271</v>
      </c>
      <c r="C244" t="s">
        <v>1272</v>
      </c>
      <c r="D244" t="s">
        <v>992</v>
      </c>
      <c r="E244" t="s">
        <v>483</v>
      </c>
      <c r="F244" t="s">
        <v>1273</v>
      </c>
      <c r="G244">
        <v>0</v>
      </c>
      <c r="H244" s="133">
        <v>0</v>
      </c>
      <c r="I244" t="str">
        <f>_xlfn.XLOOKUP(Violent_Incident_With_Injury[[#This Row],[School Name]],Maine_Schools[School Name],Maine_Schools[Grade Span],"Error")</f>
        <v>04-05</v>
      </c>
      <c r="J244" t="str">
        <f>_xlfn.XLOOKUP(Violent_Incident_With_Injury[[#This Row],[School Name]],Maine_Schools[School Name],Maine_Schools[Comparison School Type],"Error")</f>
        <v>Non Charter</v>
      </c>
    </row>
    <row r="245" spans="1:10" hidden="1">
      <c r="A245" t="s">
        <v>573</v>
      </c>
      <c r="B245" t="s">
        <v>1271</v>
      </c>
      <c r="C245" t="s">
        <v>1272</v>
      </c>
      <c r="D245" t="s">
        <v>1101</v>
      </c>
      <c r="E245" t="s">
        <v>353</v>
      </c>
      <c r="F245" t="s">
        <v>1273</v>
      </c>
      <c r="G245">
        <v>3</v>
      </c>
      <c r="H245" s="133">
        <v>3.0599999999999999E-2</v>
      </c>
      <c r="I245" t="str">
        <f>_xlfn.XLOOKUP(Violent_Incident_With_Injury[[#This Row],[School Name]],Maine_Schools[School Name],Maine_Schools[Grade Span],"Error")</f>
        <v>PK-KG</v>
      </c>
      <c r="J245" t="str">
        <f>_xlfn.XLOOKUP(Violent_Incident_With_Injury[[#This Row],[School Name]],Maine_Schools[School Name],Maine_Schools[Comparison School Type],"Error")</f>
        <v>Non Charter</v>
      </c>
    </row>
    <row r="246" spans="1:10" hidden="1">
      <c r="A246" t="s">
        <v>573</v>
      </c>
      <c r="B246" t="s">
        <v>1271</v>
      </c>
      <c r="C246" t="s">
        <v>1272</v>
      </c>
      <c r="D246" t="s">
        <v>1169</v>
      </c>
      <c r="E246" t="s">
        <v>396</v>
      </c>
      <c r="F246" t="s">
        <v>1273</v>
      </c>
      <c r="G246">
        <v>0</v>
      </c>
      <c r="H246" s="133">
        <v>0</v>
      </c>
      <c r="I246" t="str">
        <f>_xlfn.XLOOKUP(Violent_Incident_With_Injury[[#This Row],[School Name]],Maine_Schools[School Name],Maine_Schools[Grade Span],"Error")</f>
        <v>PK-05</v>
      </c>
      <c r="J246" t="str">
        <f>_xlfn.XLOOKUP(Violent_Incident_With_Injury[[#This Row],[School Name]],Maine_Schools[School Name],Maine_Schools[Comparison School Type],"Error")</f>
        <v>Non Charter</v>
      </c>
    </row>
    <row r="247" spans="1:10">
      <c r="A247" t="s">
        <v>573</v>
      </c>
      <c r="B247" t="s">
        <v>1271</v>
      </c>
      <c r="C247" t="s">
        <v>1272</v>
      </c>
      <c r="D247" t="s">
        <v>1065</v>
      </c>
      <c r="E247" t="s">
        <v>359</v>
      </c>
      <c r="F247" t="s">
        <v>1273</v>
      </c>
      <c r="G247">
        <v>2</v>
      </c>
      <c r="H247" s="133">
        <v>5.0000000000000001E-3</v>
      </c>
      <c r="I247" t="str">
        <f>_xlfn.XLOOKUP(Violent_Incident_With_Injury[[#This Row],[School Name]],Maine_Schools[School Name],Maine_Schools[Grade Span],"Error")</f>
        <v>09-12</v>
      </c>
      <c r="J247" t="str">
        <f>_xlfn.XLOOKUP(Violent_Incident_With_Injury[[#This Row],[School Name]],Maine_Schools[School Name],Maine_Schools[Comparison School Type],"Error")</f>
        <v>Non Charter</v>
      </c>
    </row>
    <row r="248" spans="1:10" hidden="1">
      <c r="A248" t="s">
        <v>573</v>
      </c>
      <c r="B248" t="s">
        <v>1271</v>
      </c>
      <c r="C248" t="s">
        <v>1272</v>
      </c>
      <c r="D248" t="s">
        <v>1065</v>
      </c>
      <c r="E248" t="s">
        <v>360</v>
      </c>
      <c r="F248" t="s">
        <v>1273</v>
      </c>
      <c r="G248">
        <v>2</v>
      </c>
      <c r="H248" s="133">
        <v>6.3E-3</v>
      </c>
      <c r="I248" t="str">
        <f>_xlfn.XLOOKUP(Violent_Incident_With_Injury[[#This Row],[School Name]],Maine_Schools[School Name],Maine_Schools[Grade Span],"Error")</f>
        <v>06-08</v>
      </c>
      <c r="J248" t="str">
        <f>_xlfn.XLOOKUP(Violent_Incident_With_Injury[[#This Row],[School Name]],Maine_Schools[School Name],Maine_Schools[Comparison School Type],"Error")</f>
        <v>Non Charter</v>
      </c>
    </row>
    <row r="249" spans="1:10" hidden="1">
      <c r="A249" t="s">
        <v>573</v>
      </c>
      <c r="B249" t="s">
        <v>1271</v>
      </c>
      <c r="C249" t="s">
        <v>1272</v>
      </c>
      <c r="D249" t="s">
        <v>1192</v>
      </c>
      <c r="E249" t="s">
        <v>484</v>
      </c>
      <c r="F249" t="s">
        <v>1273</v>
      </c>
      <c r="G249">
        <v>0</v>
      </c>
      <c r="H249" s="133">
        <v>0</v>
      </c>
      <c r="I249" t="str">
        <f>_xlfn.XLOOKUP(Violent_Incident_With_Injury[[#This Row],[School Name]],Maine_Schools[School Name],Maine_Schools[Grade Span],"Error")</f>
        <v>PK-04</v>
      </c>
      <c r="J249" t="str">
        <f>_xlfn.XLOOKUP(Violent_Incident_With_Injury[[#This Row],[School Name]],Maine_Schools[School Name],Maine_Schools[Comparison School Type],"Error")</f>
        <v>Non Charter</v>
      </c>
    </row>
    <row r="250" spans="1:10" hidden="1">
      <c r="A250" t="s">
        <v>573</v>
      </c>
      <c r="B250" t="s">
        <v>1271</v>
      </c>
      <c r="C250" t="s">
        <v>1272</v>
      </c>
      <c r="D250" t="s">
        <v>1102</v>
      </c>
      <c r="E250" t="s">
        <v>293</v>
      </c>
      <c r="F250" t="s">
        <v>1273</v>
      </c>
      <c r="G250">
        <v>0</v>
      </c>
      <c r="H250" s="133">
        <v>0</v>
      </c>
      <c r="I250" t="str">
        <f>_xlfn.XLOOKUP(Violent_Incident_With_Injury[[#This Row],[School Name]],Maine_Schools[School Name],Maine_Schools[Grade Span],"Error")</f>
        <v>04-05</v>
      </c>
      <c r="J250" t="str">
        <f>_xlfn.XLOOKUP(Violent_Incident_With_Injury[[#This Row],[School Name]],Maine_Schools[School Name],Maine_Schools[Comparison School Type],"Error")</f>
        <v>Non Charter</v>
      </c>
    </row>
    <row r="251" spans="1:10" hidden="1">
      <c r="A251" t="s">
        <v>573</v>
      </c>
      <c r="B251" t="s">
        <v>1271</v>
      </c>
      <c r="C251" t="s">
        <v>1272</v>
      </c>
      <c r="D251" t="s">
        <v>1058</v>
      </c>
      <c r="E251" t="s">
        <v>485</v>
      </c>
      <c r="F251" t="s">
        <v>1273</v>
      </c>
      <c r="G251">
        <v>0</v>
      </c>
      <c r="H251" s="133">
        <v>0</v>
      </c>
      <c r="I251" t="str">
        <f>_xlfn.XLOOKUP(Violent_Incident_With_Injury[[#This Row],[School Name]],Maine_Schools[School Name],Maine_Schools[Grade Span],"Error")</f>
        <v>04-05</v>
      </c>
      <c r="J251" t="str">
        <f>_xlfn.XLOOKUP(Violent_Incident_With_Injury[[#This Row],[School Name]],Maine_Schools[School Name],Maine_Schools[Comparison School Type],"Error")</f>
        <v>Non Charter</v>
      </c>
    </row>
    <row r="252" spans="1:10">
      <c r="A252" t="s">
        <v>573</v>
      </c>
      <c r="B252" t="s">
        <v>1271</v>
      </c>
      <c r="C252" t="s">
        <v>1272</v>
      </c>
      <c r="D252" t="s">
        <v>1058</v>
      </c>
      <c r="E252" t="s">
        <v>486</v>
      </c>
      <c r="F252" t="s">
        <v>1273</v>
      </c>
      <c r="G252">
        <v>4</v>
      </c>
      <c r="H252" s="133">
        <v>5.4999999999999997E-3</v>
      </c>
      <c r="I252" t="str">
        <f>_xlfn.XLOOKUP(Violent_Incident_With_Injury[[#This Row],[School Name]],Maine_Schools[School Name],Maine_Schools[Grade Span],"Error")</f>
        <v>09-12</v>
      </c>
      <c r="J252" t="str">
        <f>_xlfn.XLOOKUP(Violent_Incident_With_Injury[[#This Row],[School Name]],Maine_Schools[School Name],Maine_Schools[Comparison School Type],"Error")</f>
        <v>Non Charter</v>
      </c>
    </row>
    <row r="253" spans="1:10" hidden="1">
      <c r="A253" t="s">
        <v>573</v>
      </c>
      <c r="B253" t="s">
        <v>1271</v>
      </c>
      <c r="C253" t="s">
        <v>1272</v>
      </c>
      <c r="D253" t="s">
        <v>1058</v>
      </c>
      <c r="E253" t="s">
        <v>487</v>
      </c>
      <c r="F253" t="s">
        <v>1273</v>
      </c>
      <c r="G253">
        <v>1</v>
      </c>
      <c r="H253" s="133">
        <v>2E-3</v>
      </c>
      <c r="I253" t="str">
        <f>_xlfn.XLOOKUP(Violent_Incident_With_Injury[[#This Row],[School Name]],Maine_Schools[School Name],Maine_Schools[Grade Span],"Error")</f>
        <v>06-08</v>
      </c>
      <c r="J253" t="str">
        <f>_xlfn.XLOOKUP(Violent_Incident_With_Injury[[#This Row],[School Name]],Maine_Schools[School Name],Maine_Schools[Comparison School Type],"Error")</f>
        <v>Non Charter</v>
      </c>
    </row>
    <row r="254" spans="1:10" hidden="1">
      <c r="A254" t="s">
        <v>573</v>
      </c>
      <c r="B254" t="s">
        <v>1271</v>
      </c>
      <c r="C254" t="s">
        <v>1272</v>
      </c>
      <c r="D254" t="s">
        <v>760</v>
      </c>
      <c r="E254" t="s">
        <v>365</v>
      </c>
      <c r="F254" t="s">
        <v>1273</v>
      </c>
      <c r="G254">
        <v>0</v>
      </c>
      <c r="H254" s="133">
        <v>0</v>
      </c>
      <c r="I254" t="str">
        <f>_xlfn.XLOOKUP(Violent_Incident_With_Injury[[#This Row],[School Name]],Maine_Schools[School Name],Maine_Schools[Grade Span],"Error")</f>
        <v>04-05</v>
      </c>
      <c r="J254" t="str">
        <f>_xlfn.XLOOKUP(Violent_Incident_With_Injury[[#This Row],[School Name]],Maine_Schools[School Name],Maine_Schools[Comparison School Type],"Error")</f>
        <v>Non Charter</v>
      </c>
    </row>
    <row r="255" spans="1:10">
      <c r="A255" t="s">
        <v>573</v>
      </c>
      <c r="B255" t="s">
        <v>1271</v>
      </c>
      <c r="C255" t="s">
        <v>1272</v>
      </c>
      <c r="D255" t="s">
        <v>1111</v>
      </c>
      <c r="E255" t="s">
        <v>296</v>
      </c>
      <c r="F255" t="s">
        <v>1273</v>
      </c>
      <c r="G255">
        <v>2</v>
      </c>
      <c r="H255" s="133">
        <v>2.0999999999999999E-3</v>
      </c>
      <c r="I255" t="str">
        <f>_xlfn.XLOOKUP(Violent_Incident_With_Injury[[#This Row],[School Name]],Maine_Schools[School Name],Maine_Schools[Grade Span],"Error")</f>
        <v>09-12</v>
      </c>
      <c r="J255" t="str">
        <f>_xlfn.XLOOKUP(Violent_Incident_With_Injury[[#This Row],[School Name]],Maine_Schools[School Name],Maine_Schools[Comparison School Type],"Error")</f>
        <v>Non Charter</v>
      </c>
    </row>
    <row r="256" spans="1:10" hidden="1">
      <c r="A256" t="s">
        <v>573</v>
      </c>
      <c r="B256" t="s">
        <v>1271</v>
      </c>
      <c r="C256" t="s">
        <v>1272</v>
      </c>
      <c r="D256" t="s">
        <v>1111</v>
      </c>
      <c r="E256" t="s">
        <v>369</v>
      </c>
      <c r="F256" t="s">
        <v>1273</v>
      </c>
      <c r="G256">
        <v>3</v>
      </c>
      <c r="H256" s="133">
        <v>4.4999999999999997E-3</v>
      </c>
      <c r="I256" t="str">
        <f>_xlfn.XLOOKUP(Violent_Incident_With_Injury[[#This Row],[School Name]],Maine_Schools[School Name],Maine_Schools[Grade Span],"Error")</f>
        <v>06-08</v>
      </c>
      <c r="J256" t="str">
        <f>_xlfn.XLOOKUP(Violent_Incident_With_Injury[[#This Row],[School Name]],Maine_Schools[School Name],Maine_Schools[Comparison School Type],"Error")</f>
        <v>Non Charter</v>
      </c>
    </row>
    <row r="257" spans="1:10" hidden="1">
      <c r="A257" t="s">
        <v>573</v>
      </c>
      <c r="B257" t="s">
        <v>1271</v>
      </c>
      <c r="C257" t="s">
        <v>1272</v>
      </c>
      <c r="D257" t="s">
        <v>950</v>
      </c>
      <c r="E257" t="s">
        <v>488</v>
      </c>
      <c r="F257" t="s">
        <v>1273</v>
      </c>
      <c r="G257">
        <v>0</v>
      </c>
      <c r="H257" s="133">
        <v>0</v>
      </c>
      <c r="I257" t="str">
        <f>_xlfn.XLOOKUP(Violent_Incident_With_Injury[[#This Row],[School Name]],Maine_Schools[School Name],Maine_Schools[Grade Span],"Error")</f>
        <v>03-05</v>
      </c>
      <c r="J257" t="str">
        <f>_xlfn.XLOOKUP(Violent_Incident_With_Injury[[#This Row],[School Name]],Maine_Schools[School Name],Maine_Schools[Comparison School Type],"Error")</f>
        <v>Non Charter</v>
      </c>
    </row>
    <row r="258" spans="1:10">
      <c r="A258" t="s">
        <v>573</v>
      </c>
      <c r="B258" t="s">
        <v>1271</v>
      </c>
      <c r="C258" t="s">
        <v>1272</v>
      </c>
      <c r="D258" t="s">
        <v>1143</v>
      </c>
      <c r="E258" t="s">
        <v>367</v>
      </c>
      <c r="F258" t="s">
        <v>1273</v>
      </c>
      <c r="G258">
        <v>3</v>
      </c>
      <c r="H258" s="133">
        <v>9.4000000000000004E-3</v>
      </c>
      <c r="I258" t="str">
        <f>_xlfn.XLOOKUP(Violent_Incident_With_Injury[[#This Row],[School Name]],Maine_Schools[School Name],Maine_Schools[Grade Span],"Error")</f>
        <v>09-12</v>
      </c>
      <c r="J258" t="str">
        <f>_xlfn.XLOOKUP(Violent_Incident_With_Injury[[#This Row],[School Name]],Maine_Schools[School Name],Maine_Schools[Comparison School Type],"Error")</f>
        <v>Non Charter</v>
      </c>
    </row>
    <row r="259" spans="1:10" hidden="1">
      <c r="A259" t="s">
        <v>573</v>
      </c>
      <c r="B259" t="s">
        <v>1271</v>
      </c>
      <c r="C259" t="s">
        <v>1272</v>
      </c>
      <c r="D259" t="s">
        <v>1143</v>
      </c>
      <c r="E259" t="s">
        <v>368</v>
      </c>
      <c r="F259" t="s">
        <v>1273</v>
      </c>
      <c r="G259">
        <v>0</v>
      </c>
      <c r="H259" s="133">
        <v>0</v>
      </c>
      <c r="I259" t="str">
        <f>_xlfn.XLOOKUP(Violent_Incident_With_Injury[[#This Row],[School Name]],Maine_Schools[School Name],Maine_Schools[Grade Span],"Error")</f>
        <v>04-08</v>
      </c>
      <c r="J259" t="str">
        <f>_xlfn.XLOOKUP(Violent_Incident_With_Injury[[#This Row],[School Name]],Maine_Schools[School Name],Maine_Schools[Comparison School Type],"Error")</f>
        <v>Non Charter</v>
      </c>
    </row>
    <row r="260" spans="1:10" hidden="1">
      <c r="A260" t="s">
        <v>573</v>
      </c>
      <c r="B260" t="s">
        <v>1271</v>
      </c>
      <c r="C260" t="s">
        <v>1272</v>
      </c>
      <c r="D260" t="s">
        <v>1072</v>
      </c>
      <c r="E260" t="s">
        <v>120</v>
      </c>
      <c r="F260" t="s">
        <v>1273</v>
      </c>
      <c r="G260">
        <v>3</v>
      </c>
      <c r="H260" s="133">
        <v>1.0200000000000001E-2</v>
      </c>
      <c r="I260" t="str">
        <f>_xlfn.XLOOKUP(Violent_Incident_With_Injury[[#This Row],[School Name]],Maine_Schools[School Name],Maine_Schools[Grade Span],"Error")</f>
        <v>07-08</v>
      </c>
      <c r="J260" t="str">
        <f>_xlfn.XLOOKUP(Violent_Incident_With_Injury[[#This Row],[School Name]],Maine_Schools[School Name],Maine_Schools[Comparison School Type],"Error")</f>
        <v>Non Charter</v>
      </c>
    </row>
    <row r="261" spans="1:10">
      <c r="A261" t="s">
        <v>573</v>
      </c>
      <c r="B261" t="s">
        <v>1271</v>
      </c>
      <c r="C261" t="s">
        <v>1272</v>
      </c>
      <c r="D261" t="s">
        <v>1072</v>
      </c>
      <c r="E261" t="s">
        <v>84</v>
      </c>
      <c r="F261" t="s">
        <v>1273</v>
      </c>
      <c r="G261">
        <v>1</v>
      </c>
      <c r="H261" s="133">
        <v>1.6000000000000001E-3</v>
      </c>
      <c r="I261" t="str">
        <f>_xlfn.XLOOKUP(Violent_Incident_With_Injury[[#This Row],[School Name]],Maine_Schools[School Name],Maine_Schools[Grade Span],"Error")</f>
        <v>09-12</v>
      </c>
      <c r="J261" t="str">
        <f>_xlfn.XLOOKUP(Violent_Incident_With_Injury[[#This Row],[School Name]],Maine_Schools[School Name],Maine_Schools[Comparison School Type],"Error")</f>
        <v>Non Charter</v>
      </c>
    </row>
    <row r="262" spans="1:10" hidden="1">
      <c r="A262" t="s">
        <v>573</v>
      </c>
      <c r="B262" t="s">
        <v>1271</v>
      </c>
      <c r="C262" t="s">
        <v>1272</v>
      </c>
      <c r="D262" t="s">
        <v>893</v>
      </c>
      <c r="E262" t="s">
        <v>176</v>
      </c>
      <c r="F262" t="s">
        <v>1273</v>
      </c>
      <c r="G262">
        <v>0</v>
      </c>
      <c r="H262" s="133">
        <v>0</v>
      </c>
      <c r="I262" t="str">
        <f>_xlfn.XLOOKUP(Violent_Incident_With_Injury[[#This Row],[School Name]],Maine_Schools[School Name],Maine_Schools[Grade Span],"Error")</f>
        <v>05-08</v>
      </c>
      <c r="J262" t="str">
        <f>_xlfn.XLOOKUP(Violent_Incident_With_Injury[[#This Row],[School Name]],Maine_Schools[School Name],Maine_Schools[Comparison School Type],"Error")</f>
        <v>Non Charter</v>
      </c>
    </row>
    <row r="263" spans="1:10" hidden="1">
      <c r="A263" t="s">
        <v>573</v>
      </c>
      <c r="B263" t="s">
        <v>1271</v>
      </c>
      <c r="C263" t="s">
        <v>1272</v>
      </c>
      <c r="D263" t="s">
        <v>995</v>
      </c>
      <c r="E263" t="s">
        <v>490</v>
      </c>
      <c r="F263" t="s">
        <v>1273</v>
      </c>
      <c r="G263">
        <v>0</v>
      </c>
      <c r="H263" s="133">
        <v>0</v>
      </c>
      <c r="I263" t="str">
        <f>_xlfn.XLOOKUP(Violent_Incident_With_Injury[[#This Row],[School Name]],Maine_Schools[School Name],Maine_Schools[Grade Span],"Error")</f>
        <v>KG-02</v>
      </c>
      <c r="J263" t="str">
        <f>_xlfn.XLOOKUP(Violent_Incident_With_Injury[[#This Row],[School Name]],Maine_Schools[School Name],Maine_Schools[Comparison School Type],"Error")</f>
        <v>Non Charter</v>
      </c>
    </row>
    <row r="264" spans="1:10" hidden="1">
      <c r="A264" t="s">
        <v>573</v>
      </c>
      <c r="B264" t="s">
        <v>1271</v>
      </c>
      <c r="C264" t="s">
        <v>1272</v>
      </c>
      <c r="D264" t="s">
        <v>971</v>
      </c>
      <c r="E264" t="s">
        <v>63</v>
      </c>
      <c r="F264" t="s">
        <v>1273</v>
      </c>
      <c r="G264">
        <v>1</v>
      </c>
      <c r="H264" s="133">
        <v>3.7000000000000002E-3</v>
      </c>
      <c r="I264" t="str">
        <f>_xlfn.XLOOKUP(Violent_Incident_With_Injury[[#This Row],[School Name]],Maine_Schools[School Name],Maine_Schools[Grade Span],"Error")</f>
        <v>PK-04</v>
      </c>
      <c r="J264" t="str">
        <f>_xlfn.XLOOKUP(Violent_Incident_With_Injury[[#This Row],[School Name]],Maine_Schools[School Name],Maine_Schools[Comparison School Type],"Error")</f>
        <v>Non Charter</v>
      </c>
    </row>
    <row r="265" spans="1:10">
      <c r="A265" t="s">
        <v>573</v>
      </c>
      <c r="B265" t="s">
        <v>1271</v>
      </c>
      <c r="C265" t="s">
        <v>1272</v>
      </c>
      <c r="D265" t="s">
        <v>1010</v>
      </c>
      <c r="E265" t="s">
        <v>297</v>
      </c>
      <c r="F265" t="s">
        <v>1273</v>
      </c>
      <c r="G265">
        <v>4</v>
      </c>
      <c r="H265" s="133">
        <v>5.1999999999999998E-3</v>
      </c>
      <c r="I265" t="str">
        <f>_xlfn.XLOOKUP(Violent_Incident_With_Injury[[#This Row],[School Name]],Maine_Schools[School Name],Maine_Schools[Grade Span],"Error")</f>
        <v>09-12</v>
      </c>
      <c r="J265" t="str">
        <f>_xlfn.XLOOKUP(Violent_Incident_With_Injury[[#This Row],[School Name]],Maine_Schools[School Name],Maine_Schools[Comparison School Type],"Error")</f>
        <v>Non Charter</v>
      </c>
    </row>
    <row r="266" spans="1:10" hidden="1">
      <c r="A266" t="s">
        <v>573</v>
      </c>
      <c r="B266" t="s">
        <v>1271</v>
      </c>
      <c r="C266" t="s">
        <v>1272</v>
      </c>
      <c r="D266" t="s">
        <v>1010</v>
      </c>
      <c r="E266" t="s">
        <v>491</v>
      </c>
      <c r="F266" t="s">
        <v>1273</v>
      </c>
      <c r="G266">
        <v>1</v>
      </c>
      <c r="H266" s="133">
        <v>2E-3</v>
      </c>
      <c r="I266" t="str">
        <f>_xlfn.XLOOKUP(Violent_Incident_With_Injury[[#This Row],[School Name]],Maine_Schools[School Name],Maine_Schools[Grade Span],"Error")</f>
        <v>06-08</v>
      </c>
      <c r="J266" t="str">
        <f>_xlfn.XLOOKUP(Violent_Incident_With_Injury[[#This Row],[School Name]],Maine_Schools[School Name],Maine_Schools[Comparison School Type],"Error")</f>
        <v>Non Charter</v>
      </c>
    </row>
    <row r="267" spans="1:10" hidden="1">
      <c r="A267" t="s">
        <v>573</v>
      </c>
      <c r="B267" t="s">
        <v>1271</v>
      </c>
      <c r="C267" t="s">
        <v>1272</v>
      </c>
      <c r="D267" t="s">
        <v>1021</v>
      </c>
      <c r="E267" t="s">
        <v>492</v>
      </c>
      <c r="F267" t="s">
        <v>1273</v>
      </c>
      <c r="G267">
        <v>0</v>
      </c>
      <c r="H267" s="133">
        <v>0</v>
      </c>
      <c r="I267" t="str">
        <f>_xlfn.XLOOKUP(Violent_Incident_With_Injury[[#This Row],[School Name]],Maine_Schools[School Name],Maine_Schools[Grade Span],"Error")</f>
        <v>06-08</v>
      </c>
      <c r="J267" t="str">
        <f>_xlfn.XLOOKUP(Violent_Incident_With_Injury[[#This Row],[School Name]],Maine_Schools[School Name],Maine_Schools[Comparison School Type],"Error")</f>
        <v>Non Charter</v>
      </c>
    </row>
    <row r="268" spans="1:10" hidden="1">
      <c r="A268" t="s">
        <v>573</v>
      </c>
      <c r="B268" t="s">
        <v>1271</v>
      </c>
      <c r="C268" t="s">
        <v>1272</v>
      </c>
      <c r="D268" t="s">
        <v>1061</v>
      </c>
      <c r="E268" t="s">
        <v>493</v>
      </c>
      <c r="F268" t="s">
        <v>1273</v>
      </c>
      <c r="G268">
        <v>0</v>
      </c>
      <c r="H268" s="133">
        <v>0</v>
      </c>
      <c r="I268" t="str">
        <f>_xlfn.XLOOKUP(Violent_Incident_With_Injury[[#This Row],[School Name]],Maine_Schools[School Name],Maine_Schools[Grade Span],"Error")</f>
        <v>PK-06</v>
      </c>
      <c r="J268" t="str">
        <f>_xlfn.XLOOKUP(Violent_Incident_With_Injury[[#This Row],[School Name]],Maine_Schools[School Name],Maine_Schools[Comparison School Type],"Error")</f>
        <v>Non Charter</v>
      </c>
    </row>
    <row r="269" spans="1:10" hidden="1">
      <c r="A269" t="s">
        <v>573</v>
      </c>
      <c r="B269" t="s">
        <v>1271</v>
      </c>
      <c r="C269" t="s">
        <v>1272</v>
      </c>
      <c r="D269" t="s">
        <v>1021</v>
      </c>
      <c r="E269" t="s">
        <v>372</v>
      </c>
      <c r="F269" t="s">
        <v>1273</v>
      </c>
      <c r="G269">
        <v>0</v>
      </c>
      <c r="H269" s="133">
        <v>0</v>
      </c>
      <c r="I269" t="str">
        <f>_xlfn.XLOOKUP(Violent_Incident_With_Injury[[#This Row],[School Name]],Maine_Schools[School Name],Maine_Schools[Grade Span],"Error")</f>
        <v>KG-05</v>
      </c>
      <c r="J269" t="str">
        <f>_xlfn.XLOOKUP(Violent_Incident_With_Injury[[#This Row],[School Name]],Maine_Schools[School Name],Maine_Schools[Comparison School Type],"Error")</f>
        <v>Non Charter</v>
      </c>
    </row>
    <row r="270" spans="1:10" hidden="1">
      <c r="A270" t="s">
        <v>573</v>
      </c>
      <c r="B270" t="s">
        <v>1271</v>
      </c>
      <c r="C270" t="s">
        <v>1272</v>
      </c>
      <c r="D270" t="s">
        <v>1036</v>
      </c>
      <c r="E270" t="s">
        <v>494</v>
      </c>
      <c r="F270" t="s">
        <v>1273</v>
      </c>
      <c r="G270">
        <v>2</v>
      </c>
      <c r="H270" s="133">
        <v>5.8999999999999999E-3</v>
      </c>
      <c r="I270" t="str">
        <f>_xlfn.XLOOKUP(Violent_Incident_With_Injury[[#This Row],[School Name]],Maine_Schools[School Name],Maine_Schools[Grade Span],"Error")</f>
        <v>01-04</v>
      </c>
      <c r="J270" t="str">
        <f>_xlfn.XLOOKUP(Violent_Incident_With_Injury[[#This Row],[School Name]],Maine_Schools[School Name],Maine_Schools[Comparison School Type],"Error")</f>
        <v>Non Charter</v>
      </c>
    </row>
    <row r="271" spans="1:10" hidden="1">
      <c r="A271" t="s">
        <v>573</v>
      </c>
      <c r="B271" t="s">
        <v>1271</v>
      </c>
      <c r="C271" t="s">
        <v>1272</v>
      </c>
      <c r="D271" t="s">
        <v>1102</v>
      </c>
      <c r="E271" t="s">
        <v>375</v>
      </c>
      <c r="F271" t="s">
        <v>1273</v>
      </c>
      <c r="G271">
        <v>0</v>
      </c>
      <c r="H271" s="133">
        <v>0</v>
      </c>
      <c r="I271" t="str">
        <f>_xlfn.XLOOKUP(Violent_Incident_With_Injury[[#This Row],[School Name]],Maine_Schools[School Name],Maine_Schools[Grade Span],"Error")</f>
        <v>PK-05</v>
      </c>
      <c r="J271" t="str">
        <f>_xlfn.XLOOKUP(Violent_Incident_With_Injury[[#This Row],[School Name]],Maine_Schools[School Name],Maine_Schools[Comparison School Type],"Error")</f>
        <v>Non Charter</v>
      </c>
    </row>
    <row r="272" spans="1:10" hidden="1">
      <c r="A272" t="s">
        <v>573</v>
      </c>
      <c r="B272" t="s">
        <v>1271</v>
      </c>
      <c r="C272" t="s">
        <v>1272</v>
      </c>
      <c r="D272" t="s">
        <v>1072</v>
      </c>
      <c r="E272" t="s">
        <v>305</v>
      </c>
      <c r="F272" t="s">
        <v>1273</v>
      </c>
      <c r="G272">
        <v>1</v>
      </c>
      <c r="H272" s="133">
        <v>2.5999999999999999E-3</v>
      </c>
      <c r="I272" t="str">
        <f>_xlfn.XLOOKUP(Violent_Incident_With_Injury[[#This Row],[School Name]],Maine_Schools[School Name],Maine_Schools[Grade Span],"Error")</f>
        <v>PK-06</v>
      </c>
      <c r="J272" t="str">
        <f>_xlfn.XLOOKUP(Violent_Incident_With_Injury[[#This Row],[School Name]],Maine_Schools[School Name],Maine_Schools[Comparison School Type],"Error")</f>
        <v>Non Charter</v>
      </c>
    </row>
    <row r="273" spans="1:10" hidden="1">
      <c r="A273" t="s">
        <v>573</v>
      </c>
      <c r="B273" t="s">
        <v>1271</v>
      </c>
      <c r="C273" t="s">
        <v>1272</v>
      </c>
      <c r="D273" t="s">
        <v>1077</v>
      </c>
      <c r="E273" t="s">
        <v>337</v>
      </c>
      <c r="F273" t="s">
        <v>1273</v>
      </c>
      <c r="G273">
        <v>0</v>
      </c>
      <c r="H273" s="133">
        <v>0</v>
      </c>
      <c r="I273" t="str">
        <f>_xlfn.XLOOKUP(Violent_Incident_With_Injury[[#This Row],[School Name]],Maine_Schools[School Name],Maine_Schools[Grade Span],"Error")</f>
        <v>PK-02</v>
      </c>
      <c r="J273" t="str">
        <f>_xlfn.XLOOKUP(Violent_Incident_With_Injury[[#This Row],[School Name]],Maine_Schools[School Name],Maine_Schools[Comparison School Type],"Error")</f>
        <v>Non Charter</v>
      </c>
    </row>
    <row r="274" spans="1:10" hidden="1">
      <c r="A274" t="s">
        <v>573</v>
      </c>
      <c r="B274" t="s">
        <v>1271</v>
      </c>
      <c r="C274" t="s">
        <v>1272</v>
      </c>
      <c r="D274" t="s">
        <v>998</v>
      </c>
      <c r="E274" t="s">
        <v>495</v>
      </c>
      <c r="F274" t="s">
        <v>1273</v>
      </c>
      <c r="G274">
        <v>1</v>
      </c>
      <c r="H274" s="133">
        <v>4.1000000000000003E-3</v>
      </c>
      <c r="I274" t="str">
        <f>_xlfn.XLOOKUP(Violent_Incident_With_Injury[[#This Row],[School Name]],Maine_Schools[School Name],Maine_Schools[Grade Span],"Error")</f>
        <v>PK-06</v>
      </c>
      <c r="J274" t="str">
        <f>_xlfn.XLOOKUP(Violent_Incident_With_Injury[[#This Row],[School Name]],Maine_Schools[School Name],Maine_Schools[Comparison School Type],"Error")</f>
        <v>Non Charter</v>
      </c>
    </row>
    <row r="275" spans="1:10" hidden="1">
      <c r="A275" t="s">
        <v>573</v>
      </c>
      <c r="B275" t="s">
        <v>1271</v>
      </c>
      <c r="C275" t="s">
        <v>1272</v>
      </c>
      <c r="D275" t="s">
        <v>1152</v>
      </c>
      <c r="E275" t="s">
        <v>378</v>
      </c>
      <c r="F275" t="s">
        <v>1273</v>
      </c>
      <c r="G275">
        <v>4</v>
      </c>
      <c r="H275" s="133">
        <v>7.1999999999999998E-3</v>
      </c>
      <c r="I275" t="str">
        <f>_xlfn.XLOOKUP(Violent_Incident_With_Injury[[#This Row],[School Name]],Maine_Schools[School Name],Maine_Schools[Grade Span],"Error")</f>
        <v>PK-08</v>
      </c>
      <c r="J275" t="str">
        <f>_xlfn.XLOOKUP(Violent_Incident_With_Injury[[#This Row],[School Name]],Maine_Schools[School Name],Maine_Schools[Comparison School Type],"Error")</f>
        <v>Non Charter</v>
      </c>
    </row>
    <row r="276" spans="1:10">
      <c r="A276" t="s">
        <v>573</v>
      </c>
      <c r="B276" t="s">
        <v>1271</v>
      </c>
      <c r="C276" t="s">
        <v>1272</v>
      </c>
      <c r="D276" t="s">
        <v>934</v>
      </c>
      <c r="E276" t="s">
        <v>156</v>
      </c>
      <c r="F276" t="s">
        <v>1273</v>
      </c>
      <c r="G276">
        <v>1</v>
      </c>
      <c r="H276" s="133">
        <v>5.0000000000000001E-3</v>
      </c>
      <c r="I276" t="str">
        <f>_xlfn.XLOOKUP(Violent_Incident_With_Injury[[#This Row],[School Name]],Maine_Schools[School Name],Maine_Schools[Grade Span],"Error")</f>
        <v>09-12</v>
      </c>
      <c r="J276" t="str">
        <f>_xlfn.XLOOKUP(Violent_Incident_With_Injury[[#This Row],[School Name]],Maine_Schools[School Name],Maine_Schools[Comparison School Type],"Error")</f>
        <v>Non Charter</v>
      </c>
    </row>
    <row r="277" spans="1:10" hidden="1">
      <c r="A277" t="s">
        <v>573</v>
      </c>
      <c r="B277" t="s">
        <v>1271</v>
      </c>
      <c r="C277" t="s">
        <v>1272</v>
      </c>
      <c r="D277" t="s">
        <v>934</v>
      </c>
      <c r="E277" t="s">
        <v>497</v>
      </c>
      <c r="F277" t="s">
        <v>1273</v>
      </c>
      <c r="G277">
        <v>1</v>
      </c>
      <c r="H277" s="133">
        <v>2.3999999999999998E-3</v>
      </c>
      <c r="I277" t="str">
        <f>_xlfn.XLOOKUP(Violent_Incident_With_Injury[[#This Row],[School Name]],Maine_Schools[School Name],Maine_Schools[Grade Span],"Error")</f>
        <v>PK-08</v>
      </c>
      <c r="J277" t="str">
        <f>_xlfn.XLOOKUP(Violent_Incident_With_Injury[[#This Row],[School Name]],Maine_Schools[School Name],Maine_Schools[Comparison School Type],"Error")</f>
        <v>Non Charter</v>
      </c>
    </row>
    <row r="278" spans="1:10" hidden="1">
      <c r="A278" t="s">
        <v>573</v>
      </c>
      <c r="B278" t="s">
        <v>1271</v>
      </c>
      <c r="C278" t="s">
        <v>1272</v>
      </c>
      <c r="D278" t="s">
        <v>939</v>
      </c>
      <c r="E278" t="s">
        <v>498</v>
      </c>
      <c r="F278" t="s">
        <v>1273</v>
      </c>
      <c r="G278">
        <v>0</v>
      </c>
      <c r="H278" s="133">
        <v>0</v>
      </c>
      <c r="I278" t="str">
        <f>_xlfn.XLOOKUP(Violent_Incident_With_Injury[[#This Row],[School Name]],Maine_Schools[School Name],Maine_Schools[Grade Span],"Error")</f>
        <v>PK-05</v>
      </c>
      <c r="J278" t="str">
        <f>_xlfn.XLOOKUP(Violent_Incident_With_Injury[[#This Row],[School Name]],Maine_Schools[School Name],Maine_Schools[Comparison School Type],"Error")</f>
        <v>Non Charter</v>
      </c>
    </row>
    <row r="279" spans="1:10" hidden="1">
      <c r="A279" t="s">
        <v>573</v>
      </c>
      <c r="B279" t="s">
        <v>1271</v>
      </c>
      <c r="C279" t="s">
        <v>1272</v>
      </c>
      <c r="D279" t="s">
        <v>878</v>
      </c>
      <c r="E279" t="s">
        <v>157</v>
      </c>
      <c r="F279" t="s">
        <v>1273</v>
      </c>
      <c r="G279">
        <v>4</v>
      </c>
      <c r="H279" s="133">
        <v>4.7000000000000002E-3</v>
      </c>
      <c r="I279" t="str">
        <f>_xlfn.XLOOKUP(Violent_Incident_With_Injury[[#This Row],[School Name]],Maine_Schools[School Name],Maine_Schools[Grade Span],"Error")</f>
        <v>PK-06</v>
      </c>
      <c r="J279" t="str">
        <f>_xlfn.XLOOKUP(Violent_Incident_With_Injury[[#This Row],[School Name]],Maine_Schools[School Name],Maine_Schools[Comparison School Type],"Error")</f>
        <v>Non Charter</v>
      </c>
    </row>
    <row r="280" spans="1:10">
      <c r="A280" t="s">
        <v>573</v>
      </c>
      <c r="B280" t="s">
        <v>1271</v>
      </c>
      <c r="C280" t="s">
        <v>1272</v>
      </c>
      <c r="D280" t="s">
        <v>930</v>
      </c>
      <c r="E280" t="s">
        <v>124</v>
      </c>
      <c r="F280" t="s">
        <v>1273</v>
      </c>
      <c r="G280">
        <v>6</v>
      </c>
      <c r="H280" s="133">
        <v>9.1999999999999998E-3</v>
      </c>
      <c r="I280" t="str">
        <f>_xlfn.XLOOKUP(Violent_Incident_With_Injury[[#This Row],[School Name]],Maine_Schools[School Name],Maine_Schools[Grade Span],"Error")</f>
        <v>09-12</v>
      </c>
      <c r="J280" t="str">
        <f>_xlfn.XLOOKUP(Violent_Incident_With_Injury[[#This Row],[School Name]],Maine_Schools[School Name],Maine_Schools[Comparison School Type],"Error")</f>
        <v>Non Charter</v>
      </c>
    </row>
    <row r="281" spans="1:10" hidden="1">
      <c r="A281" t="s">
        <v>573</v>
      </c>
      <c r="B281" t="s">
        <v>1271</v>
      </c>
      <c r="C281" t="s">
        <v>1272</v>
      </c>
      <c r="D281" t="s">
        <v>939</v>
      </c>
      <c r="E281" t="s">
        <v>160</v>
      </c>
      <c r="F281" t="s">
        <v>1273</v>
      </c>
      <c r="G281">
        <v>0</v>
      </c>
      <c r="H281" s="133">
        <v>0</v>
      </c>
      <c r="I281" t="str">
        <f>_xlfn.XLOOKUP(Violent_Incident_With_Injury[[#This Row],[School Name]],Maine_Schools[School Name],Maine_Schools[Grade Span],"Error")</f>
        <v>PK-05</v>
      </c>
      <c r="J281" t="str">
        <f>_xlfn.XLOOKUP(Violent_Incident_With_Injury[[#This Row],[School Name]],Maine_Schools[School Name],Maine_Schools[Comparison School Type],"Error")</f>
        <v>Non Charter</v>
      </c>
    </row>
    <row r="282" spans="1:10" hidden="1">
      <c r="A282" t="s">
        <v>573</v>
      </c>
      <c r="B282" t="s">
        <v>1271</v>
      </c>
      <c r="C282" t="s">
        <v>1272</v>
      </c>
      <c r="D282" t="s">
        <v>950</v>
      </c>
      <c r="E282" t="s">
        <v>499</v>
      </c>
      <c r="F282" t="s">
        <v>1273</v>
      </c>
      <c r="G282">
        <v>0</v>
      </c>
      <c r="H282" s="133">
        <v>0</v>
      </c>
      <c r="I282" t="str">
        <f>_xlfn.XLOOKUP(Violent_Incident_With_Injury[[#This Row],[School Name]],Maine_Schools[School Name],Maine_Schools[Grade Span],"Error")</f>
        <v>PK-02</v>
      </c>
      <c r="J282" t="str">
        <f>_xlfn.XLOOKUP(Violent_Incident_With_Injury[[#This Row],[School Name]],Maine_Schools[School Name],Maine_Schools[Comparison School Type],"Error")</f>
        <v>Non Charter</v>
      </c>
    </row>
    <row r="283" spans="1:10" hidden="1">
      <c r="A283" t="s">
        <v>573</v>
      </c>
      <c r="B283" t="s">
        <v>1271</v>
      </c>
      <c r="C283" t="s">
        <v>1272</v>
      </c>
      <c r="D283" t="s">
        <v>1176</v>
      </c>
      <c r="E283" t="s">
        <v>380</v>
      </c>
      <c r="F283" t="s">
        <v>1273</v>
      </c>
      <c r="G283">
        <v>0</v>
      </c>
      <c r="H283" s="133">
        <v>0</v>
      </c>
      <c r="I283" t="str">
        <f>_xlfn.XLOOKUP(Violent_Incident_With_Injury[[#This Row],[School Name]],Maine_Schools[School Name],Maine_Schools[Grade Span],"Error")</f>
        <v>PK-04</v>
      </c>
      <c r="J283" t="str">
        <f>_xlfn.XLOOKUP(Violent_Incident_With_Injury[[#This Row],[School Name]],Maine_Schools[School Name],Maine_Schools[Comparison School Type],"Error")</f>
        <v>Non Charter</v>
      </c>
    </row>
    <row r="284" spans="1:10">
      <c r="A284" t="s">
        <v>573</v>
      </c>
      <c r="B284" t="s">
        <v>1271</v>
      </c>
      <c r="C284" t="s">
        <v>1272</v>
      </c>
      <c r="D284" t="s">
        <v>971</v>
      </c>
      <c r="E284" t="s">
        <v>64</v>
      </c>
      <c r="F284" t="s">
        <v>1273</v>
      </c>
      <c r="G284">
        <v>1</v>
      </c>
      <c r="H284" s="133">
        <v>2.2000000000000001E-3</v>
      </c>
      <c r="I284" t="str">
        <f>_xlfn.XLOOKUP(Violent_Incident_With_Injury[[#This Row],[School Name]],Maine_Schools[School Name],Maine_Schools[Grade Span],"Error")</f>
        <v>09-12</v>
      </c>
      <c r="J284" t="str">
        <f>_xlfn.XLOOKUP(Violent_Incident_With_Injury[[#This Row],[School Name]],Maine_Schools[School Name],Maine_Schools[Comparison School Type],"Error")</f>
        <v>Non Charter</v>
      </c>
    </row>
    <row r="285" spans="1:10" hidden="1">
      <c r="A285" t="s">
        <v>573</v>
      </c>
      <c r="B285" t="s">
        <v>1271</v>
      </c>
      <c r="C285" t="s">
        <v>1272</v>
      </c>
      <c r="D285" t="s">
        <v>971</v>
      </c>
      <c r="E285" t="s">
        <v>187</v>
      </c>
      <c r="F285" t="s">
        <v>1273</v>
      </c>
      <c r="G285">
        <v>7</v>
      </c>
      <c r="H285" s="133">
        <v>1.72E-2</v>
      </c>
      <c r="I285" t="str">
        <f>_xlfn.XLOOKUP(Violent_Incident_With_Injury[[#This Row],[School Name]],Maine_Schools[School Name],Maine_Schools[Grade Span],"Error")</f>
        <v>05-08</v>
      </c>
      <c r="J285" t="str">
        <f>_xlfn.XLOOKUP(Violent_Incident_With_Injury[[#This Row],[School Name]],Maine_Schools[School Name],Maine_Schools[Comparison School Type],"Error")</f>
        <v>Non Charter</v>
      </c>
    </row>
    <row r="286" spans="1:10" hidden="1">
      <c r="A286" t="s">
        <v>573</v>
      </c>
      <c r="B286" t="s">
        <v>1271</v>
      </c>
      <c r="C286" t="s">
        <v>1272</v>
      </c>
      <c r="D286" t="s">
        <v>1031</v>
      </c>
      <c r="E286" t="s">
        <v>500</v>
      </c>
      <c r="F286" t="s">
        <v>1273</v>
      </c>
      <c r="G286">
        <v>0</v>
      </c>
      <c r="H286" s="133">
        <v>0</v>
      </c>
      <c r="I286" t="str">
        <f>_xlfn.XLOOKUP(Violent_Incident_With_Injury[[#This Row],[School Name]],Maine_Schools[School Name],Maine_Schools[Grade Span],"Error")</f>
        <v>PK-05</v>
      </c>
      <c r="J286" t="str">
        <f>_xlfn.XLOOKUP(Violent_Incident_With_Injury[[#This Row],[School Name]],Maine_Schools[School Name],Maine_Schools[Comparison School Type],"Error")</f>
        <v>Non Charter</v>
      </c>
    </row>
    <row r="287" spans="1:10">
      <c r="A287" t="s">
        <v>573</v>
      </c>
      <c r="B287" t="s">
        <v>1271</v>
      </c>
      <c r="C287" t="s">
        <v>1272</v>
      </c>
      <c r="D287" t="s">
        <v>1118</v>
      </c>
      <c r="E287" t="s">
        <v>130</v>
      </c>
      <c r="F287" t="s">
        <v>1273</v>
      </c>
      <c r="G287">
        <v>3</v>
      </c>
      <c r="H287" s="133">
        <v>1.29E-2</v>
      </c>
      <c r="I287" t="str">
        <f>_xlfn.XLOOKUP(Violent_Incident_With_Injury[[#This Row],[School Name]],Maine_Schools[School Name],Maine_Schools[Grade Span],"Error")</f>
        <v>09-12</v>
      </c>
      <c r="J287" t="str">
        <f>_xlfn.XLOOKUP(Violent_Incident_With_Injury[[#This Row],[School Name]],Maine_Schools[School Name],Maine_Schools[Comparison School Type],"Error")</f>
        <v>Non Charter</v>
      </c>
    </row>
    <row r="288" spans="1:10">
      <c r="A288" t="s">
        <v>573</v>
      </c>
      <c r="B288" t="s">
        <v>1271</v>
      </c>
      <c r="C288" t="s">
        <v>1272</v>
      </c>
      <c r="D288" t="s">
        <v>1162</v>
      </c>
      <c r="E288" t="s">
        <v>384</v>
      </c>
      <c r="F288" t="s">
        <v>1273</v>
      </c>
      <c r="G288">
        <v>0</v>
      </c>
      <c r="H288" s="133">
        <v>0</v>
      </c>
      <c r="I288" t="str">
        <f>_xlfn.XLOOKUP(Violent_Incident_With_Injury[[#This Row],[School Name]],Maine_Schools[School Name],Maine_Schools[Grade Span],"Error")</f>
        <v>09-12</v>
      </c>
      <c r="J288" t="str">
        <f>_xlfn.XLOOKUP(Violent_Incident_With_Injury[[#This Row],[School Name]],Maine_Schools[School Name],Maine_Schools[Comparison School Type],"Error")</f>
        <v>Non Charter</v>
      </c>
    </row>
    <row r="289" spans="1:10" hidden="1">
      <c r="A289" t="s">
        <v>573</v>
      </c>
      <c r="B289" t="s">
        <v>1271</v>
      </c>
      <c r="C289" t="s">
        <v>1272</v>
      </c>
      <c r="D289" t="s">
        <v>1162</v>
      </c>
      <c r="E289" t="s">
        <v>385</v>
      </c>
      <c r="F289" t="s">
        <v>1273</v>
      </c>
      <c r="G289">
        <v>0</v>
      </c>
      <c r="H289" s="133">
        <v>0</v>
      </c>
      <c r="I289" t="str">
        <f>_xlfn.XLOOKUP(Violent_Incident_With_Injury[[#This Row],[School Name]],Maine_Schools[School Name],Maine_Schools[Grade Span],"Error")</f>
        <v>06-08</v>
      </c>
      <c r="J289" t="str">
        <f>_xlfn.XLOOKUP(Violent_Incident_With_Injury[[#This Row],[School Name]],Maine_Schools[School Name],Maine_Schools[Comparison School Type],"Error")</f>
        <v>Non Charter</v>
      </c>
    </row>
    <row r="290" spans="1:10">
      <c r="A290" t="s">
        <v>573</v>
      </c>
      <c r="B290" t="s">
        <v>1271</v>
      </c>
      <c r="C290" t="s">
        <v>1272</v>
      </c>
      <c r="D290" t="s">
        <v>965</v>
      </c>
      <c r="E290" t="s">
        <v>136</v>
      </c>
      <c r="F290" t="s">
        <v>1273</v>
      </c>
      <c r="G290">
        <v>1</v>
      </c>
      <c r="H290" s="133">
        <v>1.2999999999999999E-3</v>
      </c>
      <c r="I290" t="str">
        <f>_xlfn.XLOOKUP(Violent_Incident_With_Injury[[#This Row],[School Name]],Maine_Schools[School Name],Maine_Schools[Grade Span],"Error")</f>
        <v>09-12</v>
      </c>
      <c r="J290" t="str">
        <f>_xlfn.XLOOKUP(Violent_Incident_With_Injury[[#This Row],[School Name]],Maine_Schools[School Name],Maine_Schools[Comparison School Type],"Error")</f>
        <v>Non Charter</v>
      </c>
    </row>
    <row r="291" spans="1:10" hidden="1">
      <c r="A291" t="s">
        <v>573</v>
      </c>
      <c r="B291" t="s">
        <v>1271</v>
      </c>
      <c r="C291" t="s">
        <v>1272</v>
      </c>
      <c r="D291" t="s">
        <v>965</v>
      </c>
      <c r="E291" t="s">
        <v>139</v>
      </c>
      <c r="F291" t="s">
        <v>1273</v>
      </c>
      <c r="G291">
        <v>11</v>
      </c>
      <c r="H291" s="133">
        <v>1.9800000000000002E-2</v>
      </c>
      <c r="I291" t="str">
        <f>_xlfn.XLOOKUP(Violent_Incident_With_Injury[[#This Row],[School Name]],Maine_Schools[School Name],Maine_Schools[Grade Span],"Error")</f>
        <v>06-08</v>
      </c>
      <c r="J291" t="str">
        <f>_xlfn.XLOOKUP(Violent_Incident_With_Injury[[#This Row],[School Name]],Maine_Schools[School Name],Maine_Schools[Comparison School Type],"Error")</f>
        <v>Non Charter</v>
      </c>
    </row>
    <row r="292" spans="1:10">
      <c r="A292" t="s">
        <v>573</v>
      </c>
      <c r="B292" t="s">
        <v>1271</v>
      </c>
      <c r="C292" t="s">
        <v>1272</v>
      </c>
      <c r="D292" t="s">
        <v>910</v>
      </c>
      <c r="E292" t="s">
        <v>232</v>
      </c>
      <c r="F292" t="s">
        <v>1273</v>
      </c>
      <c r="G292">
        <v>0</v>
      </c>
      <c r="H292" s="133">
        <v>0</v>
      </c>
      <c r="I292" t="str">
        <f>_xlfn.XLOOKUP(Violent_Incident_With_Injury[[#This Row],[School Name]],Maine_Schools[School Name],Maine_Schools[Grade Span],"Error")</f>
        <v>09-12</v>
      </c>
      <c r="J292" t="str">
        <f>_xlfn.XLOOKUP(Violent_Incident_With_Injury[[#This Row],[School Name]],Maine_Schools[School Name],Maine_Schools[Comparison School Type],"Error")</f>
        <v>Non Charter</v>
      </c>
    </row>
    <row r="293" spans="1:10" hidden="1">
      <c r="A293" t="s">
        <v>573</v>
      </c>
      <c r="B293" t="s">
        <v>1271</v>
      </c>
      <c r="C293" t="s">
        <v>1272</v>
      </c>
      <c r="D293" t="s">
        <v>1045</v>
      </c>
      <c r="E293" t="s">
        <v>190</v>
      </c>
      <c r="F293" t="s">
        <v>1273</v>
      </c>
      <c r="G293">
        <v>0</v>
      </c>
      <c r="H293" s="133">
        <v>0</v>
      </c>
      <c r="I293" t="str">
        <f>_xlfn.XLOOKUP(Violent_Incident_With_Injury[[#This Row],[School Name]],Maine_Schools[School Name],Maine_Schools[Grade Span],"Error")</f>
        <v>05-08</v>
      </c>
      <c r="J293" t="str">
        <f>_xlfn.XLOOKUP(Violent_Incident_With_Injury[[#This Row],[School Name]],Maine_Schools[School Name],Maine_Schools[Comparison School Type],"Error")</f>
        <v>Non Charter</v>
      </c>
    </row>
    <row r="294" spans="1:10" hidden="1">
      <c r="A294" t="s">
        <v>573</v>
      </c>
      <c r="B294" t="s">
        <v>1271</v>
      </c>
      <c r="C294" t="s">
        <v>1272</v>
      </c>
      <c r="D294" t="s">
        <v>1065</v>
      </c>
      <c r="E294" t="s">
        <v>501</v>
      </c>
      <c r="F294" t="s">
        <v>1273</v>
      </c>
      <c r="G294">
        <v>0</v>
      </c>
      <c r="H294" s="133">
        <v>0</v>
      </c>
      <c r="I294" t="str">
        <f>_xlfn.XLOOKUP(Violent_Incident_With_Injury[[#This Row],[School Name]],Maine_Schools[School Name],Maine_Schools[Grade Span],"Error")</f>
        <v>PK-05</v>
      </c>
      <c r="J294" t="str">
        <f>_xlfn.XLOOKUP(Violent_Incident_With_Injury[[#This Row],[School Name]],Maine_Schools[School Name],Maine_Schools[Comparison School Type],"Error")</f>
        <v>Non Charter</v>
      </c>
    </row>
    <row r="295" spans="1:10" hidden="1">
      <c r="A295" t="s">
        <v>573</v>
      </c>
      <c r="B295" t="s">
        <v>1271</v>
      </c>
      <c r="C295" t="s">
        <v>1272</v>
      </c>
      <c r="D295" t="s">
        <v>939</v>
      </c>
      <c r="E295" t="s">
        <v>163</v>
      </c>
      <c r="F295" t="s">
        <v>1273</v>
      </c>
      <c r="G295">
        <v>0</v>
      </c>
      <c r="H295" s="133">
        <v>0</v>
      </c>
      <c r="I295" t="str">
        <f>_xlfn.XLOOKUP(Violent_Incident_With_Injury[[#This Row],[School Name]],Maine_Schools[School Name],Maine_Schools[Grade Span],"Error")</f>
        <v>KG-05</v>
      </c>
      <c r="J295" t="str">
        <f>_xlfn.XLOOKUP(Violent_Incident_With_Injury[[#This Row],[School Name]],Maine_Schools[School Name],Maine_Schools[Comparison School Type],"Error")</f>
        <v>Non Charter</v>
      </c>
    </row>
    <row r="296" spans="1:10">
      <c r="A296" t="s">
        <v>573</v>
      </c>
      <c r="B296" t="s">
        <v>1271</v>
      </c>
      <c r="C296" t="s">
        <v>1272</v>
      </c>
      <c r="D296" t="s">
        <v>939</v>
      </c>
      <c r="E296" t="s">
        <v>90</v>
      </c>
      <c r="F296" t="s">
        <v>1273</v>
      </c>
      <c r="G296">
        <v>0</v>
      </c>
      <c r="H296" s="133">
        <v>0</v>
      </c>
      <c r="I296" t="str">
        <f>_xlfn.XLOOKUP(Violent_Incident_With_Injury[[#This Row],[School Name]],Maine_Schools[School Name],Maine_Schools[Grade Span],"Error")</f>
        <v>09-12</v>
      </c>
      <c r="J296" t="str">
        <f>_xlfn.XLOOKUP(Violent_Incident_With_Injury[[#This Row],[School Name]],Maine_Schools[School Name],Maine_Schools[Comparison School Type],"Error")</f>
        <v>Non Charter</v>
      </c>
    </row>
    <row r="297" spans="1:10" hidden="1">
      <c r="A297" t="s">
        <v>573</v>
      </c>
      <c r="B297" t="s">
        <v>1271</v>
      </c>
      <c r="C297" t="s">
        <v>1272</v>
      </c>
      <c r="D297" t="s">
        <v>939</v>
      </c>
      <c r="E297" t="s">
        <v>195</v>
      </c>
      <c r="F297" t="s">
        <v>1273</v>
      </c>
      <c r="G297">
        <v>2</v>
      </c>
      <c r="H297" s="133">
        <v>7.7999999999999996E-3</v>
      </c>
      <c r="I297" t="str">
        <f>_xlfn.XLOOKUP(Violent_Incident_With_Injury[[#This Row],[School Name]],Maine_Schools[School Name],Maine_Schools[Grade Span],"Error")</f>
        <v>06-08</v>
      </c>
      <c r="J297" t="str">
        <f>_xlfn.XLOOKUP(Violent_Incident_With_Injury[[#This Row],[School Name]],Maine_Schools[School Name],Maine_Schools[Comparison School Type],"Error")</f>
        <v>Non Charter</v>
      </c>
    </row>
    <row r="298" spans="1:10" hidden="1">
      <c r="A298" t="s">
        <v>573</v>
      </c>
      <c r="B298" t="s">
        <v>1271</v>
      </c>
      <c r="C298" t="s">
        <v>1272</v>
      </c>
      <c r="D298" t="s">
        <v>843</v>
      </c>
      <c r="E298" t="s">
        <v>393</v>
      </c>
      <c r="F298" t="s">
        <v>1273</v>
      </c>
      <c r="G298">
        <v>0</v>
      </c>
      <c r="H298" s="133">
        <v>0</v>
      </c>
      <c r="I298" t="str">
        <f>_xlfn.XLOOKUP(Violent_Incident_With_Injury[[#This Row],[School Name]],Maine_Schools[School Name],Maine_Schools[Grade Span],"Error")</f>
        <v>PK-05</v>
      </c>
      <c r="J298" t="str">
        <f>_xlfn.XLOOKUP(Violent_Incident_With_Injury[[#This Row],[School Name]],Maine_Schools[School Name],Maine_Schools[Comparison School Type],"Error")</f>
        <v>Non Charter</v>
      </c>
    </row>
    <row r="299" spans="1:10" hidden="1">
      <c r="A299" t="s">
        <v>573</v>
      </c>
      <c r="B299" t="s">
        <v>1271</v>
      </c>
      <c r="C299" t="s">
        <v>1272</v>
      </c>
      <c r="D299" t="s">
        <v>1061</v>
      </c>
      <c r="E299" t="s">
        <v>148</v>
      </c>
      <c r="F299" t="s">
        <v>1273</v>
      </c>
      <c r="G299">
        <v>0</v>
      </c>
      <c r="H299" s="133">
        <v>0</v>
      </c>
      <c r="I299" t="str">
        <f>_xlfn.XLOOKUP(Violent_Incident_With_Injury[[#This Row],[School Name]],Maine_Schools[School Name],Maine_Schools[Grade Span],"Error")</f>
        <v>07-12</v>
      </c>
      <c r="J299" t="str">
        <f>_xlfn.XLOOKUP(Violent_Incident_With_Injury[[#This Row],[School Name]],Maine_Schools[School Name],Maine_Schools[Comparison School Type],"Error")</f>
        <v>Non Charter</v>
      </c>
    </row>
    <row r="300" spans="1:10" hidden="1">
      <c r="A300" t="s">
        <v>573</v>
      </c>
      <c r="B300" t="s">
        <v>1271</v>
      </c>
      <c r="C300" t="s">
        <v>1272</v>
      </c>
      <c r="D300" t="s">
        <v>1152</v>
      </c>
      <c r="E300" t="s">
        <v>502</v>
      </c>
      <c r="F300" t="s">
        <v>1273</v>
      </c>
      <c r="G300">
        <v>0</v>
      </c>
      <c r="H300" s="133">
        <v>0</v>
      </c>
      <c r="I300" t="str">
        <f>_xlfn.XLOOKUP(Violent_Incident_With_Injury[[#This Row],[School Name]],Maine_Schools[School Name],Maine_Schools[Grade Span],"Error")</f>
        <v>PK-04</v>
      </c>
      <c r="J300" t="str">
        <f>_xlfn.XLOOKUP(Violent_Incident_With_Injury[[#This Row],[School Name]],Maine_Schools[School Name],Maine_Schools[Comparison School Type],"Error")</f>
        <v>Non Charter</v>
      </c>
    </row>
    <row r="301" spans="1:10" hidden="1">
      <c r="A301" t="s">
        <v>573</v>
      </c>
      <c r="B301" t="s">
        <v>1271</v>
      </c>
      <c r="C301" t="s">
        <v>1272</v>
      </c>
      <c r="D301" t="s">
        <v>1025</v>
      </c>
      <c r="E301" t="s">
        <v>503</v>
      </c>
      <c r="F301" t="s">
        <v>1273</v>
      </c>
      <c r="G301">
        <v>0</v>
      </c>
      <c r="H301" s="133">
        <v>0</v>
      </c>
      <c r="I301" t="str">
        <f>_xlfn.XLOOKUP(Violent_Incident_With_Injury[[#This Row],[School Name]],Maine_Schools[School Name],Maine_Schools[Grade Span],"Error")</f>
        <v>PK-PK</v>
      </c>
      <c r="J301" t="str">
        <f>_xlfn.XLOOKUP(Violent_Incident_With_Injury[[#This Row],[School Name]],Maine_Schools[School Name],Maine_Schools[Comparison School Type],"Error")</f>
        <v>Non Charter</v>
      </c>
    </row>
    <row r="302" spans="1:10" hidden="1">
      <c r="A302" t="s">
        <v>573</v>
      </c>
      <c r="B302" t="s">
        <v>1271</v>
      </c>
      <c r="C302" t="s">
        <v>1272</v>
      </c>
      <c r="D302" t="s">
        <v>1125</v>
      </c>
      <c r="E302" t="s">
        <v>325</v>
      </c>
      <c r="F302" t="s">
        <v>1273</v>
      </c>
      <c r="G302">
        <v>7</v>
      </c>
      <c r="H302" s="133">
        <v>5.5999999999999999E-3</v>
      </c>
      <c r="I302" t="str">
        <f>_xlfn.XLOOKUP(Violent_Incident_With_Injury[[#This Row],[School Name]],Maine_Schools[School Name],Maine_Schools[Grade Span],"Error")</f>
        <v>08-12</v>
      </c>
      <c r="J302" t="str">
        <f>_xlfn.XLOOKUP(Violent_Incident_With_Injury[[#This Row],[School Name]],Maine_Schools[School Name],Maine_Schools[Comparison School Type],"Error")</f>
        <v>Non Charter</v>
      </c>
    </row>
    <row r="303" spans="1:10" hidden="1">
      <c r="A303" t="s">
        <v>573</v>
      </c>
      <c r="B303" t="s">
        <v>1271</v>
      </c>
      <c r="C303" t="s">
        <v>1272</v>
      </c>
      <c r="D303" t="s">
        <v>1125</v>
      </c>
      <c r="E303" t="s">
        <v>200</v>
      </c>
      <c r="F303" t="s">
        <v>1273</v>
      </c>
      <c r="G303">
        <v>7</v>
      </c>
      <c r="H303" s="133">
        <v>1.52E-2</v>
      </c>
      <c r="I303" t="str">
        <f>_xlfn.XLOOKUP(Violent_Incident_With_Injury[[#This Row],[School Name]],Maine_Schools[School Name],Maine_Schools[Grade Span],"Error")</f>
        <v>06-07</v>
      </c>
      <c r="J303" t="str">
        <f>_xlfn.XLOOKUP(Violent_Incident_With_Injury[[#This Row],[School Name]],Maine_Schools[School Name],Maine_Schools[Comparison School Type],"Error")</f>
        <v>Non Charter</v>
      </c>
    </row>
    <row r="304" spans="1:10">
      <c r="A304" t="s">
        <v>573</v>
      </c>
      <c r="B304" t="s">
        <v>1271</v>
      </c>
      <c r="C304" t="s">
        <v>1272</v>
      </c>
      <c r="D304" t="s">
        <v>1015</v>
      </c>
      <c r="E304" t="s">
        <v>204</v>
      </c>
      <c r="F304" t="s">
        <v>1273</v>
      </c>
      <c r="G304">
        <v>24</v>
      </c>
      <c r="H304" s="133">
        <v>3.6900000000000002E-2</v>
      </c>
      <c r="I304" t="str">
        <f>_xlfn.XLOOKUP(Violent_Incident_With_Injury[[#This Row],[School Name]],Maine_Schools[School Name],Maine_Schools[Grade Span],"Error")</f>
        <v>09-12</v>
      </c>
      <c r="J304" t="str">
        <f>_xlfn.XLOOKUP(Violent_Incident_With_Injury[[#This Row],[School Name]],Maine_Schools[School Name],Maine_Schools[Comparison School Type],"Error")</f>
        <v>Non Charter</v>
      </c>
    </row>
    <row r="305" spans="1:10" hidden="1">
      <c r="A305" t="s">
        <v>573</v>
      </c>
      <c r="B305" t="s">
        <v>1271</v>
      </c>
      <c r="C305" t="s">
        <v>1272</v>
      </c>
      <c r="D305" t="s">
        <v>1015</v>
      </c>
      <c r="E305" t="s">
        <v>300</v>
      </c>
      <c r="F305" t="s">
        <v>1273</v>
      </c>
      <c r="G305">
        <v>0</v>
      </c>
      <c r="H305" s="133">
        <v>0</v>
      </c>
      <c r="I305" t="str">
        <f>_xlfn.XLOOKUP(Violent_Incident_With_Injury[[#This Row],[School Name]],Maine_Schools[School Name],Maine_Schools[Grade Span],"Error")</f>
        <v>05-08</v>
      </c>
      <c r="J305" t="str">
        <f>_xlfn.XLOOKUP(Violent_Incident_With_Injury[[#This Row],[School Name]],Maine_Schools[School Name],Maine_Schools[Comparison School Type],"Error")</f>
        <v>Non Charter</v>
      </c>
    </row>
    <row r="306" spans="1:10" hidden="1">
      <c r="A306" t="s">
        <v>573</v>
      </c>
      <c r="B306" t="s">
        <v>1271</v>
      </c>
      <c r="C306" t="s">
        <v>1272</v>
      </c>
      <c r="D306" t="s">
        <v>1125</v>
      </c>
      <c r="E306" t="s">
        <v>505</v>
      </c>
      <c r="F306" t="s">
        <v>1273</v>
      </c>
      <c r="G306">
        <v>2</v>
      </c>
      <c r="H306" s="133">
        <v>7.1999999999999998E-3</v>
      </c>
      <c r="I306" t="str">
        <f>_xlfn.XLOOKUP(Violent_Incident_With_Injury[[#This Row],[School Name]],Maine_Schools[School Name],Maine_Schools[Grade Span],"Error")</f>
        <v>KG-04</v>
      </c>
      <c r="J306" t="str">
        <f>_xlfn.XLOOKUP(Violent_Incident_With_Injury[[#This Row],[School Name]],Maine_Schools[School Name],Maine_Schools[Comparison School Type],"Error")</f>
        <v>Non Charter</v>
      </c>
    </row>
    <row r="307" spans="1:10" hidden="1">
      <c r="A307" t="s">
        <v>573</v>
      </c>
      <c r="B307" t="s">
        <v>1271</v>
      </c>
      <c r="C307" t="s">
        <v>1272</v>
      </c>
      <c r="D307" t="s">
        <v>1102</v>
      </c>
      <c r="E307" t="s">
        <v>506</v>
      </c>
      <c r="F307" t="s">
        <v>1273</v>
      </c>
      <c r="G307">
        <v>0</v>
      </c>
      <c r="H307" s="133">
        <v>0</v>
      </c>
      <c r="I307" t="str">
        <f>_xlfn.XLOOKUP(Violent_Incident_With_Injury[[#This Row],[School Name]],Maine_Schools[School Name],Maine_Schools[Grade Span],"Error")</f>
        <v>PK-KG</v>
      </c>
      <c r="J307" t="str">
        <f>_xlfn.XLOOKUP(Violent_Incident_With_Injury[[#This Row],[School Name]],Maine_Schools[School Name],Maine_Schools[Comparison School Type],"Error")</f>
        <v>Non Charter</v>
      </c>
    </row>
    <row r="308" spans="1:10">
      <c r="A308" t="s">
        <v>573</v>
      </c>
      <c r="B308" t="s">
        <v>1271</v>
      </c>
      <c r="C308" t="s">
        <v>1272</v>
      </c>
      <c r="D308" t="s">
        <v>946</v>
      </c>
      <c r="E308" t="s">
        <v>168</v>
      </c>
      <c r="F308" t="s">
        <v>1273</v>
      </c>
      <c r="G308">
        <v>0</v>
      </c>
      <c r="H308" s="133">
        <v>0</v>
      </c>
      <c r="I308" t="str">
        <f>_xlfn.XLOOKUP(Violent_Incident_With_Injury[[#This Row],[School Name]],Maine_Schools[School Name],Maine_Schools[Grade Span],"Error")</f>
        <v>09-12</v>
      </c>
      <c r="J308" t="str">
        <f>_xlfn.XLOOKUP(Violent_Incident_With_Injury[[#This Row],[School Name]],Maine_Schools[School Name],Maine_Schools[Comparison School Type],"Error")</f>
        <v>Non Charter</v>
      </c>
    </row>
    <row r="309" spans="1:10" hidden="1">
      <c r="A309" t="s">
        <v>573</v>
      </c>
      <c r="B309" t="s">
        <v>1271</v>
      </c>
      <c r="C309" t="s">
        <v>1272</v>
      </c>
      <c r="D309" t="s">
        <v>946</v>
      </c>
      <c r="E309" t="s">
        <v>259</v>
      </c>
      <c r="F309" t="s">
        <v>1273</v>
      </c>
      <c r="G309">
        <v>0</v>
      </c>
      <c r="H309" s="133">
        <v>0</v>
      </c>
      <c r="I309" t="str">
        <f>_xlfn.XLOOKUP(Violent_Incident_With_Injury[[#This Row],[School Name]],Maine_Schools[School Name],Maine_Schools[Grade Span],"Error")</f>
        <v>05-08</v>
      </c>
      <c r="J309" t="str">
        <f>_xlfn.XLOOKUP(Violent_Incident_With_Injury[[#This Row],[School Name]],Maine_Schools[School Name],Maine_Schools[Comparison School Type],"Error")</f>
        <v>Non Charter</v>
      </c>
    </row>
    <row r="310" spans="1:10" hidden="1">
      <c r="A310" t="s">
        <v>573</v>
      </c>
      <c r="B310" t="s">
        <v>1271</v>
      </c>
      <c r="C310" t="s">
        <v>1272</v>
      </c>
      <c r="D310" t="s">
        <v>923</v>
      </c>
      <c r="E310" t="s">
        <v>403</v>
      </c>
      <c r="F310" t="s">
        <v>1273</v>
      </c>
      <c r="G310">
        <v>0</v>
      </c>
      <c r="H310" s="133">
        <v>0</v>
      </c>
      <c r="I310" t="str">
        <f>_xlfn.XLOOKUP(Violent_Incident_With_Injury[[#This Row],[School Name]],Maine_Schools[School Name],Maine_Schools[Grade Span],"Error")</f>
        <v>KG-05</v>
      </c>
      <c r="J310" t="str">
        <f>_xlfn.XLOOKUP(Violent_Incident_With_Injury[[#This Row],[School Name]],Maine_Schools[School Name],Maine_Schools[Comparison School Type],"Error")</f>
        <v>Non Charter</v>
      </c>
    </row>
    <row r="311" spans="1:10">
      <c r="A311" t="s">
        <v>573</v>
      </c>
      <c r="B311" t="s">
        <v>1271</v>
      </c>
      <c r="C311" t="s">
        <v>1272</v>
      </c>
      <c r="D311" t="s">
        <v>987</v>
      </c>
      <c r="E311" t="s">
        <v>94</v>
      </c>
      <c r="F311" t="s">
        <v>1273</v>
      </c>
      <c r="G311">
        <v>1</v>
      </c>
      <c r="H311" s="133">
        <v>1.8E-3</v>
      </c>
      <c r="I311" t="str">
        <f>_xlfn.XLOOKUP(Violent_Incident_With_Injury[[#This Row],[School Name]],Maine_Schools[School Name],Maine_Schools[Grade Span],"Error")</f>
        <v>09-12</v>
      </c>
      <c r="J311" t="str">
        <f>_xlfn.XLOOKUP(Violent_Incident_With_Injury[[#This Row],[School Name]],Maine_Schools[School Name],Maine_Schools[Comparison School Type],"Error")</f>
        <v>Non Charter</v>
      </c>
    </row>
    <row r="312" spans="1:10" hidden="1">
      <c r="A312" t="s">
        <v>573</v>
      </c>
      <c r="B312" t="s">
        <v>1271</v>
      </c>
      <c r="C312" t="s">
        <v>1272</v>
      </c>
      <c r="D312" t="s">
        <v>987</v>
      </c>
      <c r="E312" t="s">
        <v>153</v>
      </c>
      <c r="F312" t="s">
        <v>1273</v>
      </c>
      <c r="G312">
        <v>0</v>
      </c>
      <c r="H312" s="133">
        <v>0</v>
      </c>
      <c r="I312" t="str">
        <f>_xlfn.XLOOKUP(Violent_Incident_With_Injury[[#This Row],[School Name]],Maine_Schools[School Name],Maine_Schools[Grade Span],"Error")</f>
        <v>06-08</v>
      </c>
      <c r="J312" t="str">
        <f>_xlfn.XLOOKUP(Violent_Incident_With_Injury[[#This Row],[School Name]],Maine_Schools[School Name],Maine_Schools[Comparison School Type],"Error")</f>
        <v>Non Charter</v>
      </c>
    </row>
    <row r="313" spans="1:10">
      <c r="A313" t="s">
        <v>573</v>
      </c>
      <c r="B313" t="s">
        <v>1271</v>
      </c>
      <c r="C313" t="s">
        <v>1272</v>
      </c>
      <c r="D313" t="s">
        <v>1029</v>
      </c>
      <c r="E313" t="s">
        <v>100</v>
      </c>
      <c r="F313" t="s">
        <v>1273</v>
      </c>
      <c r="G313">
        <v>5</v>
      </c>
      <c r="H313" s="133">
        <v>2.1299999999999999E-2</v>
      </c>
      <c r="I313" t="str">
        <f>_xlfn.XLOOKUP(Violent_Incident_With_Injury[[#This Row],[School Name]],Maine_Schools[School Name],Maine_Schools[Grade Span],"Error")</f>
        <v>09-12</v>
      </c>
      <c r="J313" t="str">
        <f>_xlfn.XLOOKUP(Violent_Incident_With_Injury[[#This Row],[School Name]],Maine_Schools[School Name],Maine_Schools[Comparison School Type],"Error")</f>
        <v>Non Charter</v>
      </c>
    </row>
    <row r="314" spans="1:10" hidden="1">
      <c r="A314" t="s">
        <v>573</v>
      </c>
      <c r="B314" t="s">
        <v>1271</v>
      </c>
      <c r="C314" t="s">
        <v>1272</v>
      </c>
      <c r="D314" t="s">
        <v>1054</v>
      </c>
      <c r="E314" t="s">
        <v>406</v>
      </c>
      <c r="F314" t="s">
        <v>1273</v>
      </c>
      <c r="G314">
        <v>0</v>
      </c>
      <c r="H314" s="133">
        <v>0</v>
      </c>
      <c r="I314" t="str">
        <f>_xlfn.XLOOKUP(Violent_Incident_With_Injury[[#This Row],[School Name]],Maine_Schools[School Name],Maine_Schools[Grade Span],"Error")</f>
        <v>PK-05</v>
      </c>
      <c r="J314" t="str">
        <f>_xlfn.XLOOKUP(Violent_Incident_With_Injury[[#This Row],[School Name]],Maine_Schools[School Name],Maine_Schools[Comparison School Type],"Error")</f>
        <v>Non Charter</v>
      </c>
    </row>
    <row r="315" spans="1:10">
      <c r="A315" t="s">
        <v>573</v>
      </c>
      <c r="B315" t="s">
        <v>1271</v>
      </c>
      <c r="C315" t="s">
        <v>1272</v>
      </c>
      <c r="D315" t="s">
        <v>1054</v>
      </c>
      <c r="E315" t="s">
        <v>173</v>
      </c>
      <c r="F315" t="s">
        <v>1273</v>
      </c>
      <c r="G315">
        <v>6</v>
      </c>
      <c r="H315" s="133">
        <v>1.03E-2</v>
      </c>
      <c r="I315" t="str">
        <f>_xlfn.XLOOKUP(Violent_Incident_With_Injury[[#This Row],[School Name]],Maine_Schools[School Name],Maine_Schools[Grade Span],"Error")</f>
        <v>09-12</v>
      </c>
      <c r="J315" t="str">
        <f>_xlfn.XLOOKUP(Violent_Incident_With_Injury[[#This Row],[School Name]],Maine_Schools[School Name],Maine_Schools[Comparison School Type],"Error")</f>
        <v>Non Charter</v>
      </c>
    </row>
    <row r="316" spans="1:10" hidden="1">
      <c r="A316" t="s">
        <v>573</v>
      </c>
      <c r="B316" t="s">
        <v>1271</v>
      </c>
      <c r="C316" t="s">
        <v>1272</v>
      </c>
      <c r="D316" t="s">
        <v>815</v>
      </c>
      <c r="E316" t="s">
        <v>129</v>
      </c>
      <c r="F316" t="s">
        <v>1273</v>
      </c>
      <c r="G316">
        <v>0</v>
      </c>
      <c r="H316" s="133">
        <v>0</v>
      </c>
      <c r="I316" t="str">
        <f>_xlfn.XLOOKUP(Violent_Incident_With_Injury[[#This Row],[School Name]],Maine_Schools[School Name],Maine_Schools[Grade Span],"Error")</f>
        <v>PK-04</v>
      </c>
      <c r="J316" t="str">
        <f>_xlfn.XLOOKUP(Violent_Incident_With_Injury[[#This Row],[School Name]],Maine_Schools[School Name],Maine_Schools[Comparison School Type],"Error")</f>
        <v>Non Charter</v>
      </c>
    </row>
    <row r="317" spans="1:10">
      <c r="A317" t="s">
        <v>573</v>
      </c>
      <c r="B317" t="s">
        <v>1271</v>
      </c>
      <c r="C317" t="s">
        <v>1272</v>
      </c>
      <c r="D317" t="s">
        <v>1039</v>
      </c>
      <c r="E317" t="s">
        <v>158</v>
      </c>
      <c r="F317" t="s">
        <v>1273</v>
      </c>
      <c r="G317">
        <v>2</v>
      </c>
      <c r="H317" s="133">
        <v>5.1000000000000004E-3</v>
      </c>
      <c r="I317" t="str">
        <f>_xlfn.XLOOKUP(Violent_Incident_With_Injury[[#This Row],[School Name]],Maine_Schools[School Name],Maine_Schools[Grade Span],"Error")</f>
        <v>09-12</v>
      </c>
      <c r="J317" t="str">
        <f>_xlfn.XLOOKUP(Violent_Incident_With_Injury[[#This Row],[School Name]],Maine_Schools[School Name],Maine_Schools[Comparison School Type],"Error")</f>
        <v>Non Charter</v>
      </c>
    </row>
    <row r="318" spans="1:10" hidden="1">
      <c r="A318" t="s">
        <v>573</v>
      </c>
      <c r="B318" t="s">
        <v>1271</v>
      </c>
      <c r="C318" t="s">
        <v>1272</v>
      </c>
      <c r="D318" t="s">
        <v>1039</v>
      </c>
      <c r="E318" t="s">
        <v>508</v>
      </c>
      <c r="F318" t="s">
        <v>1273</v>
      </c>
      <c r="G318">
        <v>0</v>
      </c>
      <c r="H318" s="133">
        <v>0</v>
      </c>
      <c r="I318" t="str">
        <f>_xlfn.XLOOKUP(Violent_Incident_With_Injury[[#This Row],[School Name]],Maine_Schools[School Name],Maine_Schools[Grade Span],"Error")</f>
        <v>06-08</v>
      </c>
      <c r="J318" t="str">
        <f>_xlfn.XLOOKUP(Violent_Incident_With_Injury[[#This Row],[School Name]],Maine_Schools[School Name],Maine_Schools[Comparison School Type],"Error")</f>
        <v>Non Charter</v>
      </c>
    </row>
    <row r="319" spans="1:10" hidden="1">
      <c r="A319" t="s">
        <v>573</v>
      </c>
      <c r="B319" t="s">
        <v>1271</v>
      </c>
      <c r="C319" t="s">
        <v>1272</v>
      </c>
      <c r="D319" t="s">
        <v>1002</v>
      </c>
      <c r="E319" t="s">
        <v>177</v>
      </c>
      <c r="F319" t="s">
        <v>1273</v>
      </c>
      <c r="G319">
        <v>0</v>
      </c>
      <c r="H319" s="133">
        <v>0</v>
      </c>
      <c r="I319" t="str">
        <f>_xlfn.XLOOKUP(Violent_Incident_With_Injury[[#This Row],[School Name]],Maine_Schools[School Name],Maine_Schools[Grade Span],"Error")</f>
        <v>PK-06</v>
      </c>
      <c r="J319" t="str">
        <f>_xlfn.XLOOKUP(Violent_Incident_With_Injury[[#This Row],[School Name]],Maine_Schools[School Name],Maine_Schools[Comparison School Type],"Error")</f>
        <v>Non Charter</v>
      </c>
    </row>
    <row r="320" spans="1:10" hidden="1">
      <c r="A320" t="s">
        <v>573</v>
      </c>
      <c r="B320" t="s">
        <v>1271</v>
      </c>
      <c r="C320" t="s">
        <v>1272</v>
      </c>
      <c r="D320" t="s">
        <v>1002</v>
      </c>
      <c r="E320" t="s">
        <v>210</v>
      </c>
      <c r="F320" t="s">
        <v>1273</v>
      </c>
      <c r="G320">
        <v>1</v>
      </c>
      <c r="H320" s="133">
        <v>2.8999999999999998E-3</v>
      </c>
      <c r="I320" t="str">
        <f>_xlfn.XLOOKUP(Violent_Incident_With_Injury[[#This Row],[School Name]],Maine_Schools[School Name],Maine_Schools[Grade Span],"Error")</f>
        <v>PK-06</v>
      </c>
      <c r="J320" t="str">
        <f>_xlfn.XLOOKUP(Violent_Incident_With_Injury[[#This Row],[School Name]],Maine_Schools[School Name],Maine_Schools[Comparison School Type],"Error")</f>
        <v>Non Charter</v>
      </c>
    </row>
    <row r="321" spans="1:10">
      <c r="A321" t="s">
        <v>573</v>
      </c>
      <c r="B321" t="s">
        <v>1271</v>
      </c>
      <c r="C321" t="s">
        <v>1272</v>
      </c>
      <c r="D321" t="s">
        <v>1002</v>
      </c>
      <c r="E321" t="s">
        <v>181</v>
      </c>
      <c r="F321" t="s">
        <v>1273</v>
      </c>
      <c r="G321">
        <v>2</v>
      </c>
      <c r="H321" s="133">
        <v>1.8E-3</v>
      </c>
      <c r="I321" t="str">
        <f>_xlfn.XLOOKUP(Violent_Incident_With_Injury[[#This Row],[School Name]],Maine_Schools[School Name],Maine_Schools[Grade Span],"Error")</f>
        <v>09-12</v>
      </c>
      <c r="J321" t="str">
        <f>_xlfn.XLOOKUP(Violent_Incident_With_Injury[[#This Row],[School Name]],Maine_Schools[School Name],Maine_Schools[Comparison School Type],"Error")</f>
        <v>Non Charter</v>
      </c>
    </row>
    <row r="322" spans="1:10" hidden="1">
      <c r="A322" t="s">
        <v>573</v>
      </c>
      <c r="B322" t="s">
        <v>1271</v>
      </c>
      <c r="C322" t="s">
        <v>1272</v>
      </c>
      <c r="D322" t="s">
        <v>1002</v>
      </c>
      <c r="E322" t="s">
        <v>214</v>
      </c>
      <c r="F322" t="s">
        <v>1273</v>
      </c>
      <c r="G322">
        <v>2</v>
      </c>
      <c r="H322" s="133">
        <v>3.5999999999999999E-3</v>
      </c>
      <c r="I322" t="str">
        <f>_xlfn.XLOOKUP(Violent_Incident_With_Injury[[#This Row],[School Name]],Maine_Schools[School Name],Maine_Schools[Grade Span],"Error")</f>
        <v>07-08</v>
      </c>
      <c r="J322" t="str">
        <f>_xlfn.XLOOKUP(Violent_Incident_With_Injury[[#This Row],[School Name]],Maine_Schools[School Name],Maine_Schools[Comparison School Type],"Error")</f>
        <v>Non Charter</v>
      </c>
    </row>
    <row r="323" spans="1:10" hidden="1">
      <c r="A323" t="s">
        <v>573</v>
      </c>
      <c r="B323" t="s">
        <v>1271</v>
      </c>
      <c r="C323" t="s">
        <v>1272</v>
      </c>
      <c r="D323" t="s">
        <v>1229</v>
      </c>
      <c r="E323" t="s">
        <v>413</v>
      </c>
      <c r="F323" t="s">
        <v>1273</v>
      </c>
      <c r="G323">
        <v>0</v>
      </c>
      <c r="H323" s="133">
        <v>0</v>
      </c>
      <c r="I323" t="str">
        <f>_xlfn.XLOOKUP(Violent_Incident_With_Injury[[#This Row],[School Name]],Maine_Schools[School Name],Maine_Schools[Grade Span],"Error")</f>
        <v>KG-04</v>
      </c>
      <c r="J323" t="str">
        <f>_xlfn.XLOOKUP(Violent_Incident_With_Injury[[#This Row],[School Name]],Maine_Schools[School Name],Maine_Schools[Comparison School Type],"Error")</f>
        <v>Non Charter</v>
      </c>
    </row>
    <row r="324" spans="1:10" hidden="1">
      <c r="A324" t="s">
        <v>573</v>
      </c>
      <c r="B324" t="s">
        <v>1271</v>
      </c>
      <c r="C324" t="s">
        <v>1272</v>
      </c>
      <c r="D324" t="s">
        <v>981</v>
      </c>
      <c r="E324" t="s">
        <v>416</v>
      </c>
      <c r="F324" t="s">
        <v>1273</v>
      </c>
      <c r="G324">
        <v>2</v>
      </c>
      <c r="H324" s="133">
        <v>1.6799999999999999E-2</v>
      </c>
      <c r="I324" t="str">
        <f>_xlfn.XLOOKUP(Violent_Incident_With_Injury[[#This Row],[School Name]],Maine_Schools[School Name],Maine_Schools[Grade Span],"Error")</f>
        <v>KG-08</v>
      </c>
      <c r="J324" t="str">
        <f>_xlfn.XLOOKUP(Violent_Incident_With_Injury[[#This Row],[School Name]],Maine_Schools[School Name],Maine_Schools[Comparison School Type],"Error")</f>
        <v>Non Charter</v>
      </c>
    </row>
    <row r="325" spans="1:10" hidden="1">
      <c r="A325" t="s">
        <v>573</v>
      </c>
      <c r="B325" t="s">
        <v>1271</v>
      </c>
      <c r="C325" t="s">
        <v>1272</v>
      </c>
      <c r="D325" t="s">
        <v>1002</v>
      </c>
      <c r="E325" t="s">
        <v>294</v>
      </c>
      <c r="F325" t="s">
        <v>1273</v>
      </c>
      <c r="G325">
        <v>2</v>
      </c>
      <c r="H325" s="133">
        <v>4.7999999999999996E-3</v>
      </c>
      <c r="I325" t="str">
        <f>_xlfn.XLOOKUP(Violent_Incident_With_Injury[[#This Row],[School Name]],Maine_Schools[School Name],Maine_Schools[Grade Span],"Error")</f>
        <v>PK-06</v>
      </c>
      <c r="J325" t="str">
        <f>_xlfn.XLOOKUP(Violent_Incident_With_Injury[[#This Row],[School Name]],Maine_Schools[School Name],Maine_Schools[Comparison School Type],"Error")</f>
        <v>Non Charter</v>
      </c>
    </row>
    <row r="326" spans="1:10" hidden="1">
      <c r="A326" t="s">
        <v>573</v>
      </c>
      <c r="B326" t="s">
        <v>1271</v>
      </c>
      <c r="C326" t="s">
        <v>1272</v>
      </c>
      <c r="D326" t="s">
        <v>754</v>
      </c>
      <c r="E326" t="s">
        <v>418</v>
      </c>
      <c r="F326" t="s">
        <v>1273</v>
      </c>
      <c r="G326">
        <v>1</v>
      </c>
      <c r="H326" s="133">
        <v>2.2000000000000001E-3</v>
      </c>
      <c r="I326" t="str">
        <f>_xlfn.XLOOKUP(Violent_Incident_With_Injury[[#This Row],[School Name]],Maine_Schools[School Name],Maine_Schools[Grade Span],"Error")</f>
        <v>PK-06</v>
      </c>
      <c r="J326" t="str">
        <f>_xlfn.XLOOKUP(Violent_Incident_With_Injury[[#This Row],[School Name]],Maine_Schools[School Name],Maine_Schools[Comparison School Type],"Error")</f>
        <v>Non Charter</v>
      </c>
    </row>
    <row r="327" spans="1:10" hidden="1">
      <c r="A327" t="s">
        <v>573</v>
      </c>
      <c r="B327" t="s">
        <v>1271</v>
      </c>
      <c r="C327" t="s">
        <v>1272</v>
      </c>
      <c r="D327" t="s">
        <v>856</v>
      </c>
      <c r="E327" t="s">
        <v>509</v>
      </c>
      <c r="F327" t="s">
        <v>1273</v>
      </c>
      <c r="G327">
        <v>0</v>
      </c>
      <c r="H327" s="133">
        <v>0</v>
      </c>
      <c r="I327" t="str">
        <f>_xlfn.XLOOKUP(Violent_Incident_With_Injury[[#This Row],[School Name]],Maine_Schools[School Name],Maine_Schools[Grade Span],"Error")</f>
        <v>PK-04</v>
      </c>
      <c r="J327" t="str">
        <f>_xlfn.XLOOKUP(Violent_Incident_With_Injury[[#This Row],[School Name]],Maine_Schools[School Name],Maine_Schools[Comparison School Type],"Error")</f>
        <v>Non Charter</v>
      </c>
    </row>
    <row r="328" spans="1:10" hidden="1">
      <c r="A328" t="s">
        <v>573</v>
      </c>
      <c r="B328" t="s">
        <v>1271</v>
      </c>
      <c r="C328" t="s">
        <v>1272</v>
      </c>
      <c r="D328" t="s">
        <v>923</v>
      </c>
      <c r="E328" t="s">
        <v>510</v>
      </c>
      <c r="F328" t="s">
        <v>1273</v>
      </c>
      <c r="G328">
        <v>0</v>
      </c>
      <c r="H328" s="133">
        <v>0</v>
      </c>
      <c r="I328" t="str">
        <f>_xlfn.XLOOKUP(Violent_Incident_With_Injury[[#This Row],[School Name]],Maine_Schools[School Name],Maine_Schools[Grade Span],"Error")</f>
        <v>PK-05</v>
      </c>
      <c r="J328" t="str">
        <f>_xlfn.XLOOKUP(Violent_Incident_With_Injury[[#This Row],[School Name]],Maine_Schools[School Name],Maine_Schools[Comparison School Type],"Error")</f>
        <v>Non Charter</v>
      </c>
    </row>
    <row r="329" spans="1:10" hidden="1">
      <c r="A329" t="s">
        <v>573</v>
      </c>
      <c r="B329" t="s">
        <v>1271</v>
      </c>
      <c r="C329" t="s">
        <v>1272</v>
      </c>
      <c r="D329" t="s">
        <v>1206</v>
      </c>
      <c r="E329" t="s">
        <v>421</v>
      </c>
      <c r="F329" t="s">
        <v>1273</v>
      </c>
      <c r="G329">
        <v>0</v>
      </c>
      <c r="H329" s="133">
        <v>0</v>
      </c>
      <c r="I329" t="str">
        <f>_xlfn.XLOOKUP(Violent_Incident_With_Injury[[#This Row],[School Name]],Maine_Schools[School Name],Maine_Schools[Grade Span],"Error")</f>
        <v>PK-08</v>
      </c>
      <c r="J329" t="str">
        <f>_xlfn.XLOOKUP(Violent_Incident_With_Injury[[#This Row],[School Name]],Maine_Schools[School Name],Maine_Schools[Comparison School Type],"Error")</f>
        <v>Non Charter</v>
      </c>
    </row>
    <row r="330" spans="1:10" hidden="1">
      <c r="A330" t="s">
        <v>573</v>
      </c>
      <c r="B330" t="s">
        <v>1271</v>
      </c>
      <c r="C330" t="s">
        <v>1272</v>
      </c>
      <c r="D330" t="s">
        <v>1031</v>
      </c>
      <c r="E330" t="s">
        <v>312</v>
      </c>
      <c r="F330" t="s">
        <v>1273</v>
      </c>
      <c r="G330">
        <v>0</v>
      </c>
      <c r="H330" s="133">
        <v>0</v>
      </c>
      <c r="I330" t="str">
        <f>_xlfn.XLOOKUP(Violent_Incident_With_Injury[[#This Row],[School Name]],Maine_Schools[School Name],Maine_Schools[Grade Span],"Error")</f>
        <v>PK-05</v>
      </c>
      <c r="J330" t="str">
        <f>_xlfn.XLOOKUP(Violent_Incident_With_Injury[[#This Row],[School Name]],Maine_Schools[School Name],Maine_Schools[Comparison School Type],"Error")</f>
        <v>Non Charter</v>
      </c>
    </row>
    <row r="331" spans="1:10">
      <c r="A331" t="s">
        <v>573</v>
      </c>
      <c r="B331" t="s">
        <v>1271</v>
      </c>
      <c r="C331" t="s">
        <v>1272</v>
      </c>
      <c r="D331" t="s">
        <v>1047</v>
      </c>
      <c r="E331" t="s">
        <v>322</v>
      </c>
      <c r="F331" t="s">
        <v>1273</v>
      </c>
      <c r="G331">
        <v>1</v>
      </c>
      <c r="H331" s="133">
        <v>7.0000000000000001E-3</v>
      </c>
      <c r="I331" t="str">
        <f>_xlfn.XLOOKUP(Violent_Incident_With_Injury[[#This Row],[School Name]],Maine_Schools[School Name],Maine_Schools[Grade Span],"Error")</f>
        <v>09-12</v>
      </c>
      <c r="J331" t="str">
        <f>_xlfn.XLOOKUP(Violent_Incident_With_Injury[[#This Row],[School Name]],Maine_Schools[School Name],Maine_Schools[Comparison School Type],"Error")</f>
        <v>Non Charter</v>
      </c>
    </row>
    <row r="332" spans="1:10" hidden="1">
      <c r="A332" t="s">
        <v>573</v>
      </c>
      <c r="B332" t="s">
        <v>1271</v>
      </c>
      <c r="C332" t="s">
        <v>1272</v>
      </c>
      <c r="D332" t="s">
        <v>1077</v>
      </c>
      <c r="E332" t="s">
        <v>219</v>
      </c>
      <c r="F332" t="s">
        <v>1273</v>
      </c>
      <c r="G332">
        <v>3</v>
      </c>
      <c r="H332" s="133">
        <v>7.6E-3</v>
      </c>
      <c r="I332" t="str">
        <f>_xlfn.XLOOKUP(Violent_Incident_With_Injury[[#This Row],[School Name]],Maine_Schools[School Name],Maine_Schools[Grade Span],"Error")</f>
        <v>05-12</v>
      </c>
      <c r="J332" t="str">
        <f>_xlfn.XLOOKUP(Violent_Incident_With_Injury[[#This Row],[School Name]],Maine_Schools[School Name],Maine_Schools[Comparison School Type],"Error")</f>
        <v>Non Charter</v>
      </c>
    </row>
    <row r="333" spans="1:10" hidden="1">
      <c r="A333" t="s">
        <v>573</v>
      </c>
      <c r="B333" t="s">
        <v>1271</v>
      </c>
      <c r="C333" t="s">
        <v>1272</v>
      </c>
      <c r="D333" t="s">
        <v>882</v>
      </c>
      <c r="E333" t="s">
        <v>209</v>
      </c>
      <c r="F333" t="s">
        <v>1273</v>
      </c>
      <c r="G333">
        <v>0</v>
      </c>
      <c r="H333" s="133">
        <v>0</v>
      </c>
      <c r="I333" t="str">
        <f>_xlfn.XLOOKUP(Violent_Incident_With_Injury[[#This Row],[School Name]],Maine_Schools[School Name],Maine_Schools[Grade Span],"Error")</f>
        <v>06-08</v>
      </c>
      <c r="J333" t="str">
        <f>_xlfn.XLOOKUP(Violent_Incident_With_Injury[[#This Row],[School Name]],Maine_Schools[School Name],Maine_Schools[Comparison School Type],"Error")</f>
        <v>Non Charter</v>
      </c>
    </row>
    <row r="334" spans="1:10" hidden="1">
      <c r="A334" t="s">
        <v>573</v>
      </c>
      <c r="B334" t="s">
        <v>1271</v>
      </c>
      <c r="C334" t="s">
        <v>1272</v>
      </c>
      <c r="D334" t="s">
        <v>1118</v>
      </c>
      <c r="E334" t="s">
        <v>513</v>
      </c>
      <c r="F334" t="s">
        <v>1273</v>
      </c>
      <c r="G334">
        <v>0</v>
      </c>
      <c r="H334" s="133">
        <v>0</v>
      </c>
      <c r="I334" t="str">
        <f>_xlfn.XLOOKUP(Violent_Incident_With_Injury[[#This Row],[School Name]],Maine_Schools[School Name],Maine_Schools[Grade Span],"Error")</f>
        <v>PK-04</v>
      </c>
      <c r="J334" t="str">
        <f>_xlfn.XLOOKUP(Violent_Incident_With_Injury[[#This Row],[School Name]],Maine_Schools[School Name],Maine_Schools[Comparison School Type],"Error")</f>
        <v>Non Charter</v>
      </c>
    </row>
    <row r="335" spans="1:10" hidden="1">
      <c r="A335" t="s">
        <v>573</v>
      </c>
      <c r="B335" t="s">
        <v>1271</v>
      </c>
      <c r="C335" t="s">
        <v>1272</v>
      </c>
      <c r="D335" t="s">
        <v>930</v>
      </c>
      <c r="E335" t="s">
        <v>424</v>
      </c>
      <c r="F335" t="s">
        <v>1273</v>
      </c>
      <c r="G335">
        <v>0</v>
      </c>
      <c r="H335" s="133">
        <v>0</v>
      </c>
      <c r="I335" t="str">
        <f>_xlfn.XLOOKUP(Violent_Incident_With_Injury[[#This Row],[School Name]],Maine_Schools[School Name],Maine_Schools[Grade Span],"Error")</f>
        <v>PK-05</v>
      </c>
      <c r="J335" t="str">
        <f>_xlfn.XLOOKUP(Violent_Incident_With_Injury[[#This Row],[School Name]],Maine_Schools[School Name],Maine_Schools[Comparison School Type],"Error")</f>
        <v>Non Charter</v>
      </c>
    </row>
    <row r="336" spans="1:10" hidden="1">
      <c r="A336" t="s">
        <v>573</v>
      </c>
      <c r="B336" t="s">
        <v>1271</v>
      </c>
      <c r="C336" t="s">
        <v>1272</v>
      </c>
      <c r="D336" t="s">
        <v>1169</v>
      </c>
      <c r="E336" t="s">
        <v>398</v>
      </c>
      <c r="F336" t="s">
        <v>1273</v>
      </c>
      <c r="G336">
        <v>0</v>
      </c>
      <c r="H336" s="133">
        <v>0</v>
      </c>
      <c r="I336" t="str">
        <f>_xlfn.XLOOKUP(Violent_Incident_With_Injury[[#This Row],[School Name]],Maine_Schools[School Name],Maine_Schools[Grade Span],"Error")</f>
        <v>PK-02</v>
      </c>
      <c r="J336" t="str">
        <f>_xlfn.XLOOKUP(Violent_Incident_With_Injury[[#This Row],[School Name]],Maine_Schools[School Name],Maine_Schools[Comparison School Type],"Error")</f>
        <v>Non Charter</v>
      </c>
    </row>
    <row r="337" spans="1:10" hidden="1">
      <c r="A337" t="s">
        <v>573</v>
      </c>
      <c r="B337" t="s">
        <v>1271</v>
      </c>
      <c r="C337" t="s">
        <v>1272</v>
      </c>
      <c r="D337" t="s">
        <v>1172</v>
      </c>
      <c r="E337" t="s">
        <v>70</v>
      </c>
      <c r="F337" t="s">
        <v>1273</v>
      </c>
      <c r="G337">
        <v>0</v>
      </c>
      <c r="H337" s="133">
        <v>0</v>
      </c>
      <c r="I337" t="str">
        <f>_xlfn.XLOOKUP(Violent_Incident_With_Injury[[#This Row],[School Name]],Maine_Schools[School Name],Maine_Schools[Grade Span],"Error")</f>
        <v>PK-06</v>
      </c>
      <c r="J337" t="str">
        <f>_xlfn.XLOOKUP(Violent_Incident_With_Injury[[#This Row],[School Name]],Maine_Schools[School Name],Maine_Schools[Comparison School Type],"Error")</f>
        <v>Non Charter</v>
      </c>
    </row>
    <row r="338" spans="1:10" hidden="1">
      <c r="A338" t="s">
        <v>573</v>
      </c>
      <c r="B338" t="s">
        <v>1271</v>
      </c>
      <c r="C338" t="s">
        <v>1272</v>
      </c>
      <c r="D338" t="s">
        <v>1172</v>
      </c>
      <c r="E338" t="s">
        <v>427</v>
      </c>
      <c r="F338" t="s">
        <v>1273</v>
      </c>
      <c r="G338">
        <v>0</v>
      </c>
      <c r="H338" s="133">
        <v>0</v>
      </c>
      <c r="I338" t="str">
        <f>_xlfn.XLOOKUP(Violent_Incident_With_Injury[[#This Row],[School Name]],Maine_Schools[School Name],Maine_Schools[Grade Span],"Error")</f>
        <v>07-12</v>
      </c>
      <c r="J338" t="str">
        <f>_xlfn.XLOOKUP(Violent_Incident_With_Injury[[#This Row],[School Name]],Maine_Schools[School Name],Maine_Schools[Comparison School Type],"Error")</f>
        <v>Non Charter</v>
      </c>
    </row>
    <row r="339" spans="1:10" hidden="1">
      <c r="A339" t="s">
        <v>573</v>
      </c>
      <c r="B339" t="s">
        <v>1271</v>
      </c>
      <c r="C339" t="s">
        <v>1272</v>
      </c>
      <c r="D339" t="s">
        <v>976</v>
      </c>
      <c r="E339" t="s">
        <v>514</v>
      </c>
      <c r="F339" t="s">
        <v>1273</v>
      </c>
      <c r="G339">
        <v>0</v>
      </c>
      <c r="H339" s="133">
        <v>0</v>
      </c>
      <c r="I339" t="str">
        <f>_xlfn.XLOOKUP(Violent_Incident_With_Injury[[#This Row],[School Name]],Maine_Schools[School Name],Maine_Schools[Grade Span],"Error")</f>
        <v>KG-05</v>
      </c>
      <c r="J339" t="str">
        <f>_xlfn.XLOOKUP(Violent_Incident_With_Injury[[#This Row],[School Name]],Maine_Schools[School Name],Maine_Schools[Comparison School Type],"Error")</f>
        <v>Non Charter</v>
      </c>
    </row>
    <row r="340" spans="1:10" hidden="1">
      <c r="A340" t="s">
        <v>573</v>
      </c>
      <c r="B340" t="s">
        <v>1271</v>
      </c>
      <c r="C340" t="s">
        <v>1272</v>
      </c>
      <c r="D340" t="s">
        <v>1195</v>
      </c>
      <c r="E340" t="s">
        <v>515</v>
      </c>
      <c r="F340" t="s">
        <v>1273</v>
      </c>
      <c r="G340">
        <v>0</v>
      </c>
      <c r="H340" s="133">
        <v>0</v>
      </c>
      <c r="I340" t="str">
        <f>_xlfn.XLOOKUP(Violent_Incident_With_Injury[[#This Row],[School Name]],Maine_Schools[School Name],Maine_Schools[Grade Span],"Error")</f>
        <v>KG-02</v>
      </c>
      <c r="J340" t="str">
        <f>_xlfn.XLOOKUP(Violent_Incident_With_Injury[[#This Row],[School Name]],Maine_Schools[School Name],Maine_Schools[Comparison School Type],"Error")</f>
        <v>Non Charter</v>
      </c>
    </row>
    <row r="341" spans="1:10" hidden="1">
      <c r="A341" t="s">
        <v>573</v>
      </c>
      <c r="B341" t="s">
        <v>1271</v>
      </c>
      <c r="C341" t="s">
        <v>1272</v>
      </c>
      <c r="D341" t="s">
        <v>998</v>
      </c>
      <c r="E341" t="s">
        <v>429</v>
      </c>
      <c r="F341" t="s">
        <v>1273</v>
      </c>
      <c r="G341">
        <v>1</v>
      </c>
      <c r="H341" s="133">
        <v>2.2000000000000001E-3</v>
      </c>
      <c r="I341" t="str">
        <f>_xlfn.XLOOKUP(Violent_Incident_With_Injury[[#This Row],[School Name]],Maine_Schools[School Name],Maine_Schools[Grade Span],"Error")</f>
        <v>PK-06</v>
      </c>
      <c r="J341" t="str">
        <f>_xlfn.XLOOKUP(Violent_Incident_With_Injury[[#This Row],[School Name]],Maine_Schools[School Name],Maine_Schools[Comparison School Type],"Error")</f>
        <v>Non Charter</v>
      </c>
    </row>
    <row r="342" spans="1:10">
      <c r="A342" t="s">
        <v>573</v>
      </c>
      <c r="B342" t="s">
        <v>1271</v>
      </c>
      <c r="C342" t="s">
        <v>1272</v>
      </c>
      <c r="D342" t="s">
        <v>998</v>
      </c>
      <c r="E342" t="s">
        <v>282</v>
      </c>
      <c r="F342" t="s">
        <v>1273</v>
      </c>
      <c r="G342">
        <v>0</v>
      </c>
      <c r="H342" s="133">
        <v>0</v>
      </c>
      <c r="I342" t="str">
        <f>_xlfn.XLOOKUP(Violent_Incident_With_Injury[[#This Row],[School Name]],Maine_Schools[School Name],Maine_Schools[Grade Span],"Error")</f>
        <v>09-12</v>
      </c>
      <c r="J342" t="str">
        <f>_xlfn.XLOOKUP(Violent_Incident_With_Injury[[#This Row],[School Name]],Maine_Schools[School Name],Maine_Schools[Comparison School Type],"Error")</f>
        <v>Non Charter</v>
      </c>
    </row>
    <row r="343" spans="1:10" hidden="1">
      <c r="A343" t="s">
        <v>573</v>
      </c>
      <c r="B343" t="s">
        <v>1271</v>
      </c>
      <c r="C343" t="s">
        <v>1272</v>
      </c>
      <c r="D343" t="s">
        <v>790</v>
      </c>
      <c r="E343" t="s">
        <v>516</v>
      </c>
      <c r="F343" t="s">
        <v>1273</v>
      </c>
      <c r="G343">
        <v>0</v>
      </c>
      <c r="H343" s="133">
        <v>0</v>
      </c>
      <c r="I343" t="str">
        <f>_xlfn.XLOOKUP(Violent_Incident_With_Injury[[#This Row],[School Name]],Maine_Schools[School Name],Maine_Schools[Grade Span],"Error")</f>
        <v>PK-04</v>
      </c>
      <c r="J343" t="str">
        <f>_xlfn.XLOOKUP(Violent_Incident_With_Injury[[#This Row],[School Name]],Maine_Schools[School Name],Maine_Schools[Comparison School Type],"Error")</f>
        <v>Non Charter</v>
      </c>
    </row>
    <row r="344" spans="1:10">
      <c r="A344" t="s">
        <v>573</v>
      </c>
      <c r="B344" t="s">
        <v>1271</v>
      </c>
      <c r="C344" t="s">
        <v>1272</v>
      </c>
      <c r="D344" t="s">
        <v>923</v>
      </c>
      <c r="E344" t="s">
        <v>104</v>
      </c>
      <c r="F344" t="s">
        <v>1273</v>
      </c>
      <c r="G344">
        <v>6</v>
      </c>
      <c r="H344" s="133">
        <v>5.4999999999999997E-3</v>
      </c>
      <c r="I344" t="str">
        <f>_xlfn.XLOOKUP(Violent_Incident_With_Injury[[#This Row],[School Name]],Maine_Schools[School Name],Maine_Schools[Grade Span],"Error")</f>
        <v>09-12</v>
      </c>
      <c r="J344" t="str">
        <f>_xlfn.XLOOKUP(Violent_Incident_With_Injury[[#This Row],[School Name]],Maine_Schools[School Name],Maine_Schools[Comparison School Type],"Error")</f>
        <v>Non Charter</v>
      </c>
    </row>
    <row r="345" spans="1:10" hidden="1">
      <c r="A345" t="s">
        <v>573</v>
      </c>
      <c r="B345" t="s">
        <v>1271</v>
      </c>
      <c r="C345" t="s">
        <v>1272</v>
      </c>
      <c r="D345" t="s">
        <v>950</v>
      </c>
      <c r="E345" t="s">
        <v>517</v>
      </c>
      <c r="F345" t="s">
        <v>1273</v>
      </c>
      <c r="G345">
        <v>0</v>
      </c>
      <c r="H345" s="133">
        <v>0</v>
      </c>
      <c r="I345" t="str">
        <f>_xlfn.XLOOKUP(Violent_Incident_With_Injury[[#This Row],[School Name]],Maine_Schools[School Name],Maine_Schools[Grade Span],"Error")</f>
        <v>PK-05</v>
      </c>
      <c r="J345" t="str">
        <f>_xlfn.XLOOKUP(Violent_Incident_With_Injury[[#This Row],[School Name]],Maine_Schools[School Name],Maine_Schools[Comparison School Type],"Error")</f>
        <v>Non Charter</v>
      </c>
    </row>
    <row r="346" spans="1:10" hidden="1">
      <c r="A346" t="s">
        <v>573</v>
      </c>
      <c r="B346" t="s">
        <v>1271</v>
      </c>
      <c r="C346" t="s">
        <v>1272</v>
      </c>
      <c r="D346" t="s">
        <v>1072</v>
      </c>
      <c r="E346" t="s">
        <v>518</v>
      </c>
      <c r="F346" t="s">
        <v>1273</v>
      </c>
      <c r="G346">
        <v>0</v>
      </c>
      <c r="H346" s="133">
        <v>0</v>
      </c>
      <c r="I346" t="str">
        <f>_xlfn.XLOOKUP(Violent_Incident_With_Injury[[#This Row],[School Name]],Maine_Schools[School Name],Maine_Schools[Grade Span],"Error")</f>
        <v>PK-06</v>
      </c>
      <c r="J346" t="str">
        <f>_xlfn.XLOOKUP(Violent_Incident_With_Injury[[#This Row],[School Name]],Maine_Schools[School Name],Maine_Schools[Comparison School Type],"Error")</f>
        <v>Non Charter</v>
      </c>
    </row>
    <row r="347" spans="1:10">
      <c r="A347" t="s">
        <v>573</v>
      </c>
      <c r="B347" t="s">
        <v>1271</v>
      </c>
      <c r="C347" t="s">
        <v>1272</v>
      </c>
      <c r="D347" t="s">
        <v>1169</v>
      </c>
      <c r="E347" t="s">
        <v>356</v>
      </c>
      <c r="F347" t="s">
        <v>1273</v>
      </c>
      <c r="G347">
        <v>0</v>
      </c>
      <c r="H347" s="133">
        <v>0</v>
      </c>
      <c r="I347" t="str">
        <f>_xlfn.XLOOKUP(Violent_Incident_With_Injury[[#This Row],[School Name]],Maine_Schools[School Name],Maine_Schools[Grade Span],"Error")</f>
        <v>09-12</v>
      </c>
      <c r="J347" t="str">
        <f>_xlfn.XLOOKUP(Violent_Incident_With_Injury[[#This Row],[School Name]],Maine_Schools[School Name],Maine_Schools[Comparison School Type],"Error")</f>
        <v>Non Charter</v>
      </c>
    </row>
    <row r="348" spans="1:10" hidden="1">
      <c r="A348" t="s">
        <v>573</v>
      </c>
      <c r="B348" t="s">
        <v>1271</v>
      </c>
      <c r="C348" t="s">
        <v>1272</v>
      </c>
      <c r="D348" t="s">
        <v>1169</v>
      </c>
      <c r="E348" t="s">
        <v>162</v>
      </c>
      <c r="F348" t="s">
        <v>1273</v>
      </c>
      <c r="G348">
        <v>1</v>
      </c>
      <c r="H348" s="133">
        <v>2.7000000000000001E-3</v>
      </c>
      <c r="I348" t="str">
        <f>_xlfn.XLOOKUP(Violent_Incident_With_Injury[[#This Row],[School Name]],Maine_Schools[School Name],Maine_Schools[Grade Span],"Error")</f>
        <v>06-08</v>
      </c>
      <c r="J348" t="str">
        <f>_xlfn.XLOOKUP(Violent_Incident_With_Injury[[#This Row],[School Name]],Maine_Schools[School Name],Maine_Schools[Comparison School Type],"Error")</f>
        <v>Non Charter</v>
      </c>
    </row>
    <row r="349" spans="1:10" hidden="1">
      <c r="A349" t="s">
        <v>573</v>
      </c>
      <c r="B349" t="s">
        <v>1271</v>
      </c>
      <c r="C349" t="s">
        <v>1272</v>
      </c>
      <c r="D349" t="s">
        <v>923</v>
      </c>
      <c r="E349" t="s">
        <v>519</v>
      </c>
      <c r="F349" t="s">
        <v>1273</v>
      </c>
      <c r="G349">
        <v>0</v>
      </c>
      <c r="H349" s="133">
        <v>0</v>
      </c>
      <c r="I349" t="str">
        <f>_xlfn.XLOOKUP(Violent_Incident_With_Injury[[#This Row],[School Name]],Maine_Schools[School Name],Maine_Schools[Grade Span],"Error")</f>
        <v>PK-05</v>
      </c>
      <c r="J349" t="str">
        <f>_xlfn.XLOOKUP(Violent_Incident_With_Injury[[#This Row],[School Name]],Maine_Schools[School Name],Maine_Schools[Comparison School Type],"Error")</f>
        <v>Non Charter</v>
      </c>
    </row>
    <row r="350" spans="1:10" hidden="1">
      <c r="A350" t="s">
        <v>573</v>
      </c>
      <c r="B350" t="s">
        <v>1271</v>
      </c>
      <c r="C350" t="s">
        <v>1272</v>
      </c>
      <c r="D350" t="s">
        <v>1010</v>
      </c>
      <c r="E350" t="s">
        <v>520</v>
      </c>
      <c r="F350" t="s">
        <v>1273</v>
      </c>
      <c r="G350">
        <v>0</v>
      </c>
      <c r="H350" s="133">
        <v>0</v>
      </c>
      <c r="I350" t="str">
        <f>_xlfn.XLOOKUP(Violent_Incident_With_Injury[[#This Row],[School Name]],Maine_Schools[School Name],Maine_Schools[Grade Span],"Error")</f>
        <v>PK-02</v>
      </c>
      <c r="J350" t="str">
        <f>_xlfn.XLOOKUP(Violent_Incident_With_Injury[[#This Row],[School Name]],Maine_Schools[School Name],Maine_Schools[Comparison School Type],"Error")</f>
        <v>Non Charter</v>
      </c>
    </row>
    <row r="351" spans="1:10" hidden="1">
      <c r="A351" t="s">
        <v>573</v>
      </c>
      <c r="B351" t="s">
        <v>1271</v>
      </c>
      <c r="C351" t="s">
        <v>1272</v>
      </c>
      <c r="D351" t="s">
        <v>1167</v>
      </c>
      <c r="E351" t="s">
        <v>362</v>
      </c>
      <c r="F351" t="s">
        <v>1273</v>
      </c>
      <c r="G351">
        <v>0</v>
      </c>
      <c r="H351" s="133">
        <v>0</v>
      </c>
      <c r="I351" t="str">
        <f>_xlfn.XLOOKUP(Violent_Incident_With_Injury[[#This Row],[School Name]],Maine_Schools[School Name],Maine_Schools[Grade Span],"Error")</f>
        <v>PK-12</v>
      </c>
      <c r="J351" t="str">
        <f>_xlfn.XLOOKUP(Violent_Incident_With_Injury[[#This Row],[School Name]],Maine_Schools[School Name],Maine_Schools[Comparison School Type],"Error")</f>
        <v>Non Charter</v>
      </c>
    </row>
    <row r="352" spans="1:10" hidden="1">
      <c r="A352" t="s">
        <v>573</v>
      </c>
      <c r="B352" t="s">
        <v>1271</v>
      </c>
      <c r="C352" t="s">
        <v>1272</v>
      </c>
      <c r="D352" t="s">
        <v>878</v>
      </c>
      <c r="E352" t="s">
        <v>165</v>
      </c>
      <c r="F352" t="s">
        <v>1273</v>
      </c>
      <c r="G352">
        <v>1</v>
      </c>
      <c r="H352" s="133">
        <v>1.6000000000000001E-3</v>
      </c>
      <c r="I352" t="str">
        <f>_xlfn.XLOOKUP(Violent_Incident_With_Injury[[#This Row],[School Name]],Maine_Schools[School Name],Maine_Schools[Grade Span],"Error")</f>
        <v>PK-06</v>
      </c>
      <c r="J352" t="str">
        <f>_xlfn.XLOOKUP(Violent_Incident_With_Injury[[#This Row],[School Name]],Maine_Schools[School Name],Maine_Schools[Comparison School Type],"Error")</f>
        <v>Non Charter</v>
      </c>
    </row>
    <row r="353" spans="1:10" hidden="1">
      <c r="A353" t="s">
        <v>573</v>
      </c>
      <c r="B353" t="s">
        <v>1271</v>
      </c>
      <c r="C353" t="s">
        <v>1272</v>
      </c>
      <c r="D353" t="s">
        <v>992</v>
      </c>
      <c r="E353" t="s">
        <v>431</v>
      </c>
      <c r="F353" t="s">
        <v>1273</v>
      </c>
      <c r="G353">
        <v>0</v>
      </c>
      <c r="H353" s="133">
        <v>0</v>
      </c>
      <c r="I353" t="str">
        <f>_xlfn.XLOOKUP(Violent_Incident_With_Injury[[#This Row],[School Name]],Maine_Schools[School Name],Maine_Schools[Grade Span],"Error")</f>
        <v>PK-04</v>
      </c>
      <c r="J353" t="str">
        <f>_xlfn.XLOOKUP(Violent_Incident_With_Injury[[#This Row],[School Name]],Maine_Schools[School Name],Maine_Schools[Comparison School Type],"Error")</f>
        <v>Non Charter</v>
      </c>
    </row>
    <row r="354" spans="1:10" hidden="1">
      <c r="A354" t="s">
        <v>573</v>
      </c>
      <c r="B354" t="s">
        <v>1271</v>
      </c>
      <c r="C354" t="s">
        <v>1272</v>
      </c>
      <c r="D354" t="s">
        <v>1065</v>
      </c>
      <c r="E354" t="s">
        <v>433</v>
      </c>
      <c r="F354" t="s">
        <v>1273</v>
      </c>
      <c r="G354">
        <v>0</v>
      </c>
      <c r="H354" s="133">
        <v>0</v>
      </c>
      <c r="I354" t="str">
        <f>_xlfn.XLOOKUP(Violent_Incident_With_Injury[[#This Row],[School Name]],Maine_Schools[School Name],Maine_Schools[Grade Span],"Error")</f>
        <v>PK-05</v>
      </c>
      <c r="J354" t="str">
        <f>_xlfn.XLOOKUP(Violent_Incident_With_Injury[[#This Row],[School Name]],Maine_Schools[School Name],Maine_Schools[Comparison School Type],"Error")</f>
        <v>Non Charter</v>
      </c>
    </row>
    <row r="355" spans="1:10" hidden="1">
      <c r="A355" t="s">
        <v>573</v>
      </c>
      <c r="B355" t="s">
        <v>1271</v>
      </c>
      <c r="C355" t="s">
        <v>1272</v>
      </c>
      <c r="D355" t="s">
        <v>1025</v>
      </c>
      <c r="E355" t="s">
        <v>521</v>
      </c>
      <c r="F355" t="s">
        <v>1273</v>
      </c>
      <c r="G355">
        <v>0</v>
      </c>
      <c r="H355" s="133">
        <v>0</v>
      </c>
      <c r="I355" t="str">
        <f>_xlfn.XLOOKUP(Violent_Incident_With_Injury[[#This Row],[School Name]],Maine_Schools[School Name],Maine_Schools[Grade Span],"Error")</f>
        <v>06-08</v>
      </c>
      <c r="J355" t="str">
        <f>_xlfn.XLOOKUP(Violent_Incident_With_Injury[[#This Row],[School Name]],Maine_Schools[School Name],Maine_Schools[Comparison School Type],"Error")</f>
        <v>Non Charter</v>
      </c>
    </row>
    <row r="356" spans="1:10" hidden="1">
      <c r="A356" t="s">
        <v>573</v>
      </c>
      <c r="B356" t="s">
        <v>1271</v>
      </c>
      <c r="C356" t="s">
        <v>1272</v>
      </c>
      <c r="D356" t="s">
        <v>906</v>
      </c>
      <c r="E356" t="s">
        <v>216</v>
      </c>
      <c r="F356" t="s">
        <v>1273</v>
      </c>
      <c r="G356">
        <v>6</v>
      </c>
      <c r="H356" s="133">
        <v>1.01E-2</v>
      </c>
      <c r="I356" t="str">
        <f>_xlfn.XLOOKUP(Violent_Incident_With_Injury[[#This Row],[School Name]],Maine_Schools[School Name],Maine_Schools[Grade Span],"Error")</f>
        <v>PK-08</v>
      </c>
      <c r="J356" t="str">
        <f>_xlfn.XLOOKUP(Violent_Incident_With_Injury[[#This Row],[School Name]],Maine_Schools[School Name],Maine_Schools[Comparison School Type],"Error")</f>
        <v>Non Charter</v>
      </c>
    </row>
    <row r="357" spans="1:10" hidden="1">
      <c r="A357" t="s">
        <v>573</v>
      </c>
      <c r="B357" t="s">
        <v>1271</v>
      </c>
      <c r="C357" t="s">
        <v>1272</v>
      </c>
      <c r="D357" t="s">
        <v>976</v>
      </c>
      <c r="E357" t="s">
        <v>435</v>
      </c>
      <c r="F357" t="s">
        <v>1273</v>
      </c>
      <c r="G357">
        <v>0</v>
      </c>
      <c r="H357" s="133">
        <v>0</v>
      </c>
      <c r="I357" t="str">
        <f>_xlfn.XLOOKUP(Violent_Incident_With_Injury[[#This Row],[School Name]],Maine_Schools[School Name],Maine_Schools[Grade Span],"Error")</f>
        <v>03-05</v>
      </c>
      <c r="J357" t="str">
        <f>_xlfn.XLOOKUP(Violent_Incident_With_Injury[[#This Row],[School Name]],Maine_Schools[School Name],Maine_Schools[Comparison School Type],"Error")</f>
        <v>Non Charter</v>
      </c>
    </row>
    <row r="358" spans="1:10" hidden="1">
      <c r="A358" t="s">
        <v>573</v>
      </c>
      <c r="B358" t="s">
        <v>1271</v>
      </c>
      <c r="C358" t="s">
        <v>1272</v>
      </c>
      <c r="D358" t="s">
        <v>878</v>
      </c>
      <c r="E358" t="s">
        <v>183</v>
      </c>
      <c r="F358" t="s">
        <v>1273</v>
      </c>
      <c r="G358">
        <v>6</v>
      </c>
      <c r="H358" s="133">
        <v>6.4999999999999997E-3</v>
      </c>
      <c r="I358" t="str">
        <f>_xlfn.XLOOKUP(Violent_Incident_With_Injury[[#This Row],[School Name]],Maine_Schools[School Name],Maine_Schools[Grade Span],"Error")</f>
        <v>PK-06</v>
      </c>
      <c r="J358" t="str">
        <f>_xlfn.XLOOKUP(Violent_Incident_With_Injury[[#This Row],[School Name]],Maine_Schools[School Name],Maine_Schools[Comparison School Type],"Error")</f>
        <v>Non Charter</v>
      </c>
    </row>
    <row r="359" spans="1:10">
      <c r="A359" t="s">
        <v>573</v>
      </c>
      <c r="B359" t="s">
        <v>1271</v>
      </c>
      <c r="C359" t="s">
        <v>1272</v>
      </c>
      <c r="D359" t="s">
        <v>871</v>
      </c>
      <c r="E359" t="s">
        <v>178</v>
      </c>
      <c r="F359" t="s">
        <v>1273</v>
      </c>
      <c r="G359">
        <v>0</v>
      </c>
      <c r="H359" s="133">
        <v>0</v>
      </c>
      <c r="I359" t="str">
        <f>_xlfn.XLOOKUP(Violent_Incident_With_Injury[[#This Row],[School Name]],Maine_Schools[School Name],Maine_Schools[Grade Span],"Error")</f>
        <v>09-12</v>
      </c>
      <c r="J359" t="str">
        <f>_xlfn.XLOOKUP(Violent_Incident_With_Injury[[#This Row],[School Name]],Maine_Schools[School Name],Maine_Schools[Comparison School Type],"Error")</f>
        <v>Non Charter</v>
      </c>
    </row>
    <row r="360" spans="1:10" hidden="1">
      <c r="A360" t="s">
        <v>573</v>
      </c>
      <c r="B360" t="s">
        <v>1271</v>
      </c>
      <c r="C360" t="s">
        <v>1272</v>
      </c>
      <c r="D360" t="s">
        <v>887</v>
      </c>
      <c r="E360" t="s">
        <v>523</v>
      </c>
      <c r="F360" t="s">
        <v>1273</v>
      </c>
      <c r="G360">
        <v>0</v>
      </c>
      <c r="H360" s="133">
        <v>0</v>
      </c>
      <c r="I360" t="str">
        <f>_xlfn.XLOOKUP(Violent_Incident_With_Injury[[#This Row],[School Name]],Maine_Schools[School Name],Maine_Schools[Grade Span],"Error")</f>
        <v>PK-08</v>
      </c>
      <c r="J360" t="str">
        <f>_xlfn.XLOOKUP(Violent_Incident_With_Injury[[#This Row],[School Name]],Maine_Schools[School Name],Maine_Schools[Comparison School Type],"Error")</f>
        <v>Non Charter</v>
      </c>
    </row>
    <row r="361" spans="1:10" hidden="1">
      <c r="A361" t="s">
        <v>573</v>
      </c>
      <c r="B361" t="s">
        <v>1271</v>
      </c>
      <c r="C361" t="s">
        <v>1272</v>
      </c>
      <c r="D361" t="s">
        <v>971</v>
      </c>
      <c r="E361" t="s">
        <v>188</v>
      </c>
      <c r="F361" t="s">
        <v>1273</v>
      </c>
      <c r="G361">
        <v>2</v>
      </c>
      <c r="H361" s="133">
        <v>7.4999999999999997E-3</v>
      </c>
      <c r="I361" t="str">
        <f>_xlfn.XLOOKUP(Violent_Incident_With_Injury[[#This Row],[School Name]],Maine_Schools[School Name],Maine_Schools[Grade Span],"Error")</f>
        <v>PK-04</v>
      </c>
      <c r="J361" t="str">
        <f>_xlfn.XLOOKUP(Violent_Incident_With_Injury[[#This Row],[School Name]],Maine_Schools[School Name],Maine_Schools[Comparison School Type],"Error")</f>
        <v>Non Charter</v>
      </c>
    </row>
    <row r="362" spans="1:10" hidden="1">
      <c r="A362" t="s">
        <v>573</v>
      </c>
      <c r="B362" t="s">
        <v>1271</v>
      </c>
      <c r="C362" t="s">
        <v>1272</v>
      </c>
      <c r="D362" t="s">
        <v>995</v>
      </c>
      <c r="E362" t="s">
        <v>524</v>
      </c>
      <c r="F362" t="s">
        <v>1273</v>
      </c>
      <c r="G362">
        <v>0</v>
      </c>
      <c r="H362" s="133">
        <v>0</v>
      </c>
      <c r="I362" t="str">
        <f>_xlfn.XLOOKUP(Violent_Incident_With_Injury[[#This Row],[School Name]],Maine_Schools[School Name],Maine_Schools[Grade Span],"Error")</f>
        <v>KG-02</v>
      </c>
      <c r="J362" t="str">
        <f>_xlfn.XLOOKUP(Violent_Incident_With_Injury[[#This Row],[School Name]],Maine_Schools[School Name],Maine_Schools[Comparison School Type],"Error")</f>
        <v>Non Charter</v>
      </c>
    </row>
    <row r="363" spans="1:10" hidden="1">
      <c r="A363" t="s">
        <v>573</v>
      </c>
      <c r="B363" t="s">
        <v>1271</v>
      </c>
      <c r="C363" t="s">
        <v>1272</v>
      </c>
      <c r="D363" t="s">
        <v>946</v>
      </c>
      <c r="E363" t="s">
        <v>261</v>
      </c>
      <c r="F363" t="s">
        <v>1273</v>
      </c>
      <c r="G363">
        <v>0</v>
      </c>
      <c r="H363" s="133">
        <v>0</v>
      </c>
      <c r="I363" t="str">
        <f>_xlfn.XLOOKUP(Violent_Incident_With_Injury[[#This Row],[School Name]],Maine_Schools[School Name],Maine_Schools[Grade Span],"Error")</f>
        <v>01-02</v>
      </c>
      <c r="J363" t="str">
        <f>_xlfn.XLOOKUP(Violent_Incident_With_Injury[[#This Row],[School Name]],Maine_Schools[School Name],Maine_Schools[Comparison School Type],"Error")</f>
        <v>Non Charter</v>
      </c>
    </row>
    <row r="364" spans="1:10" hidden="1">
      <c r="A364" t="s">
        <v>573</v>
      </c>
      <c r="B364" t="s">
        <v>1271</v>
      </c>
      <c r="C364" t="s">
        <v>1272</v>
      </c>
      <c r="D364" t="s">
        <v>1229</v>
      </c>
      <c r="E364" t="s">
        <v>191</v>
      </c>
      <c r="F364" t="s">
        <v>1273</v>
      </c>
      <c r="G364">
        <v>1</v>
      </c>
      <c r="H364" s="133">
        <v>2.2000000000000001E-3</v>
      </c>
      <c r="I364" t="str">
        <f>_xlfn.XLOOKUP(Violent_Incident_With_Injury[[#This Row],[School Name]],Maine_Schools[School Name],Maine_Schools[Grade Span],"Error")</f>
        <v>KG-04</v>
      </c>
      <c r="J364" t="str">
        <f>_xlfn.XLOOKUP(Violent_Incident_With_Injury[[#This Row],[School Name]],Maine_Schools[School Name],Maine_Schools[Comparison School Type],"Error")</f>
        <v>Non Charter</v>
      </c>
    </row>
    <row r="365" spans="1:10" hidden="1">
      <c r="A365" t="s">
        <v>573</v>
      </c>
      <c r="B365" t="s">
        <v>1271</v>
      </c>
      <c r="C365" t="s">
        <v>1272</v>
      </c>
      <c r="D365" t="s">
        <v>1191</v>
      </c>
      <c r="E365" t="s">
        <v>437</v>
      </c>
      <c r="F365" t="s">
        <v>1273</v>
      </c>
      <c r="G365">
        <v>0</v>
      </c>
      <c r="H365" s="133">
        <v>0</v>
      </c>
      <c r="I365" t="str">
        <f>_xlfn.XLOOKUP(Violent_Incident_With_Injury[[#This Row],[School Name]],Maine_Schools[School Name],Maine_Schools[Grade Span],"Error")</f>
        <v>06-08</v>
      </c>
      <c r="J365" t="str">
        <f>_xlfn.XLOOKUP(Violent_Incident_With_Injury[[#This Row],[School Name]],Maine_Schools[School Name],Maine_Schools[Comparison School Type],"Error")</f>
        <v>Non Charter</v>
      </c>
    </row>
    <row r="366" spans="1:10" hidden="1">
      <c r="A366" t="s">
        <v>573</v>
      </c>
      <c r="B366" t="s">
        <v>1271</v>
      </c>
      <c r="C366" t="s">
        <v>1272</v>
      </c>
      <c r="D366" t="s">
        <v>1191</v>
      </c>
      <c r="E366" t="s">
        <v>525</v>
      </c>
      <c r="F366" t="s">
        <v>1273</v>
      </c>
      <c r="G366">
        <v>0</v>
      </c>
      <c r="H366" s="133">
        <v>0</v>
      </c>
      <c r="I366" t="str">
        <f>_xlfn.XLOOKUP(Violent_Incident_With_Injury[[#This Row],[School Name]],Maine_Schools[School Name],Maine_Schools[Grade Span],"Error")</f>
        <v>PK-PK</v>
      </c>
      <c r="J366" t="str">
        <f>_xlfn.XLOOKUP(Violent_Incident_With_Injury[[#This Row],[School Name]],Maine_Schools[School Name],Maine_Schools[Comparison School Type],"Error")</f>
        <v>Non Charter</v>
      </c>
    </row>
    <row r="367" spans="1:10" hidden="1">
      <c r="A367" t="s">
        <v>573</v>
      </c>
      <c r="B367" t="s">
        <v>1271</v>
      </c>
      <c r="C367" t="s">
        <v>1272</v>
      </c>
      <c r="D367" t="s">
        <v>1106</v>
      </c>
      <c r="E367" t="s">
        <v>364</v>
      </c>
      <c r="F367" t="s">
        <v>1273</v>
      </c>
      <c r="G367">
        <v>0</v>
      </c>
      <c r="H367" s="133">
        <v>0</v>
      </c>
      <c r="I367" t="str">
        <f>_xlfn.XLOOKUP(Violent_Incident_With_Injury[[#This Row],[School Name]],Maine_Schools[School Name],Maine_Schools[Grade Span],"Error")</f>
        <v>PK-03</v>
      </c>
      <c r="J367" t="str">
        <f>_xlfn.XLOOKUP(Violent_Incident_With_Injury[[#This Row],[School Name]],Maine_Schools[School Name],Maine_Schools[Comparison School Type],"Error")</f>
        <v>Non Charter</v>
      </c>
    </row>
    <row r="368" spans="1:10">
      <c r="A368" t="s">
        <v>573</v>
      </c>
      <c r="B368" t="s">
        <v>1271</v>
      </c>
      <c r="C368" t="s">
        <v>1272</v>
      </c>
      <c r="D368" t="s">
        <v>1106</v>
      </c>
      <c r="E368" t="s">
        <v>171</v>
      </c>
      <c r="F368" t="s">
        <v>1273</v>
      </c>
      <c r="G368">
        <v>10</v>
      </c>
      <c r="H368" s="133">
        <v>3.2899999999999999E-2</v>
      </c>
      <c r="I368" t="str">
        <f>_xlfn.XLOOKUP(Violent_Incident_With_Injury[[#This Row],[School Name]],Maine_Schools[School Name],Maine_Schools[Grade Span],"Error")</f>
        <v>09-12</v>
      </c>
      <c r="J368" t="str">
        <f>_xlfn.XLOOKUP(Violent_Incident_With_Injury[[#This Row],[School Name]],Maine_Schools[School Name],Maine_Schools[Comparison School Type],"Error")</f>
        <v>Non Charter</v>
      </c>
    </row>
    <row r="369" spans="1:10" hidden="1">
      <c r="A369" t="s">
        <v>573</v>
      </c>
      <c r="B369" t="s">
        <v>1271</v>
      </c>
      <c r="C369" t="s">
        <v>1272</v>
      </c>
      <c r="D369" t="s">
        <v>1106</v>
      </c>
      <c r="E369" t="s">
        <v>439</v>
      </c>
      <c r="F369" t="s">
        <v>1273</v>
      </c>
      <c r="G369">
        <v>1</v>
      </c>
      <c r="H369" s="133">
        <v>2.8E-3</v>
      </c>
      <c r="I369" t="str">
        <f>_xlfn.XLOOKUP(Violent_Incident_With_Injury[[#This Row],[School Name]],Maine_Schools[School Name],Maine_Schools[Grade Span],"Error")</f>
        <v>04-08</v>
      </c>
      <c r="J369" t="str">
        <f>_xlfn.XLOOKUP(Violent_Incident_With_Injury[[#This Row],[School Name]],Maine_Schools[School Name],Maine_Schools[Comparison School Type],"Error")</f>
        <v>Non Charter</v>
      </c>
    </row>
    <row r="370" spans="1:10" hidden="1">
      <c r="A370" t="s">
        <v>573</v>
      </c>
      <c r="B370" t="s">
        <v>1271</v>
      </c>
      <c r="C370" t="s">
        <v>1272</v>
      </c>
      <c r="D370" t="s">
        <v>1025</v>
      </c>
      <c r="E370" t="s">
        <v>440</v>
      </c>
      <c r="F370" t="s">
        <v>1273</v>
      </c>
      <c r="G370">
        <v>0</v>
      </c>
      <c r="H370" s="133">
        <v>0</v>
      </c>
      <c r="I370" t="str">
        <f>_xlfn.XLOOKUP(Violent_Incident_With_Injury[[#This Row],[School Name]],Maine_Schools[School Name],Maine_Schools[Grade Span],"Error")</f>
        <v>05-08</v>
      </c>
      <c r="J370" t="str">
        <f>_xlfn.XLOOKUP(Violent_Incident_With_Injury[[#This Row],[School Name]],Maine_Schools[School Name],Maine_Schools[Comparison School Type],"Error")</f>
        <v>Non Charter</v>
      </c>
    </row>
    <row r="371" spans="1:10">
      <c r="A371" t="s">
        <v>573</v>
      </c>
      <c r="B371" t="s">
        <v>1271</v>
      </c>
      <c r="C371" t="s">
        <v>1272</v>
      </c>
      <c r="D371" t="s">
        <v>1192</v>
      </c>
      <c r="E371" t="s">
        <v>196</v>
      </c>
      <c r="F371" t="s">
        <v>1273</v>
      </c>
      <c r="G371">
        <v>1</v>
      </c>
      <c r="H371" s="133">
        <v>8.9999999999999998E-4</v>
      </c>
      <c r="I371" t="str">
        <f>_xlfn.XLOOKUP(Violent_Incident_With_Injury[[#This Row],[School Name]],Maine_Schools[School Name],Maine_Schools[Grade Span],"Error")</f>
        <v>09-12</v>
      </c>
      <c r="J371" t="str">
        <f>_xlfn.XLOOKUP(Violent_Incident_With_Injury[[#This Row],[School Name]],Maine_Schools[School Name],Maine_Schools[Comparison School Type],"Error")</f>
        <v>Non Charter</v>
      </c>
    </row>
    <row r="372" spans="1:10" hidden="1">
      <c r="A372" t="s">
        <v>573</v>
      </c>
      <c r="B372" t="s">
        <v>1271</v>
      </c>
      <c r="C372" t="s">
        <v>1272</v>
      </c>
      <c r="D372" t="s">
        <v>1192</v>
      </c>
      <c r="E372" t="s">
        <v>410</v>
      </c>
      <c r="F372" t="s">
        <v>1273</v>
      </c>
      <c r="G372">
        <v>4</v>
      </c>
      <c r="H372" s="133">
        <v>4.0000000000000001E-3</v>
      </c>
      <c r="I372" t="str">
        <f>_xlfn.XLOOKUP(Violent_Incident_With_Injury[[#This Row],[School Name]],Maine_Schools[School Name],Maine_Schools[Grade Span],"Error")</f>
        <v>05-08</v>
      </c>
      <c r="J372" t="str">
        <f>_xlfn.XLOOKUP(Violent_Incident_With_Injury[[#This Row],[School Name]],Maine_Schools[School Name],Maine_Schools[Comparison School Type],"Error")</f>
        <v>Non Charter</v>
      </c>
    </row>
    <row r="373" spans="1:10" hidden="1">
      <c r="A373" t="s">
        <v>573</v>
      </c>
      <c r="B373" t="s">
        <v>1271</v>
      </c>
      <c r="C373" t="s">
        <v>1272</v>
      </c>
      <c r="D373" t="s">
        <v>1192</v>
      </c>
      <c r="E373" t="s">
        <v>526</v>
      </c>
      <c r="F373" t="s">
        <v>1273</v>
      </c>
      <c r="G373">
        <v>0</v>
      </c>
      <c r="H373" s="133">
        <v>0</v>
      </c>
      <c r="I373" t="str">
        <f>_xlfn.XLOOKUP(Violent_Incident_With_Injury[[#This Row],[School Name]],Maine_Schools[School Name],Maine_Schools[Grade Span],"Error")</f>
        <v>PK-04</v>
      </c>
      <c r="J373" t="str">
        <f>_xlfn.XLOOKUP(Violent_Incident_With_Injury[[#This Row],[School Name]],Maine_Schools[School Name],Maine_Schools[Comparison School Type],"Error")</f>
        <v>Non Charter</v>
      </c>
    </row>
    <row r="374" spans="1:10">
      <c r="A374" t="s">
        <v>573</v>
      </c>
      <c r="B374" t="s">
        <v>1271</v>
      </c>
      <c r="C374" t="s">
        <v>1272</v>
      </c>
      <c r="D374" t="s">
        <v>1195</v>
      </c>
      <c r="E374" t="s">
        <v>527</v>
      </c>
      <c r="F374" t="s">
        <v>1273</v>
      </c>
      <c r="G374">
        <v>2</v>
      </c>
      <c r="H374" s="133">
        <v>2.0999999999999999E-3</v>
      </c>
      <c r="I374" t="str">
        <f>_xlfn.XLOOKUP(Violent_Incident_With_Injury[[#This Row],[School Name]],Maine_Schools[School Name],Maine_Schools[Grade Span],"Error")</f>
        <v>09-12</v>
      </c>
      <c r="J374" t="str">
        <f>_xlfn.XLOOKUP(Violent_Incident_With_Injury[[#This Row],[School Name]],Maine_Schools[School Name],Maine_Schools[Comparison School Type],"Error")</f>
        <v>Non Charter</v>
      </c>
    </row>
    <row r="375" spans="1:10" hidden="1">
      <c r="A375" t="s">
        <v>573</v>
      </c>
      <c r="B375" t="s">
        <v>1271</v>
      </c>
      <c r="C375" t="s">
        <v>1272</v>
      </c>
      <c r="D375" t="s">
        <v>1195</v>
      </c>
      <c r="E375" t="s">
        <v>528</v>
      </c>
      <c r="F375" t="s">
        <v>1273</v>
      </c>
      <c r="G375">
        <v>0</v>
      </c>
      <c r="H375" s="133">
        <v>0</v>
      </c>
      <c r="I375" t="str">
        <f>_xlfn.XLOOKUP(Violent_Incident_With_Injury[[#This Row],[School Name]],Maine_Schools[School Name],Maine_Schools[Grade Span],"Error")</f>
        <v>06-08</v>
      </c>
      <c r="J375" t="str">
        <f>_xlfn.XLOOKUP(Violent_Incident_With_Injury[[#This Row],[School Name]],Maine_Schools[School Name],Maine_Schools[Comparison School Type],"Error")</f>
        <v>Non Charter</v>
      </c>
    </row>
    <row r="376" spans="1:10">
      <c r="A376" t="s">
        <v>573</v>
      </c>
      <c r="B376" t="s">
        <v>1271</v>
      </c>
      <c r="C376" t="s">
        <v>1272</v>
      </c>
      <c r="D376" t="s">
        <v>815</v>
      </c>
      <c r="E376" t="s">
        <v>108</v>
      </c>
      <c r="F376" t="s">
        <v>1273</v>
      </c>
      <c r="G376">
        <v>0</v>
      </c>
      <c r="H376" s="133">
        <v>0</v>
      </c>
      <c r="I376" t="str">
        <f>_xlfn.XLOOKUP(Violent_Incident_With_Injury[[#This Row],[School Name]],Maine_Schools[School Name],Maine_Schools[Grade Span],"Error")</f>
        <v>09-12</v>
      </c>
      <c r="J376" t="str">
        <f>_xlfn.XLOOKUP(Violent_Incident_With_Injury[[#This Row],[School Name]],Maine_Schools[School Name],Maine_Schools[Comparison School Type],"Error")</f>
        <v>Non Charter</v>
      </c>
    </row>
    <row r="377" spans="1:10" hidden="1">
      <c r="A377" t="s">
        <v>573</v>
      </c>
      <c r="B377" t="s">
        <v>1271</v>
      </c>
      <c r="C377" t="s">
        <v>1272</v>
      </c>
      <c r="D377" t="s">
        <v>1144</v>
      </c>
      <c r="E377" t="s">
        <v>529</v>
      </c>
      <c r="F377" t="s">
        <v>1273</v>
      </c>
      <c r="G377">
        <v>0</v>
      </c>
      <c r="H377" s="133">
        <v>0</v>
      </c>
      <c r="I377" t="str">
        <f>_xlfn.XLOOKUP(Violent_Incident_With_Injury[[#This Row],[School Name]],Maine_Schools[School Name],Maine_Schools[Grade Span],"Error")</f>
        <v>PK-04</v>
      </c>
      <c r="J377" t="str">
        <f>_xlfn.XLOOKUP(Violent_Incident_With_Injury[[#This Row],[School Name]],Maine_Schools[School Name],Maine_Schools[Comparison School Type],"Error")</f>
        <v>Non Charter</v>
      </c>
    </row>
    <row r="378" spans="1:10" hidden="1">
      <c r="A378" t="s">
        <v>573</v>
      </c>
      <c r="B378" t="s">
        <v>1271</v>
      </c>
      <c r="C378" t="s">
        <v>1272</v>
      </c>
      <c r="D378" t="s">
        <v>1144</v>
      </c>
      <c r="E378" t="s">
        <v>374</v>
      </c>
      <c r="F378" t="s">
        <v>1273</v>
      </c>
      <c r="G378">
        <v>0</v>
      </c>
      <c r="H378" s="133">
        <v>0</v>
      </c>
      <c r="I378" t="str">
        <f>_xlfn.XLOOKUP(Violent_Incident_With_Injury[[#This Row],[School Name]],Maine_Schools[School Name],Maine_Schools[Grade Span],"Error")</f>
        <v>05-08</v>
      </c>
      <c r="J378" t="str">
        <f>_xlfn.XLOOKUP(Violent_Incident_With_Injury[[#This Row],[School Name]],Maine_Schools[School Name],Maine_Schools[Comparison School Type],"Error")</f>
        <v>Non Charter</v>
      </c>
    </row>
    <row r="379" spans="1:10" hidden="1">
      <c r="A379" t="s">
        <v>573</v>
      </c>
      <c r="B379" t="s">
        <v>1271</v>
      </c>
      <c r="C379" t="s">
        <v>1272</v>
      </c>
      <c r="D379" t="s">
        <v>1021</v>
      </c>
      <c r="E379" t="s">
        <v>77</v>
      </c>
      <c r="F379" t="s">
        <v>1273</v>
      </c>
      <c r="G379">
        <v>0</v>
      </c>
      <c r="H379" s="133">
        <v>0</v>
      </c>
      <c r="I379" t="str">
        <f>_xlfn.XLOOKUP(Violent_Incident_With_Injury[[#This Row],[School Name]],Maine_Schools[School Name],Maine_Schools[Grade Span],"Error")</f>
        <v>03-05</v>
      </c>
      <c r="J379" t="str">
        <f>_xlfn.XLOOKUP(Violent_Incident_With_Injury[[#This Row],[School Name]],Maine_Schools[School Name],Maine_Schools[Comparison School Type],"Error")</f>
        <v>Non Charter</v>
      </c>
    </row>
    <row r="380" spans="1:10">
      <c r="A380" t="s">
        <v>573</v>
      </c>
      <c r="B380" t="s">
        <v>1271</v>
      </c>
      <c r="C380" t="s">
        <v>1272</v>
      </c>
      <c r="D380" t="s">
        <v>1019</v>
      </c>
      <c r="E380" t="s">
        <v>201</v>
      </c>
      <c r="F380" t="s">
        <v>1273</v>
      </c>
      <c r="G380">
        <v>0</v>
      </c>
      <c r="H380" s="133">
        <v>0</v>
      </c>
      <c r="I380" t="str">
        <f>_xlfn.XLOOKUP(Violent_Incident_With_Injury[[#This Row],[School Name]],Maine_Schools[School Name],Maine_Schools[Grade Span],"Error")</f>
        <v>09-12</v>
      </c>
      <c r="J380" t="str">
        <f>_xlfn.XLOOKUP(Violent_Incident_With_Injury[[#This Row],[School Name]],Maine_Schools[School Name],Maine_Schools[Comparison School Type],"Error")</f>
        <v>Non Charter</v>
      </c>
    </row>
    <row r="381" spans="1:10" hidden="1">
      <c r="A381" t="s">
        <v>573</v>
      </c>
      <c r="B381" t="s">
        <v>1271</v>
      </c>
      <c r="C381" t="s">
        <v>1272</v>
      </c>
      <c r="D381" t="s">
        <v>1019</v>
      </c>
      <c r="E381" t="s">
        <v>205</v>
      </c>
      <c r="F381" t="s">
        <v>1273</v>
      </c>
      <c r="G381">
        <v>0</v>
      </c>
      <c r="H381" s="133">
        <v>0</v>
      </c>
      <c r="I381" t="str">
        <f>_xlfn.XLOOKUP(Violent_Incident_With_Injury[[#This Row],[School Name]],Maine_Schools[School Name],Maine_Schools[Grade Span],"Error")</f>
        <v>06-08</v>
      </c>
      <c r="J381" t="str">
        <f>_xlfn.XLOOKUP(Violent_Incident_With_Injury[[#This Row],[School Name]],Maine_Schools[School Name],Maine_Schools[Comparison School Type],"Error")</f>
        <v>Non Charter</v>
      </c>
    </row>
    <row r="382" spans="1:10" hidden="1">
      <c r="A382" t="s">
        <v>573</v>
      </c>
      <c r="B382" t="s">
        <v>1271</v>
      </c>
      <c r="C382" t="s">
        <v>1272</v>
      </c>
      <c r="D382" t="s">
        <v>1019</v>
      </c>
      <c r="E382" t="s">
        <v>442</v>
      </c>
      <c r="F382" t="s">
        <v>1273</v>
      </c>
      <c r="G382">
        <v>0</v>
      </c>
      <c r="H382" s="133">
        <v>0</v>
      </c>
      <c r="I382" t="str">
        <f>_xlfn.XLOOKUP(Violent_Incident_With_Injury[[#This Row],[School Name]],Maine_Schools[School Name],Maine_Schools[Grade Span],"Error")</f>
        <v>PK-05</v>
      </c>
      <c r="J382" t="str">
        <f>_xlfn.XLOOKUP(Violent_Incident_With_Injury[[#This Row],[School Name]],Maine_Schools[School Name],Maine_Schools[Comparison School Type],"Error")</f>
        <v>Non Charter</v>
      </c>
    </row>
    <row r="383" spans="1:10" hidden="1">
      <c r="A383" t="s">
        <v>573</v>
      </c>
      <c r="B383" t="s">
        <v>1271</v>
      </c>
      <c r="C383" t="s">
        <v>1272</v>
      </c>
      <c r="D383" t="s">
        <v>1015</v>
      </c>
      <c r="E383" t="s">
        <v>302</v>
      </c>
      <c r="F383" t="s">
        <v>1273</v>
      </c>
      <c r="G383">
        <v>0</v>
      </c>
      <c r="H383" s="133">
        <v>0</v>
      </c>
      <c r="I383" t="str">
        <f>_xlfn.XLOOKUP(Violent_Incident_With_Injury[[#This Row],[School Name]],Maine_Schools[School Name],Maine_Schools[Grade Span],"Error")</f>
        <v>PK-04</v>
      </c>
      <c r="J383" t="str">
        <f>_xlfn.XLOOKUP(Violent_Incident_With_Injury[[#This Row],[School Name]],Maine_Schools[School Name],Maine_Schools[Comparison School Type],"Error")</f>
        <v>Non Charter</v>
      </c>
    </row>
    <row r="384" spans="1:10" hidden="1">
      <c r="A384" t="s">
        <v>573</v>
      </c>
      <c r="B384" t="s">
        <v>1271</v>
      </c>
      <c r="C384" t="s">
        <v>1272</v>
      </c>
      <c r="D384" t="s">
        <v>1199</v>
      </c>
      <c r="E384" t="s">
        <v>444</v>
      </c>
      <c r="F384" t="s">
        <v>1273</v>
      </c>
      <c r="G384">
        <v>0</v>
      </c>
      <c r="H384" s="133">
        <v>0</v>
      </c>
      <c r="I384" t="str">
        <f>_xlfn.XLOOKUP(Violent_Incident_With_Injury[[#This Row],[School Name]],Maine_Schools[School Name],Maine_Schools[Grade Span],"Error")</f>
        <v>PK-08</v>
      </c>
      <c r="J384" t="str">
        <f>_xlfn.XLOOKUP(Violent_Incident_With_Injury[[#This Row],[School Name]],Maine_Schools[School Name],Maine_Schools[Comparison School Type],"Error")</f>
        <v>Non Charter</v>
      </c>
    </row>
    <row r="385" spans="1:10" hidden="1">
      <c r="A385" t="s">
        <v>573</v>
      </c>
      <c r="B385" t="s">
        <v>1271</v>
      </c>
      <c r="C385" t="s">
        <v>1272</v>
      </c>
      <c r="D385" t="s">
        <v>1111</v>
      </c>
      <c r="E385" t="s">
        <v>208</v>
      </c>
      <c r="F385" t="s">
        <v>1273</v>
      </c>
      <c r="G385">
        <v>0</v>
      </c>
      <c r="H385" s="133">
        <v>0</v>
      </c>
      <c r="I385" t="str">
        <f>_xlfn.XLOOKUP(Violent_Incident_With_Injury[[#This Row],[School Name]],Maine_Schools[School Name],Maine_Schools[Grade Span],"Error")</f>
        <v>PK-05</v>
      </c>
      <c r="J385" t="str">
        <f>_xlfn.XLOOKUP(Violent_Incident_With_Injury[[#This Row],[School Name]],Maine_Schools[School Name],Maine_Schools[Comparison School Type],"Error")</f>
        <v>Non Charter</v>
      </c>
    </row>
    <row r="386" spans="1:10" hidden="1">
      <c r="A386" t="s">
        <v>573</v>
      </c>
      <c r="B386" t="s">
        <v>1271</v>
      </c>
      <c r="C386" t="s">
        <v>1272</v>
      </c>
      <c r="D386" t="s">
        <v>871</v>
      </c>
      <c r="E386" t="s">
        <v>445</v>
      </c>
      <c r="F386" t="s">
        <v>1273</v>
      </c>
      <c r="G386">
        <v>3</v>
      </c>
      <c r="H386" s="133">
        <v>7.4000000000000003E-3</v>
      </c>
      <c r="I386" t="str">
        <f>_xlfn.XLOOKUP(Violent_Incident_With_Injury[[#This Row],[School Name]],Maine_Schools[School Name],Maine_Schools[Grade Span],"Error")</f>
        <v>04-08</v>
      </c>
      <c r="J386" t="str">
        <f>_xlfn.XLOOKUP(Violent_Incident_With_Injury[[#This Row],[School Name]],Maine_Schools[School Name],Maine_Schools[Comparison School Type],"Error")</f>
        <v>Non Charter</v>
      </c>
    </row>
    <row r="387" spans="1:10" hidden="1">
      <c r="A387" t="s">
        <v>573</v>
      </c>
      <c r="B387" t="s">
        <v>1271</v>
      </c>
      <c r="C387" t="s">
        <v>1272</v>
      </c>
      <c r="D387" t="s">
        <v>754</v>
      </c>
      <c r="E387" t="s">
        <v>531</v>
      </c>
      <c r="F387" t="s">
        <v>1273</v>
      </c>
      <c r="G387">
        <v>0</v>
      </c>
      <c r="H387" s="133">
        <v>0</v>
      </c>
      <c r="I387" t="str">
        <f>_xlfn.XLOOKUP(Violent_Incident_With_Injury[[#This Row],[School Name]],Maine_Schools[School Name],Maine_Schools[Grade Span],"Error")</f>
        <v>PK-06</v>
      </c>
      <c r="J387" t="str">
        <f>_xlfn.XLOOKUP(Violent_Incident_With_Injury[[#This Row],[School Name]],Maine_Schools[School Name],Maine_Schools[Comparison School Type],"Error")</f>
        <v>Non Charter</v>
      </c>
    </row>
    <row r="388" spans="1:10">
      <c r="A388" t="s">
        <v>573</v>
      </c>
      <c r="B388" t="s">
        <v>1271</v>
      </c>
      <c r="C388" t="s">
        <v>1272</v>
      </c>
      <c r="D388" t="s">
        <v>1102</v>
      </c>
      <c r="E388" t="s">
        <v>112</v>
      </c>
      <c r="F388" t="s">
        <v>1273</v>
      </c>
      <c r="G388">
        <v>5</v>
      </c>
      <c r="H388" s="133">
        <v>6.4999999999999997E-3</v>
      </c>
      <c r="I388" t="str">
        <f>_xlfn.XLOOKUP(Violent_Incident_With_Injury[[#This Row],[School Name]],Maine_Schools[School Name],Maine_Schools[Grade Span],"Error")</f>
        <v>09-12</v>
      </c>
      <c r="J388" t="str">
        <f>_xlfn.XLOOKUP(Violent_Incident_With_Injury[[#This Row],[School Name]],Maine_Schools[School Name],Maine_Schools[Comparison School Type],"Error")</f>
        <v>Non Charter</v>
      </c>
    </row>
    <row r="389" spans="1:10" hidden="1">
      <c r="A389" t="s">
        <v>573</v>
      </c>
      <c r="B389" t="s">
        <v>1271</v>
      </c>
      <c r="C389" t="s">
        <v>1272</v>
      </c>
      <c r="D389" t="s">
        <v>1102</v>
      </c>
      <c r="E389" t="s">
        <v>179</v>
      </c>
      <c r="F389" t="s">
        <v>1273</v>
      </c>
      <c r="G389">
        <v>5</v>
      </c>
      <c r="H389" s="133">
        <v>9.9000000000000008E-3</v>
      </c>
      <c r="I389" t="str">
        <f>_xlfn.XLOOKUP(Violent_Incident_With_Injury[[#This Row],[School Name]],Maine_Schools[School Name],Maine_Schools[Grade Span],"Error")</f>
        <v>06-08</v>
      </c>
      <c r="J389" t="str">
        <f>_xlfn.XLOOKUP(Violent_Incident_With_Injury[[#This Row],[School Name]],Maine_Schools[School Name],Maine_Schools[Comparison School Type],"Error")</f>
        <v>Non Charter</v>
      </c>
    </row>
    <row r="390" spans="1:10" hidden="1">
      <c r="A390" t="s">
        <v>573</v>
      </c>
      <c r="B390" t="s">
        <v>1271</v>
      </c>
      <c r="C390" t="s">
        <v>1272</v>
      </c>
      <c r="D390" t="s">
        <v>1094</v>
      </c>
      <c r="E390" t="s">
        <v>447</v>
      </c>
      <c r="F390" t="s">
        <v>1273</v>
      </c>
      <c r="G390">
        <v>1</v>
      </c>
      <c r="H390" s="133">
        <v>2.8999999999999998E-3</v>
      </c>
      <c r="I390" t="str">
        <f>_xlfn.XLOOKUP(Violent_Incident_With_Injury[[#This Row],[School Name]],Maine_Schools[School Name],Maine_Schools[Grade Span],"Error")</f>
        <v>PK-12</v>
      </c>
      <c r="J390" t="str">
        <f>_xlfn.XLOOKUP(Violent_Incident_With_Injury[[#This Row],[School Name]],Maine_Schools[School Name],Maine_Schools[Comparison School Type],"Error")</f>
        <v>Non Charter</v>
      </c>
    </row>
    <row r="391" spans="1:10" hidden="1">
      <c r="A391" t="s">
        <v>573</v>
      </c>
      <c r="B391" t="s">
        <v>1271</v>
      </c>
      <c r="C391" t="s">
        <v>1272</v>
      </c>
      <c r="D391" t="s">
        <v>1158</v>
      </c>
      <c r="E391" t="s">
        <v>532</v>
      </c>
      <c r="F391" t="s">
        <v>1273</v>
      </c>
      <c r="G391">
        <v>0</v>
      </c>
      <c r="H391" s="133">
        <v>0</v>
      </c>
      <c r="I391" t="str">
        <f>_xlfn.XLOOKUP(Violent_Incident_With_Injury[[#This Row],[School Name]],Maine_Schools[School Name],Maine_Schools[Grade Span],"Error")</f>
        <v>PK-05</v>
      </c>
      <c r="J391" t="str">
        <f>_xlfn.XLOOKUP(Violent_Incident_With_Injury[[#This Row],[School Name]],Maine_Schools[School Name],Maine_Schools[Comparison School Type],"Error")</f>
        <v>Non Charter</v>
      </c>
    </row>
    <row r="392" spans="1:10" hidden="1">
      <c r="A392" t="s">
        <v>573</v>
      </c>
      <c r="B392" t="s">
        <v>1271</v>
      </c>
      <c r="C392" t="s">
        <v>1272</v>
      </c>
      <c r="D392" t="s">
        <v>1015</v>
      </c>
      <c r="E392" t="s">
        <v>215</v>
      </c>
      <c r="F392" t="s">
        <v>1273</v>
      </c>
      <c r="G392">
        <v>0</v>
      </c>
      <c r="H392" s="133">
        <v>0</v>
      </c>
      <c r="I392" t="str">
        <f>_xlfn.XLOOKUP(Violent_Incident_With_Injury[[#This Row],[School Name]],Maine_Schools[School Name],Maine_Schools[Grade Span],"Error")</f>
        <v>PK-04</v>
      </c>
      <c r="J392" t="str">
        <f>_xlfn.XLOOKUP(Violent_Incident_With_Injury[[#This Row],[School Name]],Maine_Schools[School Name],Maine_Schools[Comparison School Type],"Error")</f>
        <v>Non Charter</v>
      </c>
    </row>
    <row r="393" spans="1:10" hidden="1">
      <c r="A393" t="s">
        <v>573</v>
      </c>
      <c r="B393" t="s">
        <v>1271</v>
      </c>
      <c r="C393" t="s">
        <v>1272</v>
      </c>
      <c r="D393" t="s">
        <v>981</v>
      </c>
      <c r="E393" t="s">
        <v>533</v>
      </c>
      <c r="F393" t="s">
        <v>1273</v>
      </c>
      <c r="G393">
        <v>0</v>
      </c>
      <c r="H393" s="133">
        <v>0</v>
      </c>
      <c r="I393" t="str">
        <f>_xlfn.XLOOKUP(Violent_Incident_With_Injury[[#This Row],[School Name]],Maine_Schools[School Name],Maine_Schools[Grade Span],"Error")</f>
        <v>PK-PK</v>
      </c>
      <c r="J393" t="str">
        <f>_xlfn.XLOOKUP(Violent_Incident_With_Injury[[#This Row],[School Name]],Maine_Schools[School Name],Maine_Schools[Comparison School Type],"Error")</f>
        <v>Non Charter</v>
      </c>
    </row>
    <row r="394" spans="1:10" hidden="1">
      <c r="A394" t="s">
        <v>573</v>
      </c>
      <c r="B394" t="s">
        <v>1271</v>
      </c>
      <c r="C394" t="s">
        <v>1272</v>
      </c>
      <c r="D394" t="s">
        <v>1130</v>
      </c>
      <c r="E394" t="s">
        <v>534</v>
      </c>
      <c r="F394" t="s">
        <v>1273</v>
      </c>
      <c r="G394">
        <v>0</v>
      </c>
      <c r="H394" s="133">
        <v>0</v>
      </c>
      <c r="I394" t="str">
        <f>_xlfn.XLOOKUP(Violent_Incident_With_Injury[[#This Row],[School Name]],Maine_Schools[School Name],Maine_Schools[Grade Span],"Error")</f>
        <v>PK-02</v>
      </c>
      <c r="J394" t="str">
        <f>_xlfn.XLOOKUP(Violent_Incident_With_Injury[[#This Row],[School Name]],Maine_Schools[School Name],Maine_Schools[Comparison School Type],"Error")</f>
        <v>Non Charter</v>
      </c>
    </row>
    <row r="395" spans="1:10">
      <c r="A395" t="s">
        <v>573</v>
      </c>
      <c r="B395" t="s">
        <v>1271</v>
      </c>
      <c r="C395" t="s">
        <v>1272</v>
      </c>
      <c r="D395" t="s">
        <v>1203</v>
      </c>
      <c r="E395" t="s">
        <v>379</v>
      </c>
      <c r="F395" t="s">
        <v>1273</v>
      </c>
      <c r="G395">
        <v>0</v>
      </c>
      <c r="H395" s="133">
        <v>0</v>
      </c>
      <c r="I395" t="str">
        <f>_xlfn.XLOOKUP(Violent_Incident_With_Injury[[#This Row],[School Name]],Maine_Schools[School Name],Maine_Schools[Grade Span],"Error")</f>
        <v>09-12</v>
      </c>
      <c r="J395" t="str">
        <f>_xlfn.XLOOKUP(Violent_Incident_With_Injury[[#This Row],[School Name]],Maine_Schools[School Name],Maine_Schools[Comparison School Type],"Error")</f>
        <v>Non Charter</v>
      </c>
    </row>
    <row r="396" spans="1:10" hidden="1">
      <c r="A396" t="s">
        <v>573</v>
      </c>
      <c r="B396" t="s">
        <v>1271</v>
      </c>
      <c r="C396" t="s">
        <v>1272</v>
      </c>
      <c r="D396" t="s">
        <v>1203</v>
      </c>
      <c r="E396" t="s">
        <v>448</v>
      </c>
      <c r="F396" t="s">
        <v>1273</v>
      </c>
      <c r="G396">
        <v>0</v>
      </c>
      <c r="H396" s="133">
        <v>0</v>
      </c>
      <c r="I396" t="str">
        <f>_xlfn.XLOOKUP(Violent_Incident_With_Injury[[#This Row],[School Name]],Maine_Schools[School Name],Maine_Schools[Grade Span],"Error")</f>
        <v>05-08</v>
      </c>
      <c r="J396" t="str">
        <f>_xlfn.XLOOKUP(Violent_Incident_With_Injury[[#This Row],[School Name]],Maine_Schools[School Name],Maine_Schools[Comparison School Type],"Error")</f>
        <v>Non Charter</v>
      </c>
    </row>
    <row r="397" spans="1:10" hidden="1">
      <c r="A397" t="s">
        <v>573</v>
      </c>
      <c r="B397" t="s">
        <v>1271</v>
      </c>
      <c r="C397" t="s">
        <v>1272</v>
      </c>
      <c r="D397" t="s">
        <v>987</v>
      </c>
      <c r="E397" t="s">
        <v>450</v>
      </c>
      <c r="F397" t="s">
        <v>1273</v>
      </c>
      <c r="G397">
        <v>4</v>
      </c>
      <c r="H397" s="133">
        <v>1.2699999999999999E-2</v>
      </c>
      <c r="I397" t="str">
        <f>_xlfn.XLOOKUP(Violent_Incident_With_Injury[[#This Row],[School Name]],Maine_Schools[School Name],Maine_Schools[Grade Span],"Error")</f>
        <v>PK-05</v>
      </c>
      <c r="J397" t="str">
        <f>_xlfn.XLOOKUP(Violent_Incident_With_Injury[[#This Row],[School Name]],Maine_Schools[School Name],Maine_Schools[Comparison School Type],"Error")</f>
        <v>Non Charter</v>
      </c>
    </row>
    <row r="398" spans="1:10" hidden="1">
      <c r="A398" t="s">
        <v>573</v>
      </c>
      <c r="B398" t="s">
        <v>1271</v>
      </c>
      <c r="C398" t="s">
        <v>1272</v>
      </c>
      <c r="D398" t="s">
        <v>1155</v>
      </c>
      <c r="E398" t="s">
        <v>233</v>
      </c>
      <c r="F398" t="s">
        <v>1273</v>
      </c>
      <c r="G398">
        <v>0</v>
      </c>
      <c r="H398" s="133">
        <v>0</v>
      </c>
      <c r="I398" t="str">
        <f>_xlfn.XLOOKUP(Violent_Incident_With_Injury[[#This Row],[School Name]],Maine_Schools[School Name],Maine_Schools[Grade Span],"Error")</f>
        <v>03-05</v>
      </c>
      <c r="J398" t="str">
        <f>_xlfn.XLOOKUP(Violent_Incident_With_Injury[[#This Row],[School Name]],Maine_Schools[School Name],Maine_Schools[Comparison School Type],"Error")</f>
        <v>Non Charter</v>
      </c>
    </row>
    <row r="399" spans="1:10">
      <c r="A399" t="s">
        <v>573</v>
      </c>
      <c r="B399" t="s">
        <v>1271</v>
      </c>
      <c r="C399" t="s">
        <v>1272</v>
      </c>
      <c r="D399" t="s">
        <v>1155</v>
      </c>
      <c r="E399" t="s">
        <v>118</v>
      </c>
      <c r="F399" t="s">
        <v>1273</v>
      </c>
      <c r="G399">
        <v>0</v>
      </c>
      <c r="H399" s="133">
        <v>0</v>
      </c>
      <c r="I399" t="str">
        <f>_xlfn.XLOOKUP(Violent_Incident_With_Injury[[#This Row],[School Name]],Maine_Schools[School Name],Maine_Schools[Grade Span],"Error")</f>
        <v>09-12</v>
      </c>
      <c r="J399" t="str">
        <f>_xlfn.XLOOKUP(Violent_Incident_With_Injury[[#This Row],[School Name]],Maine_Schools[School Name],Maine_Schools[Comparison School Type],"Error")</f>
        <v>Non Charter</v>
      </c>
    </row>
    <row r="400" spans="1:10" hidden="1">
      <c r="A400" t="s">
        <v>573</v>
      </c>
      <c r="B400" t="s">
        <v>1271</v>
      </c>
      <c r="C400" t="s">
        <v>1272</v>
      </c>
      <c r="D400" t="s">
        <v>1155</v>
      </c>
      <c r="E400" t="s">
        <v>236</v>
      </c>
      <c r="F400" t="s">
        <v>1273</v>
      </c>
      <c r="G400">
        <v>0</v>
      </c>
      <c r="H400" s="133">
        <v>0</v>
      </c>
      <c r="I400" t="str">
        <f>_xlfn.XLOOKUP(Violent_Incident_With_Injury[[#This Row],[School Name]],Maine_Schools[School Name],Maine_Schools[Grade Span],"Error")</f>
        <v>06-08</v>
      </c>
      <c r="J400" t="str">
        <f>_xlfn.XLOOKUP(Violent_Incident_With_Injury[[#This Row],[School Name]],Maine_Schools[School Name],Maine_Schools[Comparison School Type],"Error")</f>
        <v>Non Charter</v>
      </c>
    </row>
    <row r="401" spans="1:10" hidden="1">
      <c r="A401" t="s">
        <v>573</v>
      </c>
      <c r="B401" t="s">
        <v>1271</v>
      </c>
      <c r="C401" t="s">
        <v>1272</v>
      </c>
      <c r="D401" t="s">
        <v>1155</v>
      </c>
      <c r="E401" t="s">
        <v>390</v>
      </c>
      <c r="F401" t="s">
        <v>1273</v>
      </c>
      <c r="G401">
        <v>0</v>
      </c>
      <c r="H401" s="133">
        <v>0</v>
      </c>
      <c r="I401" t="str">
        <f>_xlfn.XLOOKUP(Violent_Incident_With_Injury[[#This Row],[School Name]],Maine_Schools[School Name],Maine_Schools[Grade Span],"Error")</f>
        <v>PK-02</v>
      </c>
      <c r="J401" t="str">
        <f>_xlfn.XLOOKUP(Violent_Incident_With_Injury[[#This Row],[School Name]],Maine_Schools[School Name],Maine_Schools[Comparison School Type],"Error")</f>
        <v>Non Charter</v>
      </c>
    </row>
    <row r="402" spans="1:10" hidden="1">
      <c r="A402" t="s">
        <v>573</v>
      </c>
      <c r="B402" t="s">
        <v>1271</v>
      </c>
      <c r="C402" t="s">
        <v>1272</v>
      </c>
      <c r="D402" t="s">
        <v>1208</v>
      </c>
      <c r="E402" t="s">
        <v>383</v>
      </c>
      <c r="F402" t="s">
        <v>1273</v>
      </c>
      <c r="G402">
        <v>2</v>
      </c>
      <c r="H402" s="133">
        <v>9.2999999999999992E-3</v>
      </c>
      <c r="I402" t="str">
        <f>_xlfn.XLOOKUP(Violent_Incident_With_Injury[[#This Row],[School Name]],Maine_Schools[School Name],Maine_Schools[Grade Span],"Error")</f>
        <v>PK-08</v>
      </c>
      <c r="J402" t="str">
        <f>_xlfn.XLOOKUP(Violent_Incident_With_Injury[[#This Row],[School Name]],Maine_Schools[School Name],Maine_Schools[Comparison School Type],"Error")</f>
        <v>Non Charter</v>
      </c>
    </row>
    <row r="403" spans="1:10" hidden="1">
      <c r="A403" t="s">
        <v>573</v>
      </c>
      <c r="B403" t="s">
        <v>1271</v>
      </c>
      <c r="C403" t="s">
        <v>1272</v>
      </c>
      <c r="D403" t="s">
        <v>897</v>
      </c>
      <c r="E403" t="s">
        <v>122</v>
      </c>
      <c r="F403" t="s">
        <v>1273</v>
      </c>
      <c r="G403">
        <v>0</v>
      </c>
      <c r="H403" s="133">
        <v>0</v>
      </c>
      <c r="I403" t="str">
        <f>_xlfn.XLOOKUP(Violent_Incident_With_Injury[[#This Row],[School Name]],Maine_Schools[School Name],Maine_Schools[Grade Span],"Error")</f>
        <v>06-12</v>
      </c>
      <c r="J403" t="str">
        <f>_xlfn.XLOOKUP(Violent_Incident_With_Injury[[#This Row],[School Name]],Maine_Schools[School Name],Maine_Schools[Comparison School Type],"Error")</f>
        <v>Non Charter</v>
      </c>
    </row>
    <row r="404" spans="1:10" hidden="1">
      <c r="A404" t="s">
        <v>573</v>
      </c>
      <c r="B404" t="s">
        <v>1271</v>
      </c>
      <c r="C404" t="s">
        <v>1272</v>
      </c>
      <c r="D404" t="s">
        <v>954</v>
      </c>
      <c r="E404" t="s">
        <v>536</v>
      </c>
      <c r="F404" t="s">
        <v>1273</v>
      </c>
      <c r="G404">
        <v>0</v>
      </c>
      <c r="H404" s="133">
        <v>0</v>
      </c>
      <c r="I404" t="str">
        <f>_xlfn.XLOOKUP(Violent_Incident_With_Injury[[#This Row],[School Name]],Maine_Schools[School Name],Maine_Schools[Grade Span],"Error")</f>
        <v>KG-04</v>
      </c>
      <c r="J404" t="str">
        <f>_xlfn.XLOOKUP(Violent_Incident_With_Injury[[#This Row],[School Name]],Maine_Schools[School Name],Maine_Schools[Comparison School Type],"Error")</f>
        <v>Non Charter</v>
      </c>
    </row>
    <row r="405" spans="1:10" hidden="1">
      <c r="A405" t="s">
        <v>573</v>
      </c>
      <c r="B405" t="s">
        <v>1271</v>
      </c>
      <c r="C405" t="s">
        <v>1272</v>
      </c>
      <c r="D405" t="s">
        <v>1130</v>
      </c>
      <c r="E405" t="s">
        <v>452</v>
      </c>
      <c r="F405" t="s">
        <v>1273</v>
      </c>
      <c r="G405">
        <v>5</v>
      </c>
      <c r="H405" s="133">
        <v>1.4999999999999999E-2</v>
      </c>
      <c r="I405" t="str">
        <f>_xlfn.XLOOKUP(Violent_Incident_With_Injury[[#This Row],[School Name]],Maine_Schools[School Name],Maine_Schools[Grade Span],"Error")</f>
        <v>PK-05</v>
      </c>
      <c r="J405" t="str">
        <f>_xlfn.XLOOKUP(Violent_Incident_With_Injury[[#This Row],[School Name]],Maine_Schools[School Name],Maine_Schools[Comparison School Type],"Error")</f>
        <v>Non Charter</v>
      </c>
    </row>
    <row r="406" spans="1:10">
      <c r="A406" t="s">
        <v>573</v>
      </c>
      <c r="B406" t="s">
        <v>1271</v>
      </c>
      <c r="C406" t="s">
        <v>1272</v>
      </c>
      <c r="D406" t="s">
        <v>1031</v>
      </c>
      <c r="E406" t="s">
        <v>126</v>
      </c>
      <c r="F406" t="s">
        <v>1273</v>
      </c>
      <c r="G406">
        <v>5</v>
      </c>
      <c r="H406" s="133">
        <v>1.83E-2</v>
      </c>
      <c r="I406" t="str">
        <f>_xlfn.XLOOKUP(Violent_Incident_With_Injury[[#This Row],[School Name]],Maine_Schools[School Name],Maine_Schools[Grade Span],"Error")</f>
        <v>09-12</v>
      </c>
      <c r="J406" t="str">
        <f>_xlfn.XLOOKUP(Violent_Incident_With_Injury[[#This Row],[School Name]],Maine_Schools[School Name],Maine_Schools[Comparison School Type],"Error")</f>
        <v>Non Charter</v>
      </c>
    </row>
    <row r="407" spans="1:10" hidden="1">
      <c r="A407" t="s">
        <v>573</v>
      </c>
      <c r="B407" t="s">
        <v>1271</v>
      </c>
      <c r="C407" t="s">
        <v>1272</v>
      </c>
      <c r="D407" t="s">
        <v>1031</v>
      </c>
      <c r="E407" t="s">
        <v>186</v>
      </c>
      <c r="F407" t="s">
        <v>1273</v>
      </c>
      <c r="G407">
        <v>2</v>
      </c>
      <c r="H407" s="133">
        <v>1.0800000000000001E-2</v>
      </c>
      <c r="I407" t="str">
        <f>_xlfn.XLOOKUP(Violent_Incident_With_Injury[[#This Row],[School Name]],Maine_Schools[School Name],Maine_Schools[Grade Span],"Error")</f>
        <v>06-08</v>
      </c>
      <c r="J407" t="str">
        <f>_xlfn.XLOOKUP(Violent_Incident_With_Injury[[#This Row],[School Name]],Maine_Schools[School Name],Maine_Schools[Comparison School Type],"Error")</f>
        <v>Non Charter</v>
      </c>
    </row>
    <row r="408" spans="1:10" hidden="1">
      <c r="A408" t="s">
        <v>573</v>
      </c>
      <c r="B408" t="s">
        <v>1271</v>
      </c>
      <c r="C408" t="s">
        <v>1272</v>
      </c>
      <c r="D408" t="s">
        <v>1210</v>
      </c>
      <c r="E408" t="s">
        <v>537</v>
      </c>
      <c r="F408" t="s">
        <v>1273</v>
      </c>
      <c r="G408">
        <v>1</v>
      </c>
      <c r="H408" s="133">
        <v>7.0000000000000001E-3</v>
      </c>
      <c r="I408" t="str">
        <f>_xlfn.XLOOKUP(Violent_Incident_With_Injury[[#This Row],[School Name]],Maine_Schools[School Name],Maine_Schools[Grade Span],"Error")</f>
        <v>PK-08</v>
      </c>
      <c r="J408" t="str">
        <f>_xlfn.XLOOKUP(Violent_Incident_With_Injury[[#This Row],[School Name]],Maine_Schools[School Name],Maine_Schools[Comparison School Type],"Error")</f>
        <v>Non Charter</v>
      </c>
    </row>
    <row r="409" spans="1:10" hidden="1">
      <c r="A409" t="s">
        <v>573</v>
      </c>
      <c r="B409" t="s">
        <v>1271</v>
      </c>
      <c r="C409" t="s">
        <v>1272</v>
      </c>
      <c r="D409" t="s">
        <v>1184</v>
      </c>
      <c r="E409" t="s">
        <v>538</v>
      </c>
      <c r="F409" t="s">
        <v>1273</v>
      </c>
      <c r="G409">
        <v>0</v>
      </c>
      <c r="H409" s="133">
        <v>0</v>
      </c>
      <c r="I409" t="str">
        <f>_xlfn.XLOOKUP(Violent_Incident_With_Injury[[#This Row],[School Name]],Maine_Schools[School Name],Maine_Schools[Grade Span],"Error")</f>
        <v>PK-05</v>
      </c>
      <c r="J409" t="str">
        <f>_xlfn.XLOOKUP(Violent_Incident_With_Injury[[#This Row],[School Name]],Maine_Schools[School Name],Maine_Schools[Comparison School Type],"Error")</f>
        <v>Non Charter</v>
      </c>
    </row>
    <row r="410" spans="1:10" hidden="1">
      <c r="A410" t="s">
        <v>573</v>
      </c>
      <c r="B410" t="s">
        <v>1271</v>
      </c>
      <c r="C410" t="s">
        <v>1272</v>
      </c>
      <c r="D410" t="s">
        <v>757</v>
      </c>
      <c r="E410" t="s">
        <v>45</v>
      </c>
      <c r="F410" t="s">
        <v>1273</v>
      </c>
      <c r="G410">
        <v>0</v>
      </c>
      <c r="H410" s="133">
        <v>0</v>
      </c>
      <c r="I410" t="str">
        <f>_xlfn.XLOOKUP(Violent_Incident_With_Injury[[#This Row],[School Name]],Maine_Schools[School Name],Maine_Schools[Grade Span],"Error")</f>
        <v>PK-06</v>
      </c>
      <c r="J410" t="str">
        <f>_xlfn.XLOOKUP(Violent_Incident_With_Injury[[#This Row],[School Name]],Maine_Schools[School Name],Maine_Schools[Comparison School Type],"Error")</f>
        <v>Non Charter</v>
      </c>
    </row>
    <row r="411" spans="1:10" hidden="1">
      <c r="A411" t="s">
        <v>573</v>
      </c>
      <c r="B411" t="s">
        <v>1271</v>
      </c>
      <c r="C411" t="s">
        <v>1272</v>
      </c>
      <c r="D411" t="s">
        <v>1108</v>
      </c>
      <c r="E411" t="s">
        <v>71</v>
      </c>
      <c r="F411" t="s">
        <v>1273</v>
      </c>
      <c r="G411">
        <v>5</v>
      </c>
      <c r="H411" s="133">
        <v>2.75E-2</v>
      </c>
      <c r="I411" t="str">
        <f>_xlfn.XLOOKUP(Violent_Incident_With_Injury[[#This Row],[School Name]],Maine_Schools[School Name],Maine_Schools[Grade Span],"Error")</f>
        <v>06-08</v>
      </c>
      <c r="J411" t="str">
        <f>_xlfn.XLOOKUP(Violent_Incident_With_Injury[[#This Row],[School Name]],Maine_Schools[School Name],Maine_Schools[Comparison School Type],"Error")</f>
        <v>Non Charter</v>
      </c>
    </row>
    <row r="412" spans="1:10">
      <c r="A412" t="s">
        <v>573</v>
      </c>
      <c r="B412" t="s">
        <v>1271</v>
      </c>
      <c r="C412" t="s">
        <v>1272</v>
      </c>
      <c r="D412" t="s">
        <v>1083</v>
      </c>
      <c r="E412" t="s">
        <v>128</v>
      </c>
      <c r="F412" t="s">
        <v>1273</v>
      </c>
      <c r="G412">
        <v>6</v>
      </c>
      <c r="H412" s="133">
        <v>3.2300000000000002E-2</v>
      </c>
      <c r="I412" t="str">
        <f>_xlfn.XLOOKUP(Violent_Incident_With_Injury[[#This Row],[School Name]],Maine_Schools[School Name],Maine_Schools[Grade Span],"Error")</f>
        <v>09-12</v>
      </c>
      <c r="J412" t="str">
        <f>_xlfn.XLOOKUP(Violent_Incident_With_Injury[[#This Row],[School Name]],Maine_Schools[School Name],Maine_Schools[Comparison School Type],"Error")</f>
        <v>Non Charter</v>
      </c>
    </row>
    <row r="413" spans="1:10" hidden="1">
      <c r="A413" t="s">
        <v>573</v>
      </c>
      <c r="B413" t="s">
        <v>1271</v>
      </c>
      <c r="C413" t="s">
        <v>1272</v>
      </c>
      <c r="D413" t="s">
        <v>1083</v>
      </c>
      <c r="E413" t="s">
        <v>193</v>
      </c>
      <c r="F413" t="s">
        <v>1273</v>
      </c>
      <c r="G413">
        <v>26</v>
      </c>
      <c r="H413" s="133">
        <v>0.1429</v>
      </c>
      <c r="I413" t="str">
        <f>_xlfn.XLOOKUP(Violent_Incident_With_Injury[[#This Row],[School Name]],Maine_Schools[School Name],Maine_Schools[Grade Span],"Error")</f>
        <v>06-08</v>
      </c>
      <c r="J413" t="str">
        <f>_xlfn.XLOOKUP(Violent_Incident_With_Injury[[#This Row],[School Name]],Maine_Schools[School Name],Maine_Schools[Comparison School Type],"Error")</f>
        <v>Non Charter</v>
      </c>
    </row>
    <row r="414" spans="1:10" hidden="1">
      <c r="A414" t="s">
        <v>573</v>
      </c>
      <c r="B414" t="s">
        <v>1271</v>
      </c>
      <c r="C414" t="s">
        <v>1272</v>
      </c>
      <c r="D414" t="s">
        <v>878</v>
      </c>
      <c r="E414" t="s">
        <v>197</v>
      </c>
      <c r="F414" t="s">
        <v>1273</v>
      </c>
      <c r="G414">
        <v>1</v>
      </c>
      <c r="H414" s="133">
        <v>1.9E-3</v>
      </c>
      <c r="I414" t="str">
        <f>_xlfn.XLOOKUP(Violent_Incident_With_Injury[[#This Row],[School Name]],Maine_Schools[School Name],Maine_Schools[Grade Span],"Error")</f>
        <v>PK-06</v>
      </c>
      <c r="J414" t="str">
        <f>_xlfn.XLOOKUP(Violent_Incident_With_Injury[[#This Row],[School Name]],Maine_Schools[School Name],Maine_Schools[Comparison School Type],"Error")</f>
        <v>Non Charter</v>
      </c>
    </row>
    <row r="415" spans="1:10" hidden="1">
      <c r="A415" t="s">
        <v>573</v>
      </c>
      <c r="B415" t="s">
        <v>1271</v>
      </c>
      <c r="C415" t="s">
        <v>1272</v>
      </c>
      <c r="D415" t="s">
        <v>987</v>
      </c>
      <c r="E415" t="s">
        <v>457</v>
      </c>
      <c r="F415" t="s">
        <v>1273</v>
      </c>
      <c r="G415">
        <v>0</v>
      </c>
      <c r="H415" s="133">
        <v>0</v>
      </c>
      <c r="I415" t="str">
        <f>_xlfn.XLOOKUP(Violent_Incident_With_Injury[[#This Row],[School Name]],Maine_Schools[School Name],Maine_Schools[Grade Span],"Error")</f>
        <v>KG-05</v>
      </c>
      <c r="J415" t="str">
        <f>_xlfn.XLOOKUP(Violent_Incident_With_Injury[[#This Row],[School Name]],Maine_Schools[School Name],Maine_Schools[Comparison School Type],"Error")</f>
        <v>Non Charter</v>
      </c>
    </row>
    <row r="416" spans="1:10" hidden="1">
      <c r="A416" t="s">
        <v>573</v>
      </c>
      <c r="B416" t="s">
        <v>1271</v>
      </c>
      <c r="C416" t="s">
        <v>1272</v>
      </c>
      <c r="D416" t="s">
        <v>1212</v>
      </c>
      <c r="E416" t="s">
        <v>239</v>
      </c>
      <c r="F416" t="s">
        <v>1273</v>
      </c>
      <c r="G416">
        <v>0</v>
      </c>
      <c r="H416" s="133">
        <v>0</v>
      </c>
      <c r="I416" t="str">
        <f>_xlfn.XLOOKUP(Violent_Incident_With_Injury[[#This Row],[School Name]],Maine_Schools[School Name],Maine_Schools[Grade Span],"Error")</f>
        <v>PK-08</v>
      </c>
      <c r="J416" t="str">
        <f>_xlfn.XLOOKUP(Violent_Incident_With_Injury[[#This Row],[School Name]],Maine_Schools[School Name],Maine_Schools[Comparison School Type],"Error")</f>
        <v>Non Charter</v>
      </c>
    </row>
    <row r="417" spans="1:10" hidden="1">
      <c r="A417" t="s">
        <v>573</v>
      </c>
      <c r="B417" t="s">
        <v>1271</v>
      </c>
      <c r="C417" t="s">
        <v>1272</v>
      </c>
      <c r="D417" t="s">
        <v>1214</v>
      </c>
      <c r="E417" t="s">
        <v>458</v>
      </c>
      <c r="F417" t="s">
        <v>1273</v>
      </c>
      <c r="G417">
        <v>0</v>
      </c>
      <c r="H417" s="133">
        <v>0</v>
      </c>
      <c r="I417" t="str">
        <f>_xlfn.XLOOKUP(Violent_Incident_With_Injury[[#This Row],[School Name]],Maine_Schools[School Name],Maine_Schools[Grade Span],"Error")</f>
        <v>PK-08</v>
      </c>
      <c r="J417" t="str">
        <f>_xlfn.XLOOKUP(Violent_Incident_With_Injury[[#This Row],[School Name]],Maine_Schools[School Name],Maine_Schools[Comparison School Type],"Error")</f>
        <v>Non Charter</v>
      </c>
    </row>
    <row r="418" spans="1:10" hidden="1">
      <c r="A418" t="s">
        <v>573</v>
      </c>
      <c r="B418" t="s">
        <v>1271</v>
      </c>
      <c r="C418" t="s">
        <v>1272</v>
      </c>
      <c r="D418" t="s">
        <v>1097</v>
      </c>
      <c r="E418" t="s">
        <v>459</v>
      </c>
      <c r="F418" t="s">
        <v>1273</v>
      </c>
      <c r="G418">
        <v>2</v>
      </c>
      <c r="H418" s="133">
        <v>5.7999999999999996E-3</v>
      </c>
      <c r="I418" t="str">
        <f>_xlfn.XLOOKUP(Violent_Incident_With_Injury[[#This Row],[School Name]],Maine_Schools[School Name],Maine_Schools[Grade Span],"Error")</f>
        <v>07-08</v>
      </c>
      <c r="J418" t="str">
        <f>_xlfn.XLOOKUP(Violent_Incident_With_Injury[[#This Row],[School Name]],Maine_Schools[School Name],Maine_Schools[Comparison School Type],"Error")</f>
        <v>Non Charter</v>
      </c>
    </row>
    <row r="419" spans="1:10" hidden="1">
      <c r="A419" t="s">
        <v>573</v>
      </c>
      <c r="B419" t="s">
        <v>1271</v>
      </c>
      <c r="C419" t="s">
        <v>1272</v>
      </c>
      <c r="D419" t="s">
        <v>1147</v>
      </c>
      <c r="E419" t="s">
        <v>388</v>
      </c>
      <c r="F419" t="s">
        <v>1273</v>
      </c>
      <c r="G419">
        <v>8</v>
      </c>
      <c r="H419" s="133">
        <v>2.1299999999999999E-2</v>
      </c>
      <c r="I419" t="str">
        <f>_xlfn.XLOOKUP(Violent_Incident_With_Injury[[#This Row],[School Name]],Maine_Schools[School Name],Maine_Schools[Grade Span],"Error")</f>
        <v>06-08</v>
      </c>
      <c r="J419" t="str">
        <f>_xlfn.XLOOKUP(Violent_Incident_With_Injury[[#This Row],[School Name]],Maine_Schools[School Name],Maine_Schools[Comparison School Type],"Error")</f>
        <v>Non Charter</v>
      </c>
    </row>
    <row r="420" spans="1:10" hidden="1">
      <c r="A420" t="s">
        <v>573</v>
      </c>
      <c r="B420" t="s">
        <v>1271</v>
      </c>
      <c r="C420" t="s">
        <v>1272</v>
      </c>
      <c r="D420" t="s">
        <v>939</v>
      </c>
      <c r="E420" t="s">
        <v>462</v>
      </c>
      <c r="F420" t="s">
        <v>1273</v>
      </c>
      <c r="G420">
        <v>0</v>
      </c>
      <c r="H420" s="133">
        <v>0</v>
      </c>
      <c r="I420" t="str">
        <f>_xlfn.XLOOKUP(Violent_Incident_With_Injury[[#This Row],[School Name]],Maine_Schools[School Name],Maine_Schools[Grade Span],"Error")</f>
        <v>KG-05</v>
      </c>
      <c r="J420" t="str">
        <f>_xlfn.XLOOKUP(Violent_Incident_With_Injury[[#This Row],[School Name]],Maine_Schools[School Name],Maine_Schools[Comparison School Type],"Error")</f>
        <v>Non Charter</v>
      </c>
    </row>
    <row r="421" spans="1:10" hidden="1">
      <c r="A421" t="s">
        <v>573</v>
      </c>
      <c r="B421" t="s">
        <v>1271</v>
      </c>
      <c r="C421" t="s">
        <v>1272</v>
      </c>
      <c r="D421" t="s">
        <v>1097</v>
      </c>
      <c r="E421" t="s">
        <v>463</v>
      </c>
      <c r="F421" t="s">
        <v>1273</v>
      </c>
      <c r="G421">
        <v>1</v>
      </c>
      <c r="H421" s="133">
        <v>3.5000000000000001E-3</v>
      </c>
      <c r="I421" t="str">
        <f>_xlfn.XLOOKUP(Violent_Incident_With_Injury[[#This Row],[School Name]],Maine_Schools[School Name],Maine_Schools[Grade Span],"Error")</f>
        <v>03-06</v>
      </c>
      <c r="J421" t="str">
        <f>_xlfn.XLOOKUP(Violent_Incident_With_Injury[[#This Row],[School Name]],Maine_Schools[School Name],Maine_Schools[Comparison School Type],"Error")</f>
        <v>Non Charter</v>
      </c>
    </row>
    <row r="422" spans="1:10" hidden="1">
      <c r="A422" t="s">
        <v>573</v>
      </c>
      <c r="B422" t="s">
        <v>1271</v>
      </c>
      <c r="C422" t="s">
        <v>1272</v>
      </c>
      <c r="D422" t="s">
        <v>1097</v>
      </c>
      <c r="E422" t="s">
        <v>542</v>
      </c>
      <c r="F422" t="s">
        <v>1273</v>
      </c>
      <c r="G422">
        <v>0</v>
      </c>
      <c r="H422" s="133">
        <v>0</v>
      </c>
      <c r="I422" t="str">
        <f>_xlfn.XLOOKUP(Violent_Incident_With_Injury[[#This Row],[School Name]],Maine_Schools[School Name],Maine_Schools[Grade Span],"Error")</f>
        <v>PK-02</v>
      </c>
      <c r="J422" t="str">
        <f>_xlfn.XLOOKUP(Violent_Incident_With_Injury[[#This Row],[School Name]],Maine_Schools[School Name],Maine_Schools[Comparison School Type],"Error")</f>
        <v>Non Charter</v>
      </c>
    </row>
    <row r="423" spans="1:10" hidden="1">
      <c r="A423" t="s">
        <v>573</v>
      </c>
      <c r="B423" t="s">
        <v>1271</v>
      </c>
      <c r="C423" t="s">
        <v>1272</v>
      </c>
      <c r="D423" t="s">
        <v>1072</v>
      </c>
      <c r="E423" t="s">
        <v>334</v>
      </c>
      <c r="F423" t="s">
        <v>1273</v>
      </c>
      <c r="G423">
        <v>0</v>
      </c>
      <c r="H423" s="133">
        <v>0</v>
      </c>
      <c r="I423" t="str">
        <f>_xlfn.XLOOKUP(Violent_Incident_With_Injury[[#This Row],[School Name]],Maine_Schools[School Name],Maine_Schools[Grade Span],"Error")</f>
        <v>PK-06</v>
      </c>
      <c r="J423" t="str">
        <f>_xlfn.XLOOKUP(Violent_Incident_With_Injury[[#This Row],[School Name]],Maine_Schools[School Name],Maine_Schools[Comparison School Type],"Error")</f>
        <v>Non Charter</v>
      </c>
    </row>
    <row r="424" spans="1:10" hidden="1">
      <c r="A424" t="s">
        <v>573</v>
      </c>
      <c r="B424" t="s">
        <v>1271</v>
      </c>
      <c r="C424" t="s">
        <v>1272</v>
      </c>
      <c r="D424" t="s">
        <v>939</v>
      </c>
      <c r="E424" t="s">
        <v>543</v>
      </c>
      <c r="F424" t="s">
        <v>1273</v>
      </c>
      <c r="G424">
        <v>0</v>
      </c>
      <c r="H424" s="133">
        <v>0</v>
      </c>
      <c r="I424" t="str">
        <f>_xlfn.XLOOKUP(Violent_Incident_With_Injury[[#This Row],[School Name]],Maine_Schools[School Name],Maine_Schools[Grade Span],"Error")</f>
        <v>PK-PK</v>
      </c>
      <c r="J424" t="str">
        <f>_xlfn.XLOOKUP(Violent_Incident_With_Injury[[#This Row],[School Name]],Maine_Schools[School Name],Maine_Schools[Comparison School Type],"Error")</f>
        <v>Non Charter</v>
      </c>
    </row>
    <row r="425" spans="1:10" hidden="1">
      <c r="A425" t="s">
        <v>573</v>
      </c>
      <c r="B425" t="s">
        <v>1271</v>
      </c>
      <c r="C425" t="s">
        <v>1272</v>
      </c>
      <c r="D425" t="s">
        <v>1176</v>
      </c>
      <c r="E425" t="s">
        <v>134</v>
      </c>
      <c r="F425" t="s">
        <v>1273</v>
      </c>
      <c r="G425">
        <v>1</v>
      </c>
      <c r="H425" s="133">
        <v>7.4999999999999997E-3</v>
      </c>
      <c r="I425" t="str">
        <f>_xlfn.XLOOKUP(Violent_Incident_With_Injury[[#This Row],[School Name]],Maine_Schools[School Name],Maine_Schools[Grade Span],"Error")</f>
        <v>05-12</v>
      </c>
      <c r="J425" t="str">
        <f>_xlfn.XLOOKUP(Violent_Incident_With_Injury[[#This Row],[School Name]],Maine_Schools[School Name],Maine_Schools[Comparison School Type],"Error")</f>
        <v>Non Charter</v>
      </c>
    </row>
    <row r="426" spans="1:10" hidden="1">
      <c r="A426" t="s">
        <v>573</v>
      </c>
      <c r="B426" t="s">
        <v>1271</v>
      </c>
      <c r="C426" t="s">
        <v>1272</v>
      </c>
      <c r="D426" t="s">
        <v>904</v>
      </c>
      <c r="E426" t="s">
        <v>464</v>
      </c>
      <c r="F426" t="s">
        <v>1273</v>
      </c>
      <c r="G426">
        <v>3</v>
      </c>
      <c r="H426" s="133">
        <v>2.8799999999999999E-2</v>
      </c>
      <c r="I426" t="str">
        <f>_xlfn.XLOOKUP(Violent_Incident_With_Injury[[#This Row],[School Name]],Maine_Schools[School Name],Maine_Schools[Grade Span],"Error")</f>
        <v>07-08</v>
      </c>
      <c r="J426" t="str">
        <f>_xlfn.XLOOKUP(Violent_Incident_With_Injury[[#This Row],[School Name]],Maine_Schools[School Name],Maine_Schools[Comparison School Type],"Error")</f>
        <v>Non Charter</v>
      </c>
    </row>
    <row r="427" spans="1:10">
      <c r="A427" t="s">
        <v>573</v>
      </c>
      <c r="B427" t="s">
        <v>1271</v>
      </c>
      <c r="C427" t="s">
        <v>1272</v>
      </c>
      <c r="D427" t="s">
        <v>1187</v>
      </c>
      <c r="E427" t="s">
        <v>223</v>
      </c>
      <c r="F427" t="s">
        <v>1273</v>
      </c>
      <c r="G427">
        <v>0</v>
      </c>
      <c r="H427" s="133">
        <v>0</v>
      </c>
      <c r="I427" t="str">
        <f>_xlfn.XLOOKUP(Violent_Incident_With_Injury[[#This Row],[School Name]],Maine_Schools[School Name],Maine_Schools[Grade Span],"Error")</f>
        <v>09-12</v>
      </c>
      <c r="J427" t="str">
        <f>_xlfn.XLOOKUP(Violent_Incident_With_Injury[[#This Row],[School Name]],Maine_Schools[School Name],Maine_Schools[Comparison School Type],"Error")</f>
        <v>Non Charter</v>
      </c>
    </row>
    <row r="428" spans="1:10" hidden="1">
      <c r="A428" t="s">
        <v>573</v>
      </c>
      <c r="B428" t="s">
        <v>1271</v>
      </c>
      <c r="C428" t="s">
        <v>1272</v>
      </c>
      <c r="D428" t="s">
        <v>1187</v>
      </c>
      <c r="E428" t="s">
        <v>82</v>
      </c>
      <c r="F428" t="s">
        <v>1273</v>
      </c>
      <c r="G428">
        <v>0</v>
      </c>
      <c r="H428" s="133">
        <v>0</v>
      </c>
      <c r="I428" t="str">
        <f>_xlfn.XLOOKUP(Violent_Incident_With_Injury[[#This Row],[School Name]],Maine_Schools[School Name],Maine_Schools[Grade Span],"Error")</f>
        <v>PK-08</v>
      </c>
      <c r="J428" t="str">
        <f>_xlfn.XLOOKUP(Violent_Incident_With_Injury[[#This Row],[School Name]],Maine_Schools[School Name],Maine_Schools[Comparison School Type],"Error")</f>
        <v>Non Charter</v>
      </c>
    </row>
    <row r="429" spans="1:10" hidden="1">
      <c r="A429" t="s">
        <v>573</v>
      </c>
      <c r="B429" t="s">
        <v>1271</v>
      </c>
      <c r="C429" t="s">
        <v>1272</v>
      </c>
      <c r="D429" t="s">
        <v>1216</v>
      </c>
      <c r="E429" t="s">
        <v>465</v>
      </c>
      <c r="F429" t="s">
        <v>1273</v>
      </c>
      <c r="G429">
        <v>2</v>
      </c>
      <c r="H429" s="133">
        <v>4.7000000000000002E-3</v>
      </c>
      <c r="I429" t="str">
        <f>_xlfn.XLOOKUP(Violent_Incident_With_Injury[[#This Row],[School Name]],Maine_Schools[School Name],Maine_Schools[Grade Span],"Error")</f>
        <v>PK-08</v>
      </c>
      <c r="J429" t="str">
        <f>_xlfn.XLOOKUP(Violent_Incident_With_Injury[[#This Row],[School Name]],Maine_Schools[School Name],Maine_Schools[Comparison School Type],"Error")</f>
        <v>Non Charter</v>
      </c>
    </row>
    <row r="430" spans="1:10" hidden="1">
      <c r="A430" t="s">
        <v>573</v>
      </c>
      <c r="B430" t="s">
        <v>1271</v>
      </c>
      <c r="C430" t="s">
        <v>1272</v>
      </c>
      <c r="D430" t="s">
        <v>1218</v>
      </c>
      <c r="E430" t="s">
        <v>544</v>
      </c>
      <c r="F430" t="s">
        <v>1273</v>
      </c>
      <c r="G430">
        <v>1</v>
      </c>
      <c r="H430" s="133">
        <v>6.0000000000000001E-3</v>
      </c>
      <c r="I430" t="str">
        <f>_xlfn.XLOOKUP(Violent_Incident_With_Injury[[#This Row],[School Name]],Maine_Schools[School Name],Maine_Schools[Grade Span],"Error")</f>
        <v>PK-08</v>
      </c>
      <c r="J430" t="str">
        <f>_xlfn.XLOOKUP(Violent_Incident_With_Injury[[#This Row],[School Name]],Maine_Schools[School Name],Maine_Schools[Comparison School Type],"Error")</f>
        <v>Non Charter</v>
      </c>
    </row>
    <row r="431" spans="1:10" hidden="1">
      <c r="A431" t="s">
        <v>573</v>
      </c>
      <c r="B431" t="s">
        <v>1271</v>
      </c>
      <c r="C431" t="s">
        <v>1272</v>
      </c>
      <c r="D431" t="s">
        <v>1101</v>
      </c>
      <c r="E431" t="s">
        <v>545</v>
      </c>
      <c r="F431" t="s">
        <v>1273</v>
      </c>
      <c r="G431">
        <v>14</v>
      </c>
      <c r="H431" s="133">
        <v>5.6000000000000001E-2</v>
      </c>
      <c r="I431" t="str">
        <f>_xlfn.XLOOKUP(Violent_Incident_With_Injury[[#This Row],[School Name]],Maine_Schools[School Name],Maine_Schools[Grade Span],"Error")</f>
        <v>01-04</v>
      </c>
      <c r="J431" t="str">
        <f>_xlfn.XLOOKUP(Violent_Incident_With_Injury[[#This Row],[School Name]],Maine_Schools[School Name],Maine_Schools[Comparison School Type],"Error")</f>
        <v>Non Charter</v>
      </c>
    </row>
    <row r="432" spans="1:10" hidden="1">
      <c r="A432" t="s">
        <v>573</v>
      </c>
      <c r="B432" t="s">
        <v>1271</v>
      </c>
      <c r="C432" t="s">
        <v>1272</v>
      </c>
      <c r="D432" t="s">
        <v>843</v>
      </c>
      <c r="E432" t="s">
        <v>467</v>
      </c>
      <c r="F432" t="s">
        <v>1273</v>
      </c>
      <c r="G432">
        <v>0</v>
      </c>
      <c r="H432" s="133">
        <v>0</v>
      </c>
      <c r="I432" t="str">
        <f>_xlfn.XLOOKUP(Violent_Incident_With_Injury[[#This Row],[School Name]],Maine_Schools[School Name],Maine_Schools[Grade Span],"Error")</f>
        <v>KG-05</v>
      </c>
      <c r="J432" t="str">
        <f>_xlfn.XLOOKUP(Violent_Incident_With_Injury[[#This Row],[School Name]],Maine_Schools[School Name],Maine_Schools[Comparison School Type],"Error")</f>
        <v>Non Charter</v>
      </c>
    </row>
    <row r="433" spans="1:10" hidden="1">
      <c r="A433" t="s">
        <v>573</v>
      </c>
      <c r="B433" t="s">
        <v>1271</v>
      </c>
      <c r="C433" t="s">
        <v>1272</v>
      </c>
      <c r="D433" t="s">
        <v>1243</v>
      </c>
      <c r="E433" t="s">
        <v>546</v>
      </c>
      <c r="F433" t="s">
        <v>1273</v>
      </c>
      <c r="G433">
        <v>0</v>
      </c>
      <c r="H433" s="133">
        <v>0</v>
      </c>
      <c r="I433" t="str">
        <f>_xlfn.XLOOKUP(Violent_Incident_With_Injury[[#This Row],[School Name]],Maine_Schools[School Name],Maine_Schools[Grade Span],"Error")</f>
        <v>KG-01</v>
      </c>
      <c r="J433" t="str">
        <f>_xlfn.XLOOKUP(Violent_Incident_With_Injury[[#This Row],[School Name]],Maine_Schools[School Name],Maine_Schools[Comparison School Type],"Error")</f>
        <v>Non Charter</v>
      </c>
    </row>
    <row r="434" spans="1:10" hidden="1">
      <c r="A434" t="s">
        <v>573</v>
      </c>
      <c r="B434" t="s">
        <v>1271</v>
      </c>
      <c r="C434" t="s">
        <v>1272</v>
      </c>
      <c r="D434" t="s">
        <v>963</v>
      </c>
      <c r="E434" t="s">
        <v>266</v>
      </c>
      <c r="F434" t="s">
        <v>1273</v>
      </c>
      <c r="G434">
        <v>0</v>
      </c>
      <c r="H434" s="133">
        <v>0</v>
      </c>
      <c r="I434" t="str">
        <f>_xlfn.XLOOKUP(Violent_Incident_With_Injury[[#This Row],[School Name]],Maine_Schools[School Name],Maine_Schools[Grade Span],"Error")</f>
        <v>PK-12</v>
      </c>
      <c r="J434" t="str">
        <f>_xlfn.XLOOKUP(Violent_Incident_With_Injury[[#This Row],[School Name]],Maine_Schools[School Name],Maine_Schools[Comparison School Type],"Error")</f>
        <v>Non Charter</v>
      </c>
    </row>
    <row r="435" spans="1:10" hidden="1">
      <c r="A435" t="s">
        <v>573</v>
      </c>
      <c r="B435" t="s">
        <v>1271</v>
      </c>
      <c r="C435" t="s">
        <v>1272</v>
      </c>
      <c r="D435" t="s">
        <v>760</v>
      </c>
      <c r="E435" t="s">
        <v>547</v>
      </c>
      <c r="F435" t="s">
        <v>1273</v>
      </c>
      <c r="G435">
        <v>0</v>
      </c>
      <c r="H435" s="133">
        <v>0</v>
      </c>
      <c r="I435" t="str">
        <f>_xlfn.XLOOKUP(Violent_Incident_With_Injury[[#This Row],[School Name]],Maine_Schools[School Name],Maine_Schools[Grade Span],"Error")</f>
        <v>PK-03</v>
      </c>
      <c r="J435" t="str">
        <f>_xlfn.XLOOKUP(Violent_Incident_With_Injury[[#This Row],[School Name]],Maine_Schools[School Name],Maine_Schools[Comparison School Type],"Error")</f>
        <v>Non Charter</v>
      </c>
    </row>
    <row r="436" spans="1:10" hidden="1">
      <c r="A436" t="s">
        <v>573</v>
      </c>
      <c r="B436" t="s">
        <v>1271</v>
      </c>
      <c r="C436" t="s">
        <v>1272</v>
      </c>
      <c r="D436" t="s">
        <v>1054</v>
      </c>
      <c r="E436" t="s">
        <v>548</v>
      </c>
      <c r="F436" t="s">
        <v>1273</v>
      </c>
      <c r="G436">
        <v>0</v>
      </c>
      <c r="H436" s="133">
        <v>0</v>
      </c>
      <c r="I436" t="str">
        <f>_xlfn.XLOOKUP(Violent_Incident_With_Injury[[#This Row],[School Name]],Maine_Schools[School Name],Maine_Schools[Grade Span],"Error")</f>
        <v>PK-01</v>
      </c>
      <c r="J436" t="str">
        <f>_xlfn.XLOOKUP(Violent_Incident_With_Injury[[#This Row],[School Name]],Maine_Schools[School Name],Maine_Schools[Comparison School Type],"Error")</f>
        <v>Non Charter</v>
      </c>
    </row>
    <row r="437" spans="1:10" hidden="1">
      <c r="A437" t="s">
        <v>573</v>
      </c>
      <c r="B437" t="s">
        <v>1271</v>
      </c>
      <c r="C437" t="s">
        <v>1272</v>
      </c>
      <c r="D437" t="s">
        <v>1125</v>
      </c>
      <c r="E437" t="s">
        <v>549</v>
      </c>
      <c r="F437" t="s">
        <v>1273</v>
      </c>
      <c r="G437">
        <v>0</v>
      </c>
      <c r="H437" s="133">
        <v>0</v>
      </c>
      <c r="I437" t="str">
        <f>_xlfn.XLOOKUP(Violent_Incident_With_Injury[[#This Row],[School Name]],Maine_Schools[School Name],Maine_Schools[Grade Span],"Error")</f>
        <v>KG-03</v>
      </c>
      <c r="J437" t="str">
        <f>_xlfn.XLOOKUP(Violent_Incident_With_Injury[[#This Row],[School Name]],Maine_Schools[School Name],Maine_Schools[Comparison School Type],"Error")</f>
        <v>Non Charter</v>
      </c>
    </row>
    <row r="438" spans="1:10" hidden="1">
      <c r="A438" t="s">
        <v>573</v>
      </c>
      <c r="B438" t="s">
        <v>1271</v>
      </c>
      <c r="C438" t="s">
        <v>1272</v>
      </c>
      <c r="D438" t="s">
        <v>965</v>
      </c>
      <c r="E438" t="s">
        <v>550</v>
      </c>
      <c r="F438" t="s">
        <v>1273</v>
      </c>
      <c r="G438">
        <v>0</v>
      </c>
      <c r="H438" s="133">
        <v>0</v>
      </c>
      <c r="I438" t="str">
        <f>_xlfn.XLOOKUP(Violent_Incident_With_Injury[[#This Row],[School Name]],Maine_Schools[School Name],Maine_Schools[Grade Span],"Error")</f>
        <v>PK-02</v>
      </c>
      <c r="J438" t="str">
        <f>_xlfn.XLOOKUP(Violent_Incident_With_Injury[[#This Row],[School Name]],Maine_Schools[School Name],Maine_Schools[Comparison School Type],"Error")</f>
        <v>Non Charter</v>
      </c>
    </row>
    <row r="439" spans="1:10" hidden="1">
      <c r="A439" t="s">
        <v>573</v>
      </c>
      <c r="B439" t="s">
        <v>1271</v>
      </c>
      <c r="C439" t="s">
        <v>1272</v>
      </c>
      <c r="D439" t="s">
        <v>1203</v>
      </c>
      <c r="E439" t="s">
        <v>551</v>
      </c>
      <c r="F439" t="s">
        <v>1273</v>
      </c>
      <c r="G439">
        <v>0</v>
      </c>
      <c r="H439" s="133">
        <v>0</v>
      </c>
      <c r="I439" t="str">
        <f>_xlfn.XLOOKUP(Violent_Incident_With_Injury[[#This Row],[School Name]],Maine_Schools[School Name],Maine_Schools[Grade Span],"Error")</f>
        <v>KG-04</v>
      </c>
      <c r="J439" t="str">
        <f>_xlfn.XLOOKUP(Violent_Incident_With_Injury[[#This Row],[School Name]],Maine_Schools[School Name],Maine_Schools[Comparison School Type],"Error")</f>
        <v>Non Charter</v>
      </c>
    </row>
    <row r="440" spans="1:10" hidden="1">
      <c r="A440" t="s">
        <v>573</v>
      </c>
      <c r="B440" t="s">
        <v>1271</v>
      </c>
      <c r="C440" t="s">
        <v>1272</v>
      </c>
      <c r="D440" t="s">
        <v>939</v>
      </c>
      <c r="E440" t="s">
        <v>225</v>
      </c>
      <c r="F440" t="s">
        <v>1273</v>
      </c>
      <c r="G440">
        <v>0</v>
      </c>
      <c r="H440" s="133">
        <v>0</v>
      </c>
      <c r="I440" t="str">
        <f>_xlfn.XLOOKUP(Violent_Incident_With_Injury[[#This Row],[School Name]],Maine_Schools[School Name],Maine_Schools[Grade Span],"Error")</f>
        <v>PK-05</v>
      </c>
      <c r="J440" t="str">
        <f>_xlfn.XLOOKUP(Violent_Incident_With_Injury[[#This Row],[School Name]],Maine_Schools[School Name],Maine_Schools[Comparison School Type],"Error")</f>
        <v>Non Charter</v>
      </c>
    </row>
    <row r="441" spans="1:10" hidden="1">
      <c r="A441" t="s">
        <v>573</v>
      </c>
      <c r="B441" t="s">
        <v>1271</v>
      </c>
      <c r="C441" t="s">
        <v>1272</v>
      </c>
      <c r="D441" t="s">
        <v>754</v>
      </c>
      <c r="E441" t="s">
        <v>552</v>
      </c>
      <c r="F441" t="s">
        <v>1273</v>
      </c>
      <c r="G441">
        <v>0</v>
      </c>
      <c r="H441" s="133">
        <v>0</v>
      </c>
      <c r="I441" t="str">
        <f>_xlfn.XLOOKUP(Violent_Incident_With_Injury[[#This Row],[School Name]],Maine_Schools[School Name],Maine_Schools[Grade Span],"Error")</f>
        <v>PK-06</v>
      </c>
      <c r="J441" t="str">
        <f>_xlfn.XLOOKUP(Violent_Incident_With_Injury[[#This Row],[School Name]],Maine_Schools[School Name],Maine_Schools[Comparison School Type],"Error")</f>
        <v>Non Charter</v>
      </c>
    </row>
    <row r="442" spans="1:10" hidden="1">
      <c r="A442" t="s">
        <v>573</v>
      </c>
      <c r="B442" t="s">
        <v>1271</v>
      </c>
      <c r="C442" t="s">
        <v>1272</v>
      </c>
      <c r="D442" t="s">
        <v>1072</v>
      </c>
      <c r="E442" t="s">
        <v>335</v>
      </c>
      <c r="F442" t="s">
        <v>1273</v>
      </c>
      <c r="G442">
        <v>7</v>
      </c>
      <c r="H442" s="133">
        <v>2.0299999999999999E-2</v>
      </c>
      <c r="I442" t="str">
        <f>_xlfn.XLOOKUP(Violent_Incident_With_Injury[[#This Row],[School Name]],Maine_Schools[School Name],Maine_Schools[Grade Span],"Error")</f>
        <v>PK-06</v>
      </c>
      <c r="J442" t="str">
        <f>_xlfn.XLOOKUP(Violent_Incident_With_Injury[[#This Row],[School Name]],Maine_Schools[School Name],Maine_Schools[Comparison School Type],"Error")</f>
        <v>Non Charter</v>
      </c>
    </row>
    <row r="443" spans="1:10" hidden="1">
      <c r="A443" t="s">
        <v>573</v>
      </c>
      <c r="B443" t="s">
        <v>1271</v>
      </c>
      <c r="C443" t="s">
        <v>1272</v>
      </c>
      <c r="D443" t="s">
        <v>1101</v>
      </c>
      <c r="E443" t="s">
        <v>357</v>
      </c>
      <c r="F443" t="s">
        <v>1273</v>
      </c>
      <c r="G443">
        <v>3</v>
      </c>
      <c r="H443" s="133">
        <v>1.03E-2</v>
      </c>
      <c r="I443" t="str">
        <f>_xlfn.XLOOKUP(Violent_Incident_With_Injury[[#This Row],[School Name]],Maine_Schools[School Name],Maine_Schools[Grade Span],"Error")</f>
        <v>05-08</v>
      </c>
      <c r="J443" t="str">
        <f>_xlfn.XLOOKUP(Violent_Incident_With_Injury[[#This Row],[School Name]],Maine_Schools[School Name],Maine_Schools[Comparison School Type],"Error")</f>
        <v>Non Charter</v>
      </c>
    </row>
    <row r="444" spans="1:10" hidden="1">
      <c r="A444" t="s">
        <v>573</v>
      </c>
      <c r="B444" t="s">
        <v>1271</v>
      </c>
      <c r="C444" t="s">
        <v>1272</v>
      </c>
      <c r="D444" t="s">
        <v>1086</v>
      </c>
      <c r="E444" t="s">
        <v>78</v>
      </c>
      <c r="F444" t="s">
        <v>1273</v>
      </c>
      <c r="G444">
        <v>0</v>
      </c>
      <c r="H444" s="133">
        <v>0</v>
      </c>
      <c r="I444" t="str">
        <f>_xlfn.XLOOKUP(Violent_Incident_With_Injury[[#This Row],[School Name]],Maine_Schools[School Name],Maine_Schools[Grade Span],"Error")</f>
        <v>PK-08</v>
      </c>
      <c r="J444" t="str">
        <f>_xlfn.XLOOKUP(Violent_Incident_With_Injury[[#This Row],[School Name]],Maine_Schools[School Name],Maine_Schools[Comparison School Type],"Error")</f>
        <v>Non Charter</v>
      </c>
    </row>
    <row r="445" spans="1:10">
      <c r="A445" t="s">
        <v>573</v>
      </c>
      <c r="B445" t="s">
        <v>1271</v>
      </c>
      <c r="C445" t="s">
        <v>1272</v>
      </c>
      <c r="D445" t="s">
        <v>1086</v>
      </c>
      <c r="E445" t="s">
        <v>345</v>
      </c>
      <c r="F445" t="s">
        <v>1273</v>
      </c>
      <c r="G445">
        <v>0</v>
      </c>
      <c r="H445" s="133">
        <v>0</v>
      </c>
      <c r="I445" t="str">
        <f>_xlfn.XLOOKUP(Violent_Incident_With_Injury[[#This Row],[School Name]],Maine_Schools[School Name],Maine_Schools[Grade Span],"Error")</f>
        <v>09-12</v>
      </c>
      <c r="J445" t="str">
        <f>_xlfn.XLOOKUP(Violent_Incident_With_Injury[[#This Row],[School Name]],Maine_Schools[School Name],Maine_Schools[Comparison School Type],"Error")</f>
        <v>Non Charter</v>
      </c>
    </row>
    <row r="446" spans="1:10" hidden="1">
      <c r="A446" t="s">
        <v>573</v>
      </c>
      <c r="B446" t="s">
        <v>1271</v>
      </c>
      <c r="C446" t="s">
        <v>1272</v>
      </c>
      <c r="D446" t="s">
        <v>754</v>
      </c>
      <c r="E446" t="s">
        <v>226</v>
      </c>
      <c r="F446" t="s">
        <v>1273</v>
      </c>
      <c r="G446">
        <v>2</v>
      </c>
      <c r="H446" s="133">
        <v>7.7999999999999996E-3</v>
      </c>
      <c r="I446" t="str">
        <f>_xlfn.XLOOKUP(Violent_Incident_With_Injury[[#This Row],[School Name]],Maine_Schools[School Name],Maine_Schools[Grade Span],"Error")</f>
        <v>PK-06</v>
      </c>
      <c r="J446" t="str">
        <f>_xlfn.XLOOKUP(Violent_Incident_With_Injury[[#This Row],[School Name]],Maine_Schools[School Name],Maine_Schools[Comparison School Type],"Error")</f>
        <v>Non Charter</v>
      </c>
    </row>
    <row r="447" spans="1:10" hidden="1">
      <c r="A447" t="s">
        <v>573</v>
      </c>
      <c r="B447" t="s">
        <v>1271</v>
      </c>
      <c r="C447" t="s">
        <v>1272</v>
      </c>
      <c r="D447" t="s">
        <v>1111</v>
      </c>
      <c r="E447" t="s">
        <v>554</v>
      </c>
      <c r="F447" t="s">
        <v>1273</v>
      </c>
      <c r="G447">
        <v>0</v>
      </c>
      <c r="H447" s="133">
        <v>0</v>
      </c>
      <c r="I447" t="str">
        <f>_xlfn.XLOOKUP(Violent_Incident_With_Injury[[#This Row],[School Name]],Maine_Schools[School Name],Maine_Schools[Grade Span],"Error")</f>
        <v>PK-05</v>
      </c>
      <c r="J447" t="str">
        <f>_xlfn.XLOOKUP(Violent_Incident_With_Injury[[#This Row],[School Name]],Maine_Schools[School Name],Maine_Schools[Comparison School Type],"Error")</f>
        <v>Non Charter</v>
      </c>
    </row>
    <row r="448" spans="1:10" hidden="1">
      <c r="A448" t="s">
        <v>573</v>
      </c>
      <c r="B448" t="s">
        <v>1271</v>
      </c>
      <c r="C448" t="s">
        <v>1272</v>
      </c>
      <c r="D448" t="s">
        <v>1002</v>
      </c>
      <c r="E448" t="s">
        <v>555</v>
      </c>
      <c r="F448" t="s">
        <v>1273</v>
      </c>
      <c r="G448">
        <v>0</v>
      </c>
      <c r="H448" s="133">
        <v>0</v>
      </c>
      <c r="I448" t="str">
        <f>_xlfn.XLOOKUP(Violent_Incident_With_Injury[[#This Row],[School Name]],Maine_Schools[School Name],Maine_Schools[Grade Span],"Error")</f>
        <v>PK-02</v>
      </c>
      <c r="J448" t="str">
        <f>_xlfn.XLOOKUP(Violent_Incident_With_Injury[[#This Row],[School Name]],Maine_Schools[School Name],Maine_Schools[Comparison School Type],"Error")</f>
        <v>Non Charter</v>
      </c>
    </row>
    <row r="449" spans="1:10" hidden="1">
      <c r="A449" t="s">
        <v>573</v>
      </c>
      <c r="B449" t="s">
        <v>1271</v>
      </c>
      <c r="C449" t="s">
        <v>1272</v>
      </c>
      <c r="D449" t="s">
        <v>1220</v>
      </c>
      <c r="E449" t="s">
        <v>198</v>
      </c>
      <c r="F449" t="s">
        <v>1273</v>
      </c>
      <c r="G449">
        <v>3</v>
      </c>
      <c r="H449" s="133">
        <v>8.3999999999999995E-3</v>
      </c>
      <c r="I449" t="str">
        <f>_xlfn.XLOOKUP(Violent_Incident_With_Injury[[#This Row],[School Name]],Maine_Schools[School Name],Maine_Schools[Grade Span],"Error")</f>
        <v>06-08</v>
      </c>
      <c r="J449" t="str">
        <f>_xlfn.XLOOKUP(Violent_Incident_With_Injury[[#This Row],[School Name]],Maine_Schools[School Name],Maine_Schools[Comparison School Type],"Error")</f>
        <v>Non Charter</v>
      </c>
    </row>
    <row r="450" spans="1:10">
      <c r="A450" t="s">
        <v>573</v>
      </c>
      <c r="B450" t="s">
        <v>1271</v>
      </c>
      <c r="C450" t="s">
        <v>1272</v>
      </c>
      <c r="D450" t="s">
        <v>1220</v>
      </c>
      <c r="E450" t="s">
        <v>137</v>
      </c>
      <c r="F450" t="s">
        <v>1273</v>
      </c>
      <c r="G450">
        <v>1</v>
      </c>
      <c r="H450" s="133">
        <v>1.9E-3</v>
      </c>
      <c r="I450" t="str">
        <f>_xlfn.XLOOKUP(Violent_Incident_With_Injury[[#This Row],[School Name]],Maine_Schools[School Name],Maine_Schools[Grade Span],"Error")</f>
        <v>09-12</v>
      </c>
      <c r="J450" t="str">
        <f>_xlfn.XLOOKUP(Violent_Incident_With_Injury[[#This Row],[School Name]],Maine_Schools[School Name],Maine_Schools[Comparison School Type],"Error")</f>
        <v>Non Charter</v>
      </c>
    </row>
    <row r="451" spans="1:10" hidden="1">
      <c r="A451" t="s">
        <v>573</v>
      </c>
      <c r="B451" t="s">
        <v>1271</v>
      </c>
      <c r="C451" t="s">
        <v>1272</v>
      </c>
      <c r="D451" t="s">
        <v>1065</v>
      </c>
      <c r="E451" t="s">
        <v>556</v>
      </c>
      <c r="F451" t="s">
        <v>1273</v>
      </c>
      <c r="G451">
        <v>0</v>
      </c>
      <c r="H451" s="133">
        <v>0</v>
      </c>
      <c r="I451" t="str">
        <f>_xlfn.XLOOKUP(Violent_Incident_With_Injury[[#This Row],[School Name]],Maine_Schools[School Name],Maine_Schools[Grade Span],"Error")</f>
        <v>KG-05</v>
      </c>
      <c r="J451" t="str">
        <f>_xlfn.XLOOKUP(Violent_Incident_With_Injury[[#This Row],[School Name]],Maine_Schools[School Name],Maine_Schools[Comparison School Type],"Error")</f>
        <v>Non Charter</v>
      </c>
    </row>
    <row r="452" spans="1:10" hidden="1">
      <c r="A452" t="s">
        <v>573</v>
      </c>
      <c r="B452" t="s">
        <v>1271</v>
      </c>
      <c r="C452" t="s">
        <v>1272</v>
      </c>
      <c r="D452" t="s">
        <v>1222</v>
      </c>
      <c r="E452" t="s">
        <v>557</v>
      </c>
      <c r="F452" t="s">
        <v>1273</v>
      </c>
      <c r="G452">
        <v>0</v>
      </c>
      <c r="H452" s="133">
        <v>0</v>
      </c>
      <c r="I452" t="str">
        <f>_xlfn.XLOOKUP(Violent_Incident_With_Injury[[#This Row],[School Name]],Maine_Schools[School Name],Maine_Schools[Grade Span],"Error")</f>
        <v>KG-04</v>
      </c>
      <c r="J452" t="str">
        <f>_xlfn.XLOOKUP(Violent_Incident_With_Injury[[#This Row],[School Name]],Maine_Schools[School Name],Maine_Schools[Comparison School Type],"Error")</f>
        <v>Non Charter</v>
      </c>
    </row>
    <row r="453" spans="1:10">
      <c r="A453" t="s">
        <v>573</v>
      </c>
      <c r="B453" t="s">
        <v>1271</v>
      </c>
      <c r="C453" t="s">
        <v>1272</v>
      </c>
      <c r="D453" t="s">
        <v>1222</v>
      </c>
      <c r="E453" t="s">
        <v>409</v>
      </c>
      <c r="F453" t="s">
        <v>1273</v>
      </c>
      <c r="G453">
        <v>1</v>
      </c>
      <c r="H453" s="133">
        <v>2.3999999999999998E-3</v>
      </c>
      <c r="I453" t="str">
        <f>_xlfn.XLOOKUP(Violent_Incident_With_Injury[[#This Row],[School Name]],Maine_Schools[School Name],Maine_Schools[Grade Span],"Error")</f>
        <v>09-12</v>
      </c>
      <c r="J453" t="str">
        <f>_xlfn.XLOOKUP(Violent_Incident_With_Injury[[#This Row],[School Name]],Maine_Schools[School Name],Maine_Schools[Comparison School Type],"Error")</f>
        <v>Non Charter</v>
      </c>
    </row>
    <row r="454" spans="1:10" hidden="1">
      <c r="A454" t="s">
        <v>573</v>
      </c>
      <c r="B454" t="s">
        <v>1271</v>
      </c>
      <c r="C454" t="s">
        <v>1272</v>
      </c>
      <c r="D454" t="s">
        <v>1222</v>
      </c>
      <c r="E454" t="s">
        <v>558</v>
      </c>
      <c r="F454" t="s">
        <v>1273</v>
      </c>
      <c r="G454">
        <v>0</v>
      </c>
      <c r="H454" s="133">
        <v>0</v>
      </c>
      <c r="I454" t="str">
        <f>_xlfn.XLOOKUP(Violent_Incident_With_Injury[[#This Row],[School Name]],Maine_Schools[School Name],Maine_Schools[Grade Span],"Error")</f>
        <v>05-08</v>
      </c>
      <c r="J454" t="str">
        <f>_xlfn.XLOOKUP(Violent_Incident_With_Injury[[#This Row],[School Name]],Maine_Schools[School Name],Maine_Schools[Comparison School Type],"Error")</f>
        <v>Non Charter</v>
      </c>
    </row>
    <row r="455" spans="1:10" hidden="1">
      <c r="A455" t="s">
        <v>573</v>
      </c>
      <c r="B455" t="s">
        <v>1271</v>
      </c>
      <c r="C455" t="s">
        <v>1272</v>
      </c>
      <c r="D455" t="s">
        <v>1195</v>
      </c>
      <c r="E455" t="s">
        <v>559</v>
      </c>
      <c r="F455" t="s">
        <v>1273</v>
      </c>
      <c r="G455">
        <v>0</v>
      </c>
      <c r="H455" s="133">
        <v>0</v>
      </c>
      <c r="I455" t="str">
        <f>_xlfn.XLOOKUP(Violent_Incident_With_Injury[[#This Row],[School Name]],Maine_Schools[School Name],Maine_Schools[Grade Span],"Error")</f>
        <v>03-05</v>
      </c>
      <c r="J455" t="str">
        <f>_xlfn.XLOOKUP(Violent_Incident_With_Injury[[#This Row],[School Name]],Maine_Schools[School Name],Maine_Schools[Comparison School Type],"Error")</f>
        <v>Non Charter</v>
      </c>
    </row>
    <row r="456" spans="1:10">
      <c r="A456" t="s">
        <v>573</v>
      </c>
      <c r="B456" t="s">
        <v>1271</v>
      </c>
      <c r="C456" t="s">
        <v>1272</v>
      </c>
      <c r="D456" t="s">
        <v>1229</v>
      </c>
      <c r="E456" t="s">
        <v>140</v>
      </c>
      <c r="F456" t="s">
        <v>1273</v>
      </c>
      <c r="G456">
        <v>0</v>
      </c>
      <c r="H456" s="133">
        <v>0</v>
      </c>
      <c r="I456" t="str">
        <f>_xlfn.XLOOKUP(Violent_Incident_With_Injury[[#This Row],[School Name]],Maine_Schools[School Name],Maine_Schools[Grade Span],"Error")</f>
        <v>09-12</v>
      </c>
      <c r="J456" t="str">
        <f>_xlfn.XLOOKUP(Violent_Incident_With_Injury[[#This Row],[School Name]],Maine_Schools[School Name],Maine_Schools[Comparison School Type],"Error")</f>
        <v>Non Charter</v>
      </c>
    </row>
    <row r="457" spans="1:10" hidden="1">
      <c r="A457" t="s">
        <v>573</v>
      </c>
      <c r="B457" t="s">
        <v>1271</v>
      </c>
      <c r="C457" t="s">
        <v>1272</v>
      </c>
      <c r="D457" t="s">
        <v>1229</v>
      </c>
      <c r="E457" t="s">
        <v>248</v>
      </c>
      <c r="F457" t="s">
        <v>1273</v>
      </c>
      <c r="G457">
        <v>0</v>
      </c>
      <c r="H457" s="133">
        <v>0</v>
      </c>
      <c r="I457" t="str">
        <f>_xlfn.XLOOKUP(Violent_Incident_With_Injury[[#This Row],[School Name]],Maine_Schools[School Name],Maine_Schools[Grade Span],"Error")</f>
        <v>05-08</v>
      </c>
      <c r="J457" t="str">
        <f>_xlfn.XLOOKUP(Violent_Incident_With_Injury[[#This Row],[School Name]],Maine_Schools[School Name],Maine_Schools[Comparison School Type],"Error")</f>
        <v>Non Charter</v>
      </c>
    </row>
    <row r="458" spans="1:10" hidden="1">
      <c r="A458" t="s">
        <v>573</v>
      </c>
      <c r="B458" t="s">
        <v>1271</v>
      </c>
      <c r="C458" t="s">
        <v>1272</v>
      </c>
      <c r="D458" t="s">
        <v>981</v>
      </c>
      <c r="E458" t="s">
        <v>472</v>
      </c>
      <c r="F458" t="s">
        <v>1273</v>
      </c>
      <c r="G458">
        <v>0</v>
      </c>
      <c r="H458" s="133">
        <v>0</v>
      </c>
      <c r="I458" t="str">
        <f>_xlfn.XLOOKUP(Violent_Incident_With_Injury[[#This Row],[School Name]],Maine_Schools[School Name],Maine_Schools[Grade Span],"Error")</f>
        <v>PK-08</v>
      </c>
      <c r="J458" t="str">
        <f>_xlfn.XLOOKUP(Violent_Incident_With_Injury[[#This Row],[School Name]],Maine_Schools[School Name],Maine_Schools[Comparison School Type],"Error")</f>
        <v>Non Charter</v>
      </c>
    </row>
    <row r="459" spans="1:10" hidden="1">
      <c r="A459" t="s">
        <v>573</v>
      </c>
      <c r="B459" t="s">
        <v>1271</v>
      </c>
      <c r="C459" t="s">
        <v>1272</v>
      </c>
      <c r="D459" t="s">
        <v>1231</v>
      </c>
      <c r="E459" t="s">
        <v>423</v>
      </c>
      <c r="F459" t="s">
        <v>1273</v>
      </c>
      <c r="G459">
        <v>0</v>
      </c>
      <c r="H459" s="133">
        <v>0</v>
      </c>
      <c r="I459" t="str">
        <f>_xlfn.XLOOKUP(Violent_Incident_With_Injury[[#This Row],[School Name]],Maine_Schools[School Name],Maine_Schools[Grade Span],"Error")</f>
        <v>PK-08</v>
      </c>
      <c r="J459" t="str">
        <f>_xlfn.XLOOKUP(Violent_Incident_With_Injury[[#This Row],[School Name]],Maine_Schools[School Name],Maine_Schools[Comparison School Type],"Error")</f>
        <v>Non Charter</v>
      </c>
    </row>
    <row r="460" spans="1:10" hidden="1">
      <c r="A460" t="s">
        <v>573</v>
      </c>
      <c r="B460" t="s">
        <v>1271</v>
      </c>
      <c r="C460" t="s">
        <v>1272</v>
      </c>
      <c r="D460" t="s">
        <v>1241</v>
      </c>
      <c r="E460" t="s">
        <v>561</v>
      </c>
      <c r="F460" t="s">
        <v>1273</v>
      </c>
      <c r="G460">
        <v>0</v>
      </c>
      <c r="H460" s="133">
        <v>0</v>
      </c>
      <c r="I460" t="str">
        <f>_xlfn.XLOOKUP(Violent_Incident_With_Injury[[#This Row],[School Name]],Maine_Schools[School Name],Maine_Schools[Grade Span],"Error")</f>
        <v>PK-01</v>
      </c>
      <c r="J460" t="str">
        <f>_xlfn.XLOOKUP(Violent_Incident_With_Injury[[#This Row],[School Name]],Maine_Schools[School Name],Maine_Schools[Comparison School Type],"Error")</f>
        <v>Non Charter</v>
      </c>
    </row>
    <row r="461" spans="1:10" hidden="1">
      <c r="A461" t="s">
        <v>573</v>
      </c>
      <c r="B461" t="s">
        <v>1271</v>
      </c>
      <c r="C461" t="s">
        <v>1272</v>
      </c>
      <c r="D461" t="s">
        <v>760</v>
      </c>
      <c r="E461" t="s">
        <v>562</v>
      </c>
      <c r="F461" t="s">
        <v>1273</v>
      </c>
      <c r="G461">
        <v>0</v>
      </c>
      <c r="H461" s="133">
        <v>0</v>
      </c>
      <c r="I461" t="str">
        <f>_xlfn.XLOOKUP(Violent_Incident_With_Injury[[#This Row],[School Name]],Maine_Schools[School Name],Maine_Schools[Grade Span],"Error")</f>
        <v>06-08</v>
      </c>
      <c r="J461" t="str">
        <f>_xlfn.XLOOKUP(Violent_Incident_With_Injury[[#This Row],[School Name]],Maine_Schools[School Name],Maine_Schools[Comparison School Type],"Error")</f>
        <v>Non Charter</v>
      </c>
    </row>
    <row r="462" spans="1:10" hidden="1">
      <c r="A462" t="s">
        <v>573</v>
      </c>
      <c r="B462" t="s">
        <v>1271</v>
      </c>
      <c r="C462" t="s">
        <v>1272</v>
      </c>
      <c r="D462" t="s">
        <v>1010</v>
      </c>
      <c r="E462" t="s">
        <v>563</v>
      </c>
      <c r="F462" t="s">
        <v>1273</v>
      </c>
      <c r="G462">
        <v>0</v>
      </c>
      <c r="H462" s="133">
        <v>0</v>
      </c>
      <c r="I462" t="str">
        <f>_xlfn.XLOOKUP(Violent_Incident_With_Injury[[#This Row],[School Name]],Maine_Schools[School Name],Maine_Schools[Grade Span],"Error")</f>
        <v>03-05</v>
      </c>
      <c r="J462" t="str">
        <f>_xlfn.XLOOKUP(Violent_Incident_With_Injury[[#This Row],[School Name]],Maine_Schools[School Name],Maine_Schools[Comparison School Type],"Error")</f>
        <v>Non Charter</v>
      </c>
    </row>
    <row r="463" spans="1:10" hidden="1">
      <c r="A463" t="s">
        <v>573</v>
      </c>
      <c r="B463" t="s">
        <v>1271</v>
      </c>
      <c r="C463" t="s">
        <v>1272</v>
      </c>
      <c r="D463" t="s">
        <v>1162</v>
      </c>
      <c r="E463" t="s">
        <v>564</v>
      </c>
      <c r="F463" t="s">
        <v>1273</v>
      </c>
      <c r="G463">
        <v>0</v>
      </c>
      <c r="H463" s="133">
        <v>0</v>
      </c>
      <c r="I463" t="str">
        <f>_xlfn.XLOOKUP(Violent_Incident_With_Injury[[#This Row],[School Name]],Maine_Schools[School Name],Maine_Schools[Grade Span],"Error")</f>
        <v>PK-05</v>
      </c>
      <c r="J463" t="str">
        <f>_xlfn.XLOOKUP(Violent_Incident_With_Injury[[#This Row],[School Name]],Maine_Schools[School Name],Maine_Schools[Comparison School Type],"Error")</f>
        <v>Non Charter</v>
      </c>
    </row>
    <row r="464" spans="1:10">
      <c r="A464" t="s">
        <v>573</v>
      </c>
      <c r="B464" t="s">
        <v>1271</v>
      </c>
      <c r="C464" t="s">
        <v>1272</v>
      </c>
      <c r="D464" t="s">
        <v>992</v>
      </c>
      <c r="E464" t="s">
        <v>250</v>
      </c>
      <c r="F464" t="s">
        <v>1273</v>
      </c>
      <c r="G464">
        <v>0</v>
      </c>
      <c r="H464" s="133">
        <v>0</v>
      </c>
      <c r="I464" t="str">
        <f>_xlfn.XLOOKUP(Violent_Incident_With_Injury[[#This Row],[School Name]],Maine_Schools[School Name],Maine_Schools[Grade Span],"Error")</f>
        <v>09-12</v>
      </c>
      <c r="J464" t="str">
        <f>_xlfn.XLOOKUP(Violent_Incident_With_Injury[[#This Row],[School Name]],Maine_Schools[School Name],Maine_Schools[Comparison School Type],"Error")</f>
        <v>Non Charter</v>
      </c>
    </row>
    <row r="465" spans="1:10" hidden="1">
      <c r="A465" t="s">
        <v>573</v>
      </c>
      <c r="B465" t="s">
        <v>1271</v>
      </c>
      <c r="C465" t="s">
        <v>1272</v>
      </c>
      <c r="D465" t="s">
        <v>992</v>
      </c>
      <c r="E465" t="s">
        <v>473</v>
      </c>
      <c r="F465" t="s">
        <v>1273</v>
      </c>
      <c r="G465">
        <v>2</v>
      </c>
      <c r="H465" s="133">
        <v>3.5000000000000001E-3</v>
      </c>
      <c r="I465" t="str">
        <f>_xlfn.XLOOKUP(Violent_Incident_With_Injury[[#This Row],[School Name]],Maine_Schools[School Name],Maine_Schools[Grade Span],"Error")</f>
        <v>06-08</v>
      </c>
      <c r="J465" t="str">
        <f>_xlfn.XLOOKUP(Violent_Incident_With_Injury[[#This Row],[School Name]],Maine_Schools[School Name],Maine_Schools[Comparison School Type],"Error")</f>
        <v>Non Charter</v>
      </c>
    </row>
    <row r="466" spans="1:10" hidden="1">
      <c r="A466" t="s">
        <v>573</v>
      </c>
      <c r="B466" t="s">
        <v>1271</v>
      </c>
      <c r="C466" t="s">
        <v>1272</v>
      </c>
      <c r="D466" t="s">
        <v>992</v>
      </c>
      <c r="E466" t="s">
        <v>565</v>
      </c>
      <c r="F466" t="s">
        <v>1273</v>
      </c>
      <c r="G466">
        <v>0</v>
      </c>
      <c r="H466" s="133">
        <v>0</v>
      </c>
      <c r="I466" t="str">
        <f>_xlfn.XLOOKUP(Violent_Incident_With_Injury[[#This Row],[School Name]],Maine_Schools[School Name],Maine_Schools[Grade Span],"Error")</f>
        <v>KG-03</v>
      </c>
      <c r="J466" t="str">
        <f>_xlfn.XLOOKUP(Violent_Incident_With_Injury[[#This Row],[School Name]],Maine_Schools[School Name],Maine_Schools[Comparison School Type],"Error")</f>
        <v>Non Charter</v>
      </c>
    </row>
    <row r="467" spans="1:10" hidden="1">
      <c r="A467" t="s">
        <v>573</v>
      </c>
      <c r="B467" t="s">
        <v>1271</v>
      </c>
      <c r="C467" t="s">
        <v>1272</v>
      </c>
      <c r="D467" t="s">
        <v>981</v>
      </c>
      <c r="E467" t="s">
        <v>474</v>
      </c>
      <c r="F467" t="s">
        <v>1273</v>
      </c>
      <c r="G467">
        <v>3</v>
      </c>
      <c r="H467" s="133">
        <v>9.9000000000000008E-3</v>
      </c>
      <c r="I467" t="str">
        <f>_xlfn.XLOOKUP(Violent_Incident_With_Injury[[#This Row],[School Name]],Maine_Schools[School Name],Maine_Schools[Grade Span],"Error")</f>
        <v>KG-08</v>
      </c>
      <c r="J467" t="str">
        <f>_xlfn.XLOOKUP(Violent_Incident_With_Injury[[#This Row],[School Name]],Maine_Schools[School Name],Maine_Schools[Comparison School Type],"Error")</f>
        <v>Non Charter</v>
      </c>
    </row>
    <row r="468" spans="1:10" hidden="1">
      <c r="A468" t="s">
        <v>573</v>
      </c>
      <c r="B468" t="s">
        <v>1271</v>
      </c>
      <c r="C468" t="s">
        <v>1272</v>
      </c>
      <c r="D468" t="s">
        <v>1233</v>
      </c>
      <c r="E468" t="s">
        <v>475</v>
      </c>
      <c r="F468" t="s">
        <v>1273</v>
      </c>
      <c r="G468">
        <v>7</v>
      </c>
      <c r="H468" s="133">
        <v>1.1900000000000001E-2</v>
      </c>
      <c r="I468" t="str">
        <f>_xlfn.XLOOKUP(Violent_Incident_With_Injury[[#This Row],[School Name]],Maine_Schools[School Name],Maine_Schools[Grade Span],"Error")</f>
        <v>PK-06</v>
      </c>
      <c r="J468" t="str">
        <f>_xlfn.XLOOKUP(Violent_Incident_With_Injury[[#This Row],[School Name]],Maine_Schools[School Name],Maine_Schools[Comparison School Type],"Error")</f>
        <v>Non Charter</v>
      </c>
    </row>
    <row r="469" spans="1:10">
      <c r="A469" t="s">
        <v>573</v>
      </c>
      <c r="B469" t="s">
        <v>1271</v>
      </c>
      <c r="C469" t="s">
        <v>1272</v>
      </c>
      <c r="D469" t="s">
        <v>1233</v>
      </c>
      <c r="E469" t="s">
        <v>415</v>
      </c>
      <c r="F469" t="s">
        <v>1273</v>
      </c>
      <c r="G469">
        <v>0</v>
      </c>
      <c r="H469" s="133">
        <v>0</v>
      </c>
      <c r="I469" t="str">
        <f>_xlfn.XLOOKUP(Violent_Incident_With_Injury[[#This Row],[School Name]],Maine_Schools[School Name],Maine_Schools[Grade Span],"Error")</f>
        <v>09-12</v>
      </c>
      <c r="J469" t="str">
        <f>_xlfn.XLOOKUP(Violent_Incident_With_Injury[[#This Row],[School Name]],Maine_Schools[School Name],Maine_Schools[Comparison School Type],"Error")</f>
        <v>Non Charter</v>
      </c>
    </row>
    <row r="470" spans="1:10" hidden="1">
      <c r="A470" t="s">
        <v>573</v>
      </c>
      <c r="B470" t="s">
        <v>1271</v>
      </c>
      <c r="C470" t="s">
        <v>1272</v>
      </c>
      <c r="D470" t="s">
        <v>1233</v>
      </c>
      <c r="E470" t="s">
        <v>87</v>
      </c>
      <c r="F470" t="s">
        <v>1273</v>
      </c>
      <c r="G470">
        <v>0</v>
      </c>
      <c r="H470" s="133">
        <v>0</v>
      </c>
      <c r="I470" t="str">
        <f>_xlfn.XLOOKUP(Violent_Incident_With_Injury[[#This Row],[School Name]],Maine_Schools[School Name],Maine_Schools[Grade Span],"Error")</f>
        <v>07-08</v>
      </c>
      <c r="J470" t="str">
        <f>_xlfn.XLOOKUP(Violent_Incident_With_Injury[[#This Row],[School Name]],Maine_Schools[School Name],Maine_Schools[Comparison School Type],"Error")</f>
        <v>Non Charter</v>
      </c>
    </row>
    <row r="471" spans="1:10" hidden="1">
      <c r="A471" t="s">
        <v>573</v>
      </c>
      <c r="B471" t="s">
        <v>1271</v>
      </c>
      <c r="C471" t="s">
        <v>1272</v>
      </c>
      <c r="D471" t="s">
        <v>1235</v>
      </c>
      <c r="E471" t="s">
        <v>476</v>
      </c>
      <c r="F471" t="s">
        <v>1273</v>
      </c>
      <c r="G471">
        <v>0</v>
      </c>
      <c r="H471" s="133">
        <v>0</v>
      </c>
      <c r="I471" t="str">
        <f>_xlfn.XLOOKUP(Violent_Incident_With_Injury[[#This Row],[School Name]],Maine_Schools[School Name],Maine_Schools[Grade Span],"Error")</f>
        <v>PK-05</v>
      </c>
      <c r="J471" t="str">
        <f>_xlfn.XLOOKUP(Violent_Incident_With_Injury[[#This Row],[School Name]],Maine_Schools[School Name],Maine_Schools[Comparison School Type],"Error")</f>
        <v>Non Charter</v>
      </c>
    </row>
    <row r="472" spans="1:10">
      <c r="A472" t="s">
        <v>573</v>
      </c>
      <c r="B472" t="s">
        <v>1271</v>
      </c>
      <c r="C472" t="s">
        <v>1272</v>
      </c>
      <c r="D472" t="s">
        <v>1235</v>
      </c>
      <c r="E472" t="s">
        <v>145</v>
      </c>
      <c r="F472" t="s">
        <v>1273</v>
      </c>
      <c r="G472">
        <v>4</v>
      </c>
      <c r="H472" s="133">
        <v>1.6E-2</v>
      </c>
      <c r="I472" t="str">
        <f>_xlfn.XLOOKUP(Violent_Incident_With_Injury[[#This Row],[School Name]],Maine_Schools[School Name],Maine_Schools[Grade Span],"Error")</f>
        <v>09-12</v>
      </c>
      <c r="J472" t="str">
        <f>_xlfn.XLOOKUP(Violent_Incident_With_Injury[[#This Row],[School Name]],Maine_Schools[School Name],Maine_Schools[Comparison School Type],"Error")</f>
        <v>Non Charter</v>
      </c>
    </row>
    <row r="473" spans="1:10" hidden="1">
      <c r="A473" t="s">
        <v>573</v>
      </c>
      <c r="B473" t="s">
        <v>1271</v>
      </c>
      <c r="C473" t="s">
        <v>1272</v>
      </c>
      <c r="D473" t="s">
        <v>1235</v>
      </c>
      <c r="E473" t="s">
        <v>478</v>
      </c>
      <c r="F473" t="s">
        <v>1273</v>
      </c>
      <c r="G473">
        <v>0</v>
      </c>
      <c r="H473" s="133">
        <v>0</v>
      </c>
      <c r="I473" t="str">
        <f>_xlfn.XLOOKUP(Violent_Incident_With_Injury[[#This Row],[School Name]],Maine_Schools[School Name],Maine_Schools[Grade Span],"Error")</f>
        <v>06-08</v>
      </c>
      <c r="J473" t="str">
        <f>_xlfn.XLOOKUP(Violent_Incident_With_Injury[[#This Row],[School Name]],Maine_Schools[School Name],Maine_Schools[Comparison School Type],"Error")</f>
        <v>Non Charter</v>
      </c>
    </row>
    <row r="474" spans="1:10" hidden="1">
      <c r="A474" t="s">
        <v>573</v>
      </c>
      <c r="B474" t="s">
        <v>1271</v>
      </c>
      <c r="C474" t="s">
        <v>1272</v>
      </c>
      <c r="D474" t="s">
        <v>1237</v>
      </c>
      <c r="E474" t="s">
        <v>419</v>
      </c>
      <c r="F474" t="s">
        <v>1273</v>
      </c>
      <c r="G474">
        <v>0</v>
      </c>
      <c r="H474" s="133">
        <v>0</v>
      </c>
      <c r="I474" t="str">
        <f>_xlfn.XLOOKUP(Violent_Incident_With_Injury[[#This Row],[School Name]],Maine_Schools[School Name],Maine_Schools[Grade Span],"Error")</f>
        <v>PK-05</v>
      </c>
      <c r="J474" t="str">
        <f>_xlfn.XLOOKUP(Violent_Incident_With_Injury[[#This Row],[School Name]],Maine_Schools[School Name],Maine_Schools[Comparison School Type],"Error")</f>
        <v>Non Charter</v>
      </c>
    </row>
    <row r="475" spans="1:10" hidden="1">
      <c r="A475" t="s">
        <v>573</v>
      </c>
      <c r="B475" t="s">
        <v>1271</v>
      </c>
      <c r="C475" t="s">
        <v>1272</v>
      </c>
      <c r="D475" t="s">
        <v>1237</v>
      </c>
      <c r="E475" t="s">
        <v>151</v>
      </c>
      <c r="F475" t="s">
        <v>1273</v>
      </c>
      <c r="G475">
        <v>2</v>
      </c>
      <c r="H475" s="133">
        <v>7.7000000000000002E-3</v>
      </c>
      <c r="I475" t="str">
        <f>_xlfn.XLOOKUP(Violent_Incident_With_Injury[[#This Row],[School Name]],Maine_Schools[School Name],Maine_Schools[Grade Span],"Error")</f>
        <v>06-12</v>
      </c>
      <c r="J475" t="str">
        <f>_xlfn.XLOOKUP(Violent_Incident_With_Injury[[#This Row],[School Name]],Maine_Schools[School Name],Maine_Schools[Comparison School Type],"Error")</f>
        <v>Non Charter</v>
      </c>
    </row>
    <row r="476" spans="1:10" hidden="1">
      <c r="A476" t="s">
        <v>573</v>
      </c>
      <c r="B476" t="s">
        <v>1271</v>
      </c>
      <c r="C476" t="s">
        <v>1272</v>
      </c>
      <c r="D476" t="s">
        <v>1052</v>
      </c>
      <c r="E476" t="s">
        <v>323</v>
      </c>
      <c r="F476" t="s">
        <v>1273</v>
      </c>
      <c r="G476">
        <v>0</v>
      </c>
      <c r="H476" s="133">
        <v>0</v>
      </c>
      <c r="I476" t="str">
        <f>_xlfn.XLOOKUP(Violent_Incident_With_Injury[[#This Row],[School Name]],Maine_Schools[School Name],Maine_Schools[Grade Span],"Error")</f>
        <v>06-12</v>
      </c>
      <c r="J476" t="str">
        <f>_xlfn.XLOOKUP(Violent_Incident_With_Injury[[#This Row],[School Name]],Maine_Schools[School Name],Maine_Schools[Comparison School Type],"Error")</f>
        <v>Non Charter</v>
      </c>
    </row>
    <row r="477" spans="1:10" hidden="1">
      <c r="A477" t="s">
        <v>573</v>
      </c>
      <c r="B477" t="s">
        <v>1271</v>
      </c>
      <c r="C477" t="s">
        <v>1272</v>
      </c>
      <c r="D477" t="s">
        <v>1239</v>
      </c>
      <c r="E477" t="s">
        <v>83</v>
      </c>
      <c r="F477" t="s">
        <v>1273</v>
      </c>
      <c r="G477">
        <v>2</v>
      </c>
      <c r="H477" s="133">
        <v>1.1599999999999999E-2</v>
      </c>
      <c r="I477" t="str">
        <f>_xlfn.XLOOKUP(Violent_Incident_With_Injury[[#This Row],[School Name]],Maine_Schools[School Name],Maine_Schools[Grade Span],"Error")</f>
        <v>PK-08</v>
      </c>
      <c r="J477" t="str">
        <f>_xlfn.XLOOKUP(Violent_Incident_With_Injury[[#This Row],[School Name]],Maine_Schools[School Name],Maine_Schools[Comparison School Type],"Error")</f>
        <v>Non Charter</v>
      </c>
    </row>
    <row r="478" spans="1:10" hidden="1">
      <c r="A478" t="s">
        <v>573</v>
      </c>
      <c r="B478" t="s">
        <v>1271</v>
      </c>
      <c r="C478" t="s">
        <v>1272</v>
      </c>
      <c r="D478" t="s">
        <v>758</v>
      </c>
      <c r="E478" t="s">
        <v>88</v>
      </c>
      <c r="F478" t="s">
        <v>1273</v>
      </c>
      <c r="G478">
        <v>0</v>
      </c>
      <c r="H478" s="133">
        <v>0</v>
      </c>
      <c r="I478" t="str">
        <f>_xlfn.XLOOKUP(Violent_Incident_With_Injury[[#This Row],[School Name]],Maine_Schools[School Name],Maine_Schools[Grade Span],"Error")</f>
        <v>PK-06</v>
      </c>
      <c r="J478" t="str">
        <f>_xlfn.XLOOKUP(Violent_Incident_With_Injury[[#This Row],[School Name]],Maine_Schools[School Name],Maine_Schools[Comparison School Type],"Error")</f>
        <v>Non Charter</v>
      </c>
    </row>
    <row r="479" spans="1:10" hidden="1">
      <c r="A479" t="s">
        <v>573</v>
      </c>
      <c r="B479" t="s">
        <v>1271</v>
      </c>
      <c r="C479" t="s">
        <v>1272</v>
      </c>
      <c r="D479" t="s">
        <v>758</v>
      </c>
      <c r="E479" t="s">
        <v>49</v>
      </c>
      <c r="F479" t="s">
        <v>1273</v>
      </c>
      <c r="G479">
        <v>1</v>
      </c>
      <c r="H479" s="133">
        <v>5.1999999999999998E-3</v>
      </c>
      <c r="I479" t="str">
        <f>_xlfn.XLOOKUP(Violent_Incident_With_Injury[[#This Row],[School Name]],Maine_Schools[School Name],Maine_Schools[Grade Span],"Error")</f>
        <v>07-12</v>
      </c>
      <c r="J479" t="str">
        <f>_xlfn.XLOOKUP(Violent_Incident_With_Injury[[#This Row],[School Name]],Maine_Schools[School Name],Maine_Schools[Comparison School Type],"Error")</f>
        <v>Non Charter</v>
      </c>
    </row>
    <row r="480" spans="1:10" hidden="1">
      <c r="A480" t="s">
        <v>573</v>
      </c>
      <c r="B480" t="s">
        <v>1271</v>
      </c>
      <c r="C480" t="s">
        <v>1272</v>
      </c>
      <c r="D480" t="s">
        <v>1162</v>
      </c>
      <c r="E480" t="s">
        <v>566</v>
      </c>
      <c r="F480" t="s">
        <v>1273</v>
      </c>
      <c r="G480">
        <v>0</v>
      </c>
      <c r="H480" s="133">
        <v>0</v>
      </c>
      <c r="I480" t="str">
        <f>_xlfn.XLOOKUP(Violent_Incident_With_Injury[[#This Row],[School Name]],Maine_Schools[School Name],Maine_Schools[Grade Span],"Error")</f>
        <v>KG-05</v>
      </c>
      <c r="J480" t="str">
        <f>_xlfn.XLOOKUP(Violent_Incident_With_Injury[[#This Row],[School Name]],Maine_Schools[School Name],Maine_Schools[Comparison School Type],"Error")</f>
        <v>Non Charter</v>
      </c>
    </row>
    <row r="481" spans="1:10" hidden="1">
      <c r="A481" t="s">
        <v>573</v>
      </c>
      <c r="B481" t="s">
        <v>1271</v>
      </c>
      <c r="C481" t="s">
        <v>1272</v>
      </c>
      <c r="D481" t="s">
        <v>1083</v>
      </c>
      <c r="E481" t="s">
        <v>567</v>
      </c>
      <c r="F481" t="s">
        <v>1273</v>
      </c>
      <c r="G481">
        <v>0</v>
      </c>
      <c r="H481" s="133">
        <v>0</v>
      </c>
      <c r="I481" t="str">
        <f>_xlfn.XLOOKUP(Violent_Incident_With_Injury[[#This Row],[School Name]],Maine_Schools[School Name],Maine_Schools[Grade Span],"Error")</f>
        <v>KG-05</v>
      </c>
      <c r="J481" t="str">
        <f>_xlfn.XLOOKUP(Violent_Incident_With_Injury[[#This Row],[School Name]],Maine_Schools[School Name],Maine_Schools[Comparison School Type],"Error")</f>
        <v>Non Charter</v>
      </c>
    </row>
    <row r="482" spans="1:10" hidden="1">
      <c r="A482" t="s">
        <v>573</v>
      </c>
      <c r="B482" t="s">
        <v>1271</v>
      </c>
      <c r="C482" t="s">
        <v>1272</v>
      </c>
      <c r="D482" t="s">
        <v>930</v>
      </c>
      <c r="E482" t="s">
        <v>480</v>
      </c>
      <c r="F482" t="s">
        <v>1273</v>
      </c>
      <c r="G482">
        <v>0</v>
      </c>
      <c r="H482" s="133">
        <v>0</v>
      </c>
      <c r="I482" t="str">
        <f>_xlfn.XLOOKUP(Violent_Incident_With_Injury[[#This Row],[School Name]],Maine_Schools[School Name],Maine_Schools[Grade Span],"Error")</f>
        <v>PK-08</v>
      </c>
      <c r="J482" t="str">
        <f>_xlfn.XLOOKUP(Violent_Incident_With_Injury[[#This Row],[School Name]],Maine_Schools[School Name],Maine_Schools[Comparison School Type],"Error")</f>
        <v>Non Charter</v>
      </c>
    </row>
    <row r="483" spans="1:10" hidden="1">
      <c r="A483" t="s">
        <v>573</v>
      </c>
      <c r="B483" t="s">
        <v>1271</v>
      </c>
      <c r="C483" t="s">
        <v>1272</v>
      </c>
      <c r="D483" t="s">
        <v>1241</v>
      </c>
      <c r="E483" t="s">
        <v>568</v>
      </c>
      <c r="F483" t="s">
        <v>1273</v>
      </c>
      <c r="G483">
        <v>0</v>
      </c>
      <c r="H483" s="133">
        <v>0</v>
      </c>
      <c r="I483" t="str">
        <f>_xlfn.XLOOKUP(Violent_Incident_With_Injury[[#This Row],[School Name]],Maine_Schools[School Name],Maine_Schools[Grade Span],"Error")</f>
        <v>02-05</v>
      </c>
      <c r="J483" t="str">
        <f>_xlfn.XLOOKUP(Violent_Incident_With_Injury[[#This Row],[School Name]],Maine_Schools[School Name],Maine_Schools[Comparison School Type],"Error")</f>
        <v>Non Charter</v>
      </c>
    </row>
    <row r="484" spans="1:10">
      <c r="A484" t="s">
        <v>573</v>
      </c>
      <c r="B484" t="s">
        <v>1271</v>
      </c>
      <c r="C484" t="s">
        <v>1272</v>
      </c>
      <c r="D484" t="s">
        <v>1241</v>
      </c>
      <c r="E484" t="s">
        <v>569</v>
      </c>
      <c r="F484" t="s">
        <v>1273</v>
      </c>
      <c r="G484">
        <v>2</v>
      </c>
      <c r="H484" s="133">
        <v>3.3999999999999998E-3</v>
      </c>
      <c r="I484" t="str">
        <f>_xlfn.XLOOKUP(Violent_Incident_With_Injury[[#This Row],[School Name]],Maine_Schools[School Name],Maine_Schools[Grade Span],"Error")</f>
        <v>09-12</v>
      </c>
      <c r="J484" t="str">
        <f>_xlfn.XLOOKUP(Violent_Incident_With_Injury[[#This Row],[School Name]],Maine_Schools[School Name],Maine_Schools[Comparison School Type],"Error")</f>
        <v>Non Charter</v>
      </c>
    </row>
    <row r="485" spans="1:10">
      <c r="A485" t="s">
        <v>573</v>
      </c>
      <c r="B485" t="s">
        <v>1271</v>
      </c>
      <c r="C485" t="s">
        <v>1272</v>
      </c>
      <c r="D485" t="s">
        <v>1243</v>
      </c>
      <c r="E485" t="s">
        <v>481</v>
      </c>
      <c r="F485" t="s">
        <v>1273</v>
      </c>
      <c r="G485">
        <v>1</v>
      </c>
      <c r="H485" s="133">
        <v>1.9E-3</v>
      </c>
      <c r="I485" t="str">
        <f>_xlfn.XLOOKUP(Violent_Incident_With_Injury[[#This Row],[School Name]],Maine_Schools[School Name],Maine_Schools[Grade Span],"Error")</f>
        <v>09-12</v>
      </c>
      <c r="J485" t="str">
        <f>_xlfn.XLOOKUP(Violent_Incident_With_Injury[[#This Row],[School Name]],Maine_Schools[School Name],Maine_Schools[Comparison School Type],"Error")</f>
        <v>Non Charter</v>
      </c>
    </row>
    <row r="486" spans="1:10" hidden="1">
      <c r="A486" t="s">
        <v>573</v>
      </c>
      <c r="B486" t="s">
        <v>1271</v>
      </c>
      <c r="C486" t="s">
        <v>1272</v>
      </c>
      <c r="D486" t="s">
        <v>1243</v>
      </c>
      <c r="E486" t="s">
        <v>570</v>
      </c>
      <c r="F486" t="s">
        <v>1273</v>
      </c>
      <c r="G486">
        <v>2</v>
      </c>
      <c r="H486" s="133">
        <v>4.0000000000000001E-3</v>
      </c>
      <c r="I486" t="str">
        <f>_xlfn.XLOOKUP(Violent_Incident_With_Injury[[#This Row],[School Name]],Maine_Schools[School Name],Maine_Schools[Grade Span],"Error")</f>
        <v>05-08</v>
      </c>
      <c r="J486" t="str">
        <f>_xlfn.XLOOKUP(Violent_Incident_With_Injury[[#This Row],[School Name]],Maine_Schools[School Name],Maine_Schools[Comparison School Type],"Error")</f>
        <v>Non Charter</v>
      </c>
    </row>
    <row r="487" spans="1:10" hidden="1">
      <c r="A487" t="s">
        <v>573</v>
      </c>
      <c r="B487" t="s">
        <v>1271</v>
      </c>
      <c r="C487" t="s">
        <v>1272</v>
      </c>
      <c r="D487" t="s">
        <v>1191</v>
      </c>
      <c r="E487" t="s">
        <v>571</v>
      </c>
      <c r="F487" t="s">
        <v>1273</v>
      </c>
      <c r="G487">
        <v>0</v>
      </c>
      <c r="H487" s="133">
        <v>0</v>
      </c>
      <c r="I487" t="str">
        <f>_xlfn.XLOOKUP(Violent_Incident_With_Injury[[#This Row],[School Name]],Maine_Schools[School Name],Maine_Schools[Grade Span],"Error")</f>
        <v>KG-02</v>
      </c>
      <c r="J487" t="str">
        <f>_xlfn.XLOOKUP(Violent_Incident_With_Injury[[#This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9AAB-4CF1-D941-B2FD-9E7E6E04CDCF}">
  <dimension ref="A1:F487"/>
  <sheetViews>
    <sheetView workbookViewId="0">
      <selection activeCell="A60" sqref="A60"/>
    </sheetView>
  </sheetViews>
  <sheetFormatPr baseColWidth="10" defaultRowHeight="16"/>
  <cols>
    <col min="1" max="1" width="48.83203125" style="130" bestFit="1" customWidth="1"/>
    <col min="2" max="2" width="18" style="130" bestFit="1" customWidth="1"/>
    <col min="3" max="3" width="13.33203125" style="130" bestFit="1" customWidth="1"/>
    <col min="4" max="4" width="24.5" style="130" bestFit="1" customWidth="1"/>
    <col min="5" max="16384" width="10.83203125" style="130"/>
  </cols>
  <sheetData>
    <row r="1" spans="1:6">
      <c r="A1" s="130" t="s">
        <v>0</v>
      </c>
      <c r="B1" s="130" t="s">
        <v>1265</v>
      </c>
      <c r="C1" s="126" t="s">
        <v>677</v>
      </c>
      <c r="D1" s="125" t="s">
        <v>1264</v>
      </c>
    </row>
    <row r="2" spans="1:6" hidden="1">
      <c r="A2" s="130" t="s">
        <v>10</v>
      </c>
      <c r="B2" s="130">
        <v>0</v>
      </c>
      <c r="C2" t="str">
        <f>_xlfn.XLOOKUP(School_Behavior[[#This Row],[School Name]],Maine_Schools[School Name],Maine_Schools[Grade Span],"Error")</f>
        <v>PK-03</v>
      </c>
      <c r="D2" t="str">
        <f>_xlfn.XLOOKUP(School_Behavior[[#This Row],[School Name]],Maine_Schools[School Name],Maine_Schools[Comparison School Type],"Error")</f>
        <v>Non Charter</v>
      </c>
      <c r="F2" s="130" t="str" cm="1">
        <f t="array" ref="F2">_xlfn._xlws.SORT(_xlfn.UNIQUE(_xlfn._xlws.FILTER(School_Behavior[Grade Span],School_Behavior[Comparison School Type]="Charter","")))</f>
        <v>09-12</v>
      </c>
    </row>
    <row r="3" spans="1:6" hidden="1">
      <c r="A3" s="130" t="s">
        <v>18</v>
      </c>
      <c r="B3" s="130">
        <v>1.03E-2</v>
      </c>
      <c r="C3" t="str">
        <f>_xlfn.XLOOKUP(School_Behavior[[#This Row],[School Name]],Maine_Schools[School Name],Maine_Schools[Grade Span],"Error")</f>
        <v>02-05</v>
      </c>
      <c r="D3" t="str">
        <f>_xlfn.XLOOKUP(School_Behavior[[#This Row],[School Name]],Maine_Schools[School Name],Maine_Schools[Comparison School Type],"Error")</f>
        <v>Non Charter</v>
      </c>
    </row>
    <row r="4" spans="1:6" hidden="1">
      <c r="A4" s="130" t="s">
        <v>7</v>
      </c>
      <c r="B4" s="130">
        <v>6.9099999999999995E-2</v>
      </c>
      <c r="C4" t="str">
        <f>_xlfn.XLOOKUP(School_Behavior[[#This Row],[School Name]],Maine_Schools[School Name],Maine_Schools[Grade Span],"Error")</f>
        <v>PK-08</v>
      </c>
      <c r="D4" t="str">
        <f>_xlfn.XLOOKUP(School_Behavior[[#This Row],[School Name]],Maine_Schools[School Name],Maine_Schools[Comparison School Type],"Error")</f>
        <v>Non Charter</v>
      </c>
    </row>
    <row r="5" spans="1:6" hidden="1">
      <c r="A5" s="130" t="s">
        <v>4</v>
      </c>
      <c r="B5" s="130">
        <v>9.4899999999999998E-2</v>
      </c>
      <c r="C5" t="str">
        <f>_xlfn.XLOOKUP(School_Behavior[[#This Row],[School Name]],Maine_Schools[School Name],Maine_Schools[Grade Span],"Error")</f>
        <v>PK-06</v>
      </c>
      <c r="D5" t="str">
        <f>_xlfn.XLOOKUP(School_Behavior[[#This Row],[School Name]],Maine_Schools[School Name],Maine_Schools[Comparison School Type],"Error")</f>
        <v>Non Charter</v>
      </c>
    </row>
    <row r="6" spans="1:6" hidden="1">
      <c r="A6" s="130" t="s">
        <v>19</v>
      </c>
      <c r="B6" s="130">
        <v>0.1552</v>
      </c>
      <c r="C6" t="str">
        <f>_xlfn.XLOOKUP(School_Behavior[[#This Row],[School Name]],Maine_Schools[School Name],Maine_Schools[Grade Span],"Error")</f>
        <v>04-05</v>
      </c>
      <c r="D6" s="132" t="str">
        <f>_xlfn.XLOOKUP(School_Behavior[[#This Row],[School Name]],Maine_Schools[School Name],Maine_Schools[Comparison School Type],"Error")</f>
        <v>Non Charter</v>
      </c>
    </row>
    <row r="7" spans="1:6" hidden="1">
      <c r="A7" s="130" t="s">
        <v>17</v>
      </c>
      <c r="B7" s="130">
        <v>0</v>
      </c>
      <c r="C7" t="str">
        <f>_xlfn.XLOOKUP(School_Behavior[[#This Row],[School Name]],Maine_Schools[School Name],Maine_Schools[Grade Span],"Error")</f>
        <v>PK-06</v>
      </c>
      <c r="D7" t="str">
        <f>_xlfn.XLOOKUP(School_Behavior[[#This Row],[School Name]],Maine_Schools[School Name],Maine_Schools[Comparison School Type],"Error")</f>
        <v>Non Charter</v>
      </c>
    </row>
    <row r="8" spans="1:6" hidden="1">
      <c r="A8" s="130" t="s">
        <v>6</v>
      </c>
      <c r="B8" s="130">
        <v>6.8199999999999997E-2</v>
      </c>
      <c r="C8" t="str">
        <f>_xlfn.XLOOKUP(School_Behavior[[#This Row],[School Name]],Maine_Schools[School Name],Maine_Schools[Grade Span],"Error")</f>
        <v>PK-08</v>
      </c>
      <c r="D8" t="str">
        <f>_xlfn.XLOOKUP(School_Behavior[[#This Row],[School Name]],Maine_Schools[School Name],Maine_Schools[Comparison School Type],"Error")</f>
        <v>Non Charter</v>
      </c>
    </row>
    <row r="9" spans="1:6" hidden="1">
      <c r="A9" s="130" t="s">
        <v>24</v>
      </c>
      <c r="B9" s="130">
        <v>0</v>
      </c>
      <c r="C9" t="str">
        <f>_xlfn.XLOOKUP(School_Behavior[[#This Row],[School Name]],Maine_Schools[School Name],Maine_Schools[Grade Span],"Error")</f>
        <v>PK-05</v>
      </c>
      <c r="D9" s="132" t="str">
        <f>_xlfn.XLOOKUP(School_Behavior[[#This Row],[School Name]],Maine_Schools[School Name],Maine_Schools[Comparison School Type],"Error")</f>
        <v>Non Charter</v>
      </c>
    </row>
    <row r="10" spans="1:6" hidden="1">
      <c r="A10" s="130" t="s">
        <v>72</v>
      </c>
      <c r="B10" s="130">
        <v>0</v>
      </c>
      <c r="C10" t="str">
        <f>_xlfn.XLOOKUP(School_Behavior[[#This Row],[School Name]],Maine_Schools[School Name],Maine_Schools[Grade Span],"Error")</f>
        <v>PK-03</v>
      </c>
      <c r="D10" s="132" t="str">
        <f>_xlfn.XLOOKUP(School_Behavior[[#This Row],[School Name]],Maine_Schools[School Name],Maine_Schools[Comparison School Type],"Error")</f>
        <v>Non Charter</v>
      </c>
    </row>
    <row r="11" spans="1:6" hidden="1">
      <c r="A11" s="130" t="s">
        <v>31</v>
      </c>
      <c r="B11" s="130">
        <v>2.07E-2</v>
      </c>
      <c r="C11" t="str">
        <f>_xlfn.XLOOKUP(School_Behavior[[#This Row],[School Name]],Maine_Schools[School Name],Maine_Schools[Grade Span],"Error")</f>
        <v>PK-05</v>
      </c>
      <c r="D11" t="str">
        <f>_xlfn.XLOOKUP(School_Behavior[[#This Row],[School Name]],Maine_Schools[School Name],Maine_Schools[Comparison School Type],"Error")</f>
        <v>Non Charter</v>
      </c>
    </row>
    <row r="12" spans="1:6" hidden="1">
      <c r="A12" s="130" t="s">
        <v>39</v>
      </c>
      <c r="B12" s="130">
        <v>7.4999999999999997E-3</v>
      </c>
      <c r="C12" t="str">
        <f>_xlfn.XLOOKUP(School_Behavior[[#This Row],[School Name]],Maine_Schools[School Name],Maine_Schools[Grade Span],"Error")</f>
        <v>02-05</v>
      </c>
      <c r="D12" t="str">
        <f>_xlfn.XLOOKUP(School_Behavior[[#This Row],[School Name]],Maine_Schools[School Name],Maine_Schools[Comparison School Type],"Error")</f>
        <v>Non Charter</v>
      </c>
    </row>
    <row r="13" spans="1:6" hidden="1">
      <c r="A13" s="130" t="s">
        <v>50</v>
      </c>
      <c r="B13" s="130">
        <v>5.6300000000000003E-2</v>
      </c>
      <c r="C13" t="str">
        <f>_xlfn.XLOOKUP(School_Behavior[[#This Row],[School Name]],Maine_Schools[School Name],Maine_Schools[Grade Span],"Error")</f>
        <v>PK-08</v>
      </c>
      <c r="D13" t="str">
        <f>_xlfn.XLOOKUP(School_Behavior[[#This Row],[School Name]],Maine_Schools[School Name],Maine_Schools[Comparison School Type],"Error")</f>
        <v>Non Charter</v>
      </c>
    </row>
    <row r="14" spans="1:6" hidden="1">
      <c r="A14" s="130" t="s">
        <v>102</v>
      </c>
      <c r="B14" s="130">
        <v>0</v>
      </c>
      <c r="C14" t="str">
        <f>_xlfn.XLOOKUP(School_Behavior[[#This Row],[School Name]],Maine_Schools[School Name],Maine_Schools[Grade Span],"Error")</f>
        <v>PK-05</v>
      </c>
      <c r="D14" t="str">
        <f>_xlfn.XLOOKUP(School_Behavior[[#This Row],[School Name]],Maine_Schools[School Name],Maine_Schools[Comparison School Type],"Error")</f>
        <v>Non Charter</v>
      </c>
    </row>
    <row r="15" spans="1:6" hidden="1">
      <c r="A15" s="130" t="s">
        <v>57</v>
      </c>
      <c r="B15" s="130">
        <v>1.6899999999999998E-2</v>
      </c>
      <c r="C15" t="str">
        <f>_xlfn.XLOOKUP(School_Behavior[[#This Row],[School Name]],Maine_Schools[School Name],Maine_Schools[Grade Span],"Error")</f>
        <v>PK-05</v>
      </c>
      <c r="D15" t="str">
        <f>_xlfn.XLOOKUP(School_Behavior[[#This Row],[School Name]],Maine_Schools[School Name],Maine_Schools[Comparison School Type],"Error")</f>
        <v>Non Charter</v>
      </c>
    </row>
    <row r="16" spans="1:6" hidden="1">
      <c r="A16" s="130" t="s">
        <v>62</v>
      </c>
      <c r="B16" s="130">
        <v>0.02</v>
      </c>
      <c r="C16" t="str">
        <f>_xlfn.XLOOKUP(School_Behavior[[#This Row],[School Name]],Maine_Schools[School Name],Maine_Schools[Grade Span],"Error")</f>
        <v>PK-12</v>
      </c>
      <c r="D16" t="str">
        <f>_xlfn.XLOOKUP(School_Behavior[[#This Row],[School Name]],Maine_Schools[School Name],Maine_Schools[Comparison School Type],"Error")</f>
        <v>Non Charter</v>
      </c>
    </row>
    <row r="17" spans="1:4" hidden="1">
      <c r="A17" s="130" t="s">
        <v>68</v>
      </c>
      <c r="B17" s="130">
        <v>8.77E-2</v>
      </c>
      <c r="C17" t="str">
        <f>_xlfn.XLOOKUP(School_Behavior[[#This Row],[School Name]],Maine_Schools[School Name],Maine_Schools[Grade Span],"Error")</f>
        <v>PK-08</v>
      </c>
      <c r="D17" s="132" t="str">
        <f>_xlfn.XLOOKUP(School_Behavior[[#This Row],[School Name]],Maine_Schools[School Name],Maine_Schools[Comparison School Type],"Error")</f>
        <v>Non Charter</v>
      </c>
    </row>
    <row r="18" spans="1:4" hidden="1">
      <c r="A18" s="130" t="s">
        <v>11</v>
      </c>
      <c r="B18" s="130">
        <v>0.18720000000000001</v>
      </c>
      <c r="C18" t="str">
        <f>_xlfn.XLOOKUP(School_Behavior[[#This Row],[School Name]],Maine_Schools[School Name],Maine_Schools[Grade Span],"Error")</f>
        <v>07-08</v>
      </c>
      <c r="D18" t="str">
        <f>_xlfn.XLOOKUP(School_Behavior[[#This Row],[School Name]],Maine_Schools[School Name],Maine_Schools[Comparison School Type],"Error")</f>
        <v>Non Charter</v>
      </c>
    </row>
    <row r="19" spans="1:4">
      <c r="A19" s="130" t="s">
        <v>56</v>
      </c>
      <c r="B19" s="130">
        <v>9.1999999999999998E-3</v>
      </c>
      <c r="C19" t="str">
        <f>_xlfn.XLOOKUP(School_Behavior[[#This Row],[School Name]],Maine_Schools[School Name],Maine_Schools[Grade Span],"Error")</f>
        <v>09-12</v>
      </c>
      <c r="D19" s="132" t="str">
        <f>_xlfn.XLOOKUP(School_Behavior[[#This Row],[School Name]],Maine_Schools[School Name],Maine_Schools[Comparison School Type],"Error")</f>
        <v>Non Charter</v>
      </c>
    </row>
    <row r="20" spans="1:4" hidden="1">
      <c r="A20" s="130" t="s">
        <v>8</v>
      </c>
      <c r="B20" s="130">
        <v>0.43709999999999999</v>
      </c>
      <c r="C20" t="str">
        <f>_xlfn.XLOOKUP(School_Behavior[[#This Row],[School Name]],Maine_Schools[School Name],Maine_Schools[Grade Span],"Error")</f>
        <v>06-08</v>
      </c>
      <c r="D20" s="132" t="str">
        <f>_xlfn.XLOOKUP(School_Behavior[[#This Row],[School Name]],Maine_Schools[School Name],Maine_Schools[Comparison School Type],"Error")</f>
        <v>Non Charter</v>
      </c>
    </row>
    <row r="21" spans="1:4" hidden="1">
      <c r="A21" s="130" t="s">
        <v>577</v>
      </c>
      <c r="B21" s="130">
        <v>6.3300000000000009E-2</v>
      </c>
      <c r="C21" t="str">
        <f>_xlfn.XLOOKUP(School_Behavior[[#This Row],[School Name]],Maine_Schools[School Name],Maine_Schools[Grade Span],"Error")</f>
        <v>09-12</v>
      </c>
      <c r="D21" s="132" t="str">
        <f>_xlfn.XLOOKUP(School_Behavior[[#This Row],[School Name]],Maine_Schools[School Name],Maine_Schools[Comparison School Type],"Error")</f>
        <v>Charter</v>
      </c>
    </row>
    <row r="22" spans="1:4" hidden="1">
      <c r="A22" s="130" t="s">
        <v>33</v>
      </c>
      <c r="B22" s="130">
        <v>2.35E-2</v>
      </c>
      <c r="C22" t="str">
        <f>_xlfn.XLOOKUP(School_Behavior[[#This Row],[School Name]],Maine_Schools[School Name],Maine_Schools[Grade Span],"Error")</f>
        <v>PK-08</v>
      </c>
      <c r="D22" t="str">
        <f>_xlfn.XLOOKUP(School_Behavior[[#This Row],[School Name]],Maine_Schools[School Name],Maine_Schools[Comparison School Type],"Error")</f>
        <v>Non Charter</v>
      </c>
    </row>
    <row r="23" spans="1:4">
      <c r="A23" s="130" t="s">
        <v>12</v>
      </c>
      <c r="B23" s="130">
        <v>0.15560000000000002</v>
      </c>
      <c r="C23" t="str">
        <f>_xlfn.XLOOKUP(School_Behavior[[#This Row],[School Name]],Maine_Schools[School Name],Maine_Schools[Grade Span],"Error")</f>
        <v>09-12</v>
      </c>
      <c r="D23" t="str">
        <f>_xlfn.XLOOKUP(School_Behavior[[#This Row],[School Name]],Maine_Schools[School Name],Maine_Schools[Comparison School Type],"Error")</f>
        <v>Non Charter</v>
      </c>
    </row>
    <row r="24" spans="1:4" hidden="1">
      <c r="A24" s="130" t="s">
        <v>149</v>
      </c>
      <c r="B24" s="130">
        <v>0</v>
      </c>
      <c r="C24" t="str">
        <f>_xlfn.XLOOKUP(School_Behavior[[#This Row],[School Name]],Maine_Schools[School Name],Maine_Schools[Grade Span],"Error")</f>
        <v>PK-05</v>
      </c>
      <c r="D24" s="132" t="str">
        <f>_xlfn.XLOOKUP(School_Behavior[[#This Row],[School Name]],Maine_Schools[School Name],Maine_Schools[Comparison School Type],"Error")</f>
        <v>Non Charter</v>
      </c>
    </row>
    <row r="25" spans="1:4" hidden="1">
      <c r="A25" s="130" t="s">
        <v>154</v>
      </c>
      <c r="B25" s="130">
        <v>1.8E-3</v>
      </c>
      <c r="C25" t="str">
        <f>_xlfn.XLOOKUP(School_Behavior[[#This Row],[School Name]],Maine_Schools[School Name],Maine_Schools[Grade Span],"Error")</f>
        <v>01-06</v>
      </c>
      <c r="D25" t="str">
        <f>_xlfn.XLOOKUP(School_Behavior[[#This Row],[School Name]],Maine_Schools[School Name],Maine_Schools[Comparison School Type],"Error")</f>
        <v>Non Charter</v>
      </c>
    </row>
    <row r="26" spans="1:4" hidden="1">
      <c r="A26" s="130" t="s">
        <v>20</v>
      </c>
      <c r="B26" s="130">
        <v>7.4399999999999994E-2</v>
      </c>
      <c r="C26" t="str">
        <f>_xlfn.XLOOKUP(School_Behavior[[#This Row],[School Name]],Maine_Schools[School Name],Maine_Schools[Grade Span],"Error")</f>
        <v>08-12</v>
      </c>
      <c r="D26" s="132" t="str">
        <f>_xlfn.XLOOKUP(School_Behavior[[#This Row],[School Name]],Maine_Schools[School Name],Maine_Schools[Comparison School Type],"Error")</f>
        <v>Non Charter</v>
      </c>
    </row>
    <row r="27" spans="1:4" hidden="1">
      <c r="A27" s="130" t="s">
        <v>159</v>
      </c>
      <c r="B27" s="130">
        <v>2.12E-2</v>
      </c>
      <c r="C27" t="str">
        <f>_xlfn.XLOOKUP(School_Behavior[[#This Row],[School Name]],Maine_Schools[School Name],Maine_Schools[Grade Span],"Error")</f>
        <v>03-04</v>
      </c>
      <c r="D27" s="132" t="str">
        <f>_xlfn.XLOOKUP(School_Behavior[[#This Row],[School Name]],Maine_Schools[School Name],Maine_Schools[Comparison School Type],"Error")</f>
        <v>Non Charter</v>
      </c>
    </row>
    <row r="28" spans="1:4" hidden="1">
      <c r="A28" s="130" t="s">
        <v>114</v>
      </c>
      <c r="B28" s="130">
        <v>6.7400000000000002E-2</v>
      </c>
      <c r="C28" t="str">
        <f>_xlfn.XLOOKUP(School_Behavior[[#This Row],[School Name]],Maine_Schools[School Name],Maine_Schools[Grade Span],"Error")</f>
        <v>05-07</v>
      </c>
      <c r="D28" t="str">
        <f>_xlfn.XLOOKUP(School_Behavior[[#This Row],[School Name]],Maine_Schools[School Name],Maine_Schools[Comparison School Type],"Error")</f>
        <v>Non Charter</v>
      </c>
    </row>
    <row r="29" spans="1:4" hidden="1">
      <c r="A29" s="130" t="s">
        <v>80</v>
      </c>
      <c r="B29" s="130">
        <v>0</v>
      </c>
      <c r="C29" t="str">
        <f>_xlfn.XLOOKUP(School_Behavior[[#This Row],[School Name]],Maine_Schools[School Name],Maine_Schools[Grade Span],"Error")</f>
        <v>01-02</v>
      </c>
      <c r="D29" s="132" t="str">
        <f>_xlfn.XLOOKUP(School_Behavior[[#This Row],[School Name]],Maine_Schools[School Name],Maine_Schools[Comparison School Type],"Error")</f>
        <v>Non Charter</v>
      </c>
    </row>
    <row r="30" spans="1:4" hidden="1">
      <c r="A30" s="130" t="s">
        <v>26</v>
      </c>
      <c r="B30" s="130">
        <v>0</v>
      </c>
      <c r="C30" t="str">
        <f>_xlfn.XLOOKUP(School_Behavior[[#This Row],[School Name]],Maine_Schools[School Name],Maine_Schools[Grade Span],"Error")</f>
        <v>01-03</v>
      </c>
      <c r="D30" s="132" t="str">
        <f>_xlfn.XLOOKUP(School_Behavior[[#This Row],[School Name]],Maine_Schools[School Name],Maine_Schools[Comparison School Type],"Error")</f>
        <v>Non Charter</v>
      </c>
    </row>
    <row r="31" spans="1:4" hidden="1">
      <c r="A31" s="130" t="s">
        <v>175</v>
      </c>
      <c r="B31" s="130">
        <v>3.7000000000000002E-3</v>
      </c>
      <c r="C31" t="str">
        <f>_xlfn.XLOOKUP(School_Behavior[[#This Row],[School Name]],Maine_Schools[School Name],Maine_Schools[Grade Span],"Error")</f>
        <v>PK-08</v>
      </c>
      <c r="D31" t="str">
        <f>_xlfn.XLOOKUP(School_Behavior[[#This Row],[School Name]],Maine_Schools[School Name],Maine_Schools[Comparison School Type],"Error")</f>
        <v>Non Charter</v>
      </c>
    </row>
    <row r="32" spans="1:4" hidden="1">
      <c r="A32" s="130" t="s">
        <v>182</v>
      </c>
      <c r="B32" s="130">
        <v>0</v>
      </c>
      <c r="C32" t="str">
        <f>_xlfn.XLOOKUP(School_Behavior[[#This Row],[School Name]],Maine_Schools[School Name],Maine_Schools[Grade Span],"Error")</f>
        <v>KG-02</v>
      </c>
      <c r="D32" t="str">
        <f>_xlfn.XLOOKUP(School_Behavior[[#This Row],[School Name]],Maine_Schools[School Name],Maine_Schools[Comparison School Type],"Error")</f>
        <v>Non Charter</v>
      </c>
    </row>
    <row r="33" spans="1:4">
      <c r="A33" s="130" t="s">
        <v>98</v>
      </c>
      <c r="B33" s="130">
        <v>0.1943</v>
      </c>
      <c r="C33" t="str">
        <f>_xlfn.XLOOKUP(School_Behavior[[#This Row],[School Name]],Maine_Schools[School Name],Maine_Schools[Grade Span],"Error")</f>
        <v>09-12</v>
      </c>
      <c r="D33" t="str">
        <f>_xlfn.XLOOKUP(School_Behavior[[#This Row],[School Name]],Maine_Schools[School Name],Maine_Schools[Comparison School Type],"Error")</f>
        <v>Non Charter</v>
      </c>
    </row>
    <row r="34" spans="1:4" hidden="1">
      <c r="A34" s="130" t="s">
        <v>15</v>
      </c>
      <c r="B34" s="130">
        <v>0.21870000000000001</v>
      </c>
      <c r="C34" t="str">
        <f>_xlfn.XLOOKUP(School_Behavior[[#This Row],[School Name]],Maine_Schools[School Name],Maine_Schools[Grade Span],"Error")</f>
        <v>06-08</v>
      </c>
      <c r="D34" t="str">
        <f>_xlfn.XLOOKUP(School_Behavior[[#This Row],[School Name]],Maine_Schools[School Name],Maine_Schools[Comparison School Type],"Error")</f>
        <v>Non Charter</v>
      </c>
    </row>
    <row r="35" spans="1:4" hidden="1">
      <c r="A35" s="130" t="s">
        <v>95</v>
      </c>
      <c r="B35" s="130">
        <v>3.1699999999999999E-2</v>
      </c>
      <c r="C35" t="str">
        <f>_xlfn.XLOOKUP(School_Behavior[[#This Row],[School Name]],Maine_Schools[School Name],Maine_Schools[Grade Span],"Error")</f>
        <v>PK-08</v>
      </c>
      <c r="D35" s="132" t="str">
        <f>_xlfn.XLOOKUP(School_Behavior[[#This Row],[School Name]],Maine_Schools[School Name],Maine_Schools[Comparison School Type],"Error")</f>
        <v>Non Charter</v>
      </c>
    </row>
    <row r="36" spans="1:4">
      <c r="A36" s="130" t="s">
        <v>101</v>
      </c>
      <c r="B36" s="130">
        <v>3.3500000000000002E-2</v>
      </c>
      <c r="C36" t="str">
        <f>_xlfn.XLOOKUP(School_Behavior[[#This Row],[School Name]],Maine_Schools[School Name],Maine_Schools[Grade Span],"Error")</f>
        <v>09-12</v>
      </c>
      <c r="D36" t="str">
        <f>_xlfn.XLOOKUP(School_Behavior[[#This Row],[School Name]],Maine_Schools[School Name],Maine_Schools[Comparison School Type],"Error")</f>
        <v>Non Charter</v>
      </c>
    </row>
    <row r="37" spans="1:4" hidden="1">
      <c r="A37" s="130" t="s">
        <v>135</v>
      </c>
      <c r="B37" s="130">
        <v>0</v>
      </c>
      <c r="C37" t="str">
        <f>_xlfn.XLOOKUP(School_Behavior[[#This Row],[School Name]],Maine_Schools[School Name],Maine_Schools[Grade Span],"Error")</f>
        <v>PK-05</v>
      </c>
      <c r="D37" s="132" t="str">
        <f>_xlfn.XLOOKUP(School_Behavior[[#This Row],[School Name]],Maine_Schools[School Name],Maine_Schools[Comparison School Type],"Error")</f>
        <v>Non Charter</v>
      </c>
    </row>
    <row r="38" spans="1:4" hidden="1">
      <c r="A38" s="130" t="s">
        <v>199</v>
      </c>
      <c r="B38" s="130">
        <v>0</v>
      </c>
      <c r="C38" t="str">
        <f>_xlfn.XLOOKUP(School_Behavior[[#This Row],[School Name]],Maine_Schools[School Name],Maine_Schools[Grade Span],"Error")</f>
        <v>KG-05</v>
      </c>
      <c r="D38" t="str">
        <f>_xlfn.XLOOKUP(School_Behavior[[#This Row],[School Name]],Maine_Schools[School Name],Maine_Schools[Comparison School Type],"Error")</f>
        <v>Non Charter</v>
      </c>
    </row>
    <row r="39" spans="1:4" hidden="1">
      <c r="A39" s="130" t="s">
        <v>203</v>
      </c>
      <c r="B39" s="130">
        <v>2.7100000000000003E-2</v>
      </c>
      <c r="C39" t="str">
        <f>_xlfn.XLOOKUP(School_Behavior[[#This Row],[School Name]],Maine_Schools[School Name],Maine_Schools[Grade Span],"Error")</f>
        <v>PK-08</v>
      </c>
      <c r="D39" t="str">
        <f>_xlfn.XLOOKUP(School_Behavior[[#This Row],[School Name]],Maine_Schools[School Name],Maine_Schools[Comparison School Type],"Error")</f>
        <v>Non Charter</v>
      </c>
    </row>
    <row r="40" spans="1:4">
      <c r="A40" s="130" t="s">
        <v>22</v>
      </c>
      <c r="B40" s="130">
        <v>0.2485</v>
      </c>
      <c r="C40" t="str">
        <f>_xlfn.XLOOKUP(School_Behavior[[#This Row],[School Name]],Maine_Schools[School Name],Maine_Schools[Grade Span],"Error")</f>
        <v>09-12</v>
      </c>
      <c r="D40" t="str">
        <f>_xlfn.XLOOKUP(School_Behavior[[#This Row],[School Name]],Maine_Schools[School Name],Maine_Schools[Comparison School Type],"Error")</f>
        <v>Non Charter</v>
      </c>
    </row>
    <row r="41" spans="1:4" hidden="1">
      <c r="A41" s="130" t="s">
        <v>109</v>
      </c>
      <c r="B41" s="130">
        <v>2.0899999999999998E-2</v>
      </c>
      <c r="C41" t="str">
        <f>_xlfn.XLOOKUP(School_Behavior[[#This Row],[School Name]],Maine_Schools[School Name],Maine_Schools[Grade Span],"Error")</f>
        <v>PK-08</v>
      </c>
      <c r="D41" s="132" t="str">
        <f>_xlfn.XLOOKUP(School_Behavior[[#This Row],[School Name]],Maine_Schools[School Name],Maine_Schools[Comparison School Type],"Error")</f>
        <v>Non Charter</v>
      </c>
    </row>
    <row r="42" spans="1:4" hidden="1">
      <c r="A42" s="130" t="s">
        <v>217</v>
      </c>
      <c r="B42" s="130">
        <v>0</v>
      </c>
      <c r="C42" t="str">
        <f>_xlfn.XLOOKUP(School_Behavior[[#This Row],[School Name]],Maine_Schools[School Name],Maine_Schools[Grade Span],"Error")</f>
        <v>KG-04</v>
      </c>
      <c r="D42" t="str">
        <f>_xlfn.XLOOKUP(School_Behavior[[#This Row],[School Name]],Maine_Schools[School Name],Maine_Schools[Comparison School Type],"Error")</f>
        <v>Non Charter</v>
      </c>
    </row>
    <row r="43" spans="1:4" hidden="1">
      <c r="A43" s="130" t="s">
        <v>147</v>
      </c>
      <c r="B43" s="130">
        <v>2.7799999999999998E-2</v>
      </c>
      <c r="C43" t="str">
        <f>_xlfn.XLOOKUP(School_Behavior[[#This Row],[School Name]],Maine_Schools[School Name],Maine_Schools[Grade Span],"Error")</f>
        <v>03-04</v>
      </c>
      <c r="D43" s="132" t="str">
        <f>_xlfn.XLOOKUP(School_Behavior[[#This Row],[School Name]],Maine_Schools[School Name],Maine_Schools[Comparison School Type],"Error")</f>
        <v>Non Charter</v>
      </c>
    </row>
    <row r="44" spans="1:4" hidden="1">
      <c r="A44" s="130" t="s">
        <v>222</v>
      </c>
      <c r="B44" s="130">
        <v>0.12</v>
      </c>
      <c r="C44" t="str">
        <f>_xlfn.XLOOKUP(School_Behavior[[#This Row],[School Name]],Maine_Schools[School Name],Maine_Schools[Grade Span],"Error")</f>
        <v>07-08</v>
      </c>
      <c r="D44" t="str">
        <f>_xlfn.XLOOKUP(School_Behavior[[#This Row],[School Name]],Maine_Schools[School Name],Maine_Schools[Comparison School Type],"Error")</f>
        <v>Non Charter</v>
      </c>
    </row>
    <row r="45" spans="1:4">
      <c r="A45" s="130" t="s">
        <v>119</v>
      </c>
      <c r="B45" s="130">
        <v>3.5999999999999997E-2</v>
      </c>
      <c r="C45" t="str">
        <f>_xlfn.XLOOKUP(School_Behavior[[#This Row],[School Name]],Maine_Schools[School Name],Maine_Schools[Grade Span],"Error")</f>
        <v>09-12</v>
      </c>
      <c r="D45" t="str">
        <f>_xlfn.XLOOKUP(School_Behavior[[#This Row],[School Name]],Maine_Schools[School Name],Maine_Schools[Comparison School Type],"Error")</f>
        <v>Non Charter</v>
      </c>
    </row>
    <row r="46" spans="1:4" hidden="1">
      <c r="A46" s="130" t="s">
        <v>29</v>
      </c>
      <c r="B46" s="130">
        <v>0.23090000000000002</v>
      </c>
      <c r="C46" t="str">
        <f>_xlfn.XLOOKUP(School_Behavior[[#This Row],[School Name]],Maine_Schools[School Name],Maine_Schools[Grade Span],"Error")</f>
        <v>06-08</v>
      </c>
      <c r="D46" s="132" t="str">
        <f>_xlfn.XLOOKUP(School_Behavior[[#This Row],[School Name]],Maine_Schools[School Name],Maine_Schools[Comparison School Type],"Error")</f>
        <v>Non Charter</v>
      </c>
    </row>
    <row r="47" spans="1:4" hidden="1">
      <c r="A47" s="130" t="s">
        <v>185</v>
      </c>
      <c r="B47" s="130">
        <v>0.1023</v>
      </c>
      <c r="C47" t="str">
        <f>_xlfn.XLOOKUP(School_Behavior[[#This Row],[School Name]],Maine_Schools[School Name],Maine_Schools[Grade Span],"Error")</f>
        <v>07-12</v>
      </c>
      <c r="D47" t="str">
        <f>_xlfn.XLOOKUP(School_Behavior[[#This Row],[School Name]],Maine_Schools[School Name],Maine_Schools[Comparison School Type],"Error")</f>
        <v>Non Charter</v>
      </c>
    </row>
    <row r="48" spans="1:4">
      <c r="A48" s="130" t="s">
        <v>131</v>
      </c>
      <c r="B48" s="130">
        <v>0.1283</v>
      </c>
      <c r="C48" t="str">
        <f>_xlfn.XLOOKUP(School_Behavior[[#This Row],[School Name]],Maine_Schools[School Name],Maine_Schools[Grade Span],"Error")</f>
        <v>09-12</v>
      </c>
      <c r="D48" t="str">
        <f>_xlfn.XLOOKUP(School_Behavior[[#This Row],[School Name]],Maine_Schools[School Name],Maine_Schools[Comparison School Type],"Error")</f>
        <v>Non Charter</v>
      </c>
    </row>
    <row r="49" spans="1:4" hidden="1">
      <c r="A49" s="130" t="s">
        <v>53</v>
      </c>
      <c r="B49" s="130">
        <v>0.1981</v>
      </c>
      <c r="C49" t="str">
        <f>_xlfn.XLOOKUP(School_Behavior[[#This Row],[School Name]],Maine_Schools[School Name],Maine_Schools[Grade Span],"Error")</f>
        <v>05-08</v>
      </c>
      <c r="D49" s="132" t="str">
        <f>_xlfn.XLOOKUP(School_Behavior[[#This Row],[School Name]],Maine_Schools[School Name],Maine_Schools[Comparison School Type],"Error")</f>
        <v>Non Charter</v>
      </c>
    </row>
    <row r="50" spans="1:4" hidden="1">
      <c r="A50" s="130" t="s">
        <v>9</v>
      </c>
      <c r="B50" s="130">
        <v>0</v>
      </c>
      <c r="C50" t="str">
        <f>_xlfn.XLOOKUP(School_Behavior[[#This Row],[School Name]],Maine_Schools[School Name],Maine_Schools[Grade Span],"Error")</f>
        <v>PK-04</v>
      </c>
      <c r="D50" s="132" t="str">
        <f>_xlfn.XLOOKUP(School_Behavior[[#This Row],[School Name]],Maine_Schools[School Name],Maine_Schools[Comparison School Type],"Error")</f>
        <v>Non Charter</v>
      </c>
    </row>
    <row r="51" spans="1:4" hidden="1">
      <c r="A51" s="130" t="s">
        <v>164</v>
      </c>
      <c r="B51" s="130">
        <v>0</v>
      </c>
      <c r="C51" t="str">
        <f>_xlfn.XLOOKUP(School_Behavior[[#This Row],[School Name]],Maine_Schools[School Name],Maine_Schools[Grade Span],"Error")</f>
        <v>PK-05</v>
      </c>
      <c r="D51" t="str">
        <f>_xlfn.XLOOKUP(School_Behavior[[#This Row],[School Name]],Maine_Schools[School Name],Maine_Schools[Comparison School Type],"Error")</f>
        <v>Non Charter</v>
      </c>
    </row>
    <row r="52" spans="1:4" hidden="1">
      <c r="A52" s="130" t="s">
        <v>170</v>
      </c>
      <c r="B52" s="130">
        <v>7.7999999999999996E-3</v>
      </c>
      <c r="C52" t="str">
        <f>_xlfn.XLOOKUP(School_Behavior[[#This Row],[School Name]],Maine_Schools[School Name],Maine_Schools[Grade Span],"Error")</f>
        <v>03-05</v>
      </c>
      <c r="D52" t="str">
        <f>_xlfn.XLOOKUP(School_Behavior[[#This Row],[School Name]],Maine_Schools[School Name],Maine_Schools[Comparison School Type],"Error")</f>
        <v>Non Charter</v>
      </c>
    </row>
    <row r="53" spans="1:4" hidden="1">
      <c r="A53" s="130" t="s">
        <v>123</v>
      </c>
      <c r="B53" s="130">
        <v>0</v>
      </c>
      <c r="C53" t="str">
        <f>_xlfn.XLOOKUP(School_Behavior[[#This Row],[School Name]],Maine_Schools[School Name],Maine_Schools[Grade Span],"Error")</f>
        <v>PK-06</v>
      </c>
      <c r="D53" t="str">
        <f>_xlfn.XLOOKUP(School_Behavior[[#This Row],[School Name]],Maine_Schools[School Name],Maine_Schools[Comparison School Type],"Error")</f>
        <v>Non Charter</v>
      </c>
    </row>
    <row r="54" spans="1:4" hidden="1">
      <c r="A54" s="130" t="s">
        <v>13</v>
      </c>
      <c r="B54" s="130">
        <v>0.26300000000000001</v>
      </c>
      <c r="C54" t="str">
        <f>_xlfn.XLOOKUP(School_Behavior[[#This Row],[School Name]],Maine_Schools[School Name],Maine_Schools[Grade Span],"Error")</f>
        <v>07-12</v>
      </c>
      <c r="D54" s="132" t="str">
        <f>_xlfn.XLOOKUP(School_Behavior[[#This Row],[School Name]],Maine_Schools[School Name],Maine_Schools[Comparison School Type],"Error")</f>
        <v>Non Charter</v>
      </c>
    </row>
    <row r="55" spans="1:4">
      <c r="A55" s="130" t="s">
        <v>142</v>
      </c>
      <c r="B55" s="130">
        <v>9.3100000000000002E-2</v>
      </c>
      <c r="C55" t="str">
        <f>_xlfn.XLOOKUP(School_Behavior[[#This Row],[School Name]],Maine_Schools[School Name],Maine_Schools[Grade Span],"Error")</f>
        <v>09-12</v>
      </c>
      <c r="D55" t="str">
        <f>_xlfn.XLOOKUP(School_Behavior[[#This Row],[School Name]],Maine_Schools[School Name],Maine_Schools[Comparison School Type],"Error")</f>
        <v>Non Charter</v>
      </c>
    </row>
    <row r="56" spans="1:4" hidden="1">
      <c r="A56" s="130" t="s">
        <v>238</v>
      </c>
      <c r="B56" s="130">
        <v>1.6400000000000001E-2</v>
      </c>
      <c r="C56" t="str">
        <f>_xlfn.XLOOKUP(School_Behavior[[#This Row],[School Name]],Maine_Schools[School Name],Maine_Schools[Grade Span],"Error")</f>
        <v>PK-04</v>
      </c>
      <c r="D56" s="132" t="str">
        <f>_xlfn.XLOOKUP(School_Behavior[[#This Row],[School Name]],Maine_Schools[School Name],Maine_Schools[Comparison School Type],"Error")</f>
        <v>Non Charter</v>
      </c>
    </row>
    <row r="57" spans="1:4" hidden="1">
      <c r="A57" s="130" t="s">
        <v>240</v>
      </c>
      <c r="B57" s="130">
        <v>1.0499999999999999E-2</v>
      </c>
      <c r="C57" t="str">
        <f>_xlfn.XLOOKUP(School_Behavior[[#This Row],[School Name]],Maine_Schools[School Name],Maine_Schools[Grade Span],"Error")</f>
        <v>05-08</v>
      </c>
      <c r="D57" t="str">
        <f>_xlfn.XLOOKUP(School_Behavior[[#This Row],[School Name]],Maine_Schools[School Name],Maine_Schools[Comparison School Type],"Error")</f>
        <v>Non Charter</v>
      </c>
    </row>
    <row r="58" spans="1:4" hidden="1">
      <c r="A58" s="130" t="s">
        <v>150</v>
      </c>
      <c r="B58" s="130">
        <v>2.2499999999999999E-2</v>
      </c>
      <c r="C58" t="str">
        <f>_xlfn.XLOOKUP(School_Behavior[[#This Row],[School Name]],Maine_Schools[School Name],Maine_Schools[Grade Span],"Error")</f>
        <v>PK-05</v>
      </c>
      <c r="D58" t="str">
        <f>_xlfn.XLOOKUP(School_Behavior[[#This Row],[School Name]],Maine_Schools[School Name],Maine_Schools[Comparison School Type],"Error")</f>
        <v>Non Charter</v>
      </c>
    </row>
    <row r="59" spans="1:4" hidden="1">
      <c r="A59" s="130" t="s">
        <v>184</v>
      </c>
      <c r="B59" s="130">
        <v>1.09E-2</v>
      </c>
      <c r="C59" t="str">
        <f>_xlfn.XLOOKUP(School_Behavior[[#This Row],[School Name]],Maine_Schools[School Name],Maine_Schools[Grade Span],"Error")</f>
        <v>PK-05</v>
      </c>
      <c r="D59" t="str">
        <f>_xlfn.XLOOKUP(School_Behavior[[#This Row],[School Name]],Maine_Schools[School Name],Maine_Schools[Comparison School Type],"Error")</f>
        <v>Non Charter</v>
      </c>
    </row>
    <row r="60" spans="1:4">
      <c r="A60" s="130" t="s">
        <v>246</v>
      </c>
      <c r="B60" s="130">
        <v>0</v>
      </c>
      <c r="C60" t="str">
        <f>_xlfn.XLOOKUP(School_Behavior[[#This Row],[School Name]],Maine_Schools[School Name],Maine_Schools[Grade Span],"Error")</f>
        <v>09-12</v>
      </c>
      <c r="D60" s="132" t="str">
        <f>_xlfn.XLOOKUP(School_Behavior[[#This Row],[School Name]],Maine_Schools[School Name],Maine_Schools[Comparison School Type],"Error")</f>
        <v>Non Charter</v>
      </c>
    </row>
    <row r="61" spans="1:4" hidden="1">
      <c r="A61" s="130" t="s">
        <v>249</v>
      </c>
      <c r="B61" s="130">
        <v>1.54E-2</v>
      </c>
      <c r="C61" t="str">
        <f>_xlfn.XLOOKUP(School_Behavior[[#This Row],[School Name]],Maine_Schools[School Name],Maine_Schools[Grade Span],"Error")</f>
        <v>05-08</v>
      </c>
      <c r="D61" s="132" t="str">
        <f>_xlfn.XLOOKUP(School_Behavior[[#This Row],[School Name]],Maine_Schools[School Name],Maine_Schools[Comparison School Type],"Error")</f>
        <v>Non Charter</v>
      </c>
    </row>
    <row r="62" spans="1:4" hidden="1">
      <c r="A62" s="130" t="s">
        <v>155</v>
      </c>
      <c r="B62" s="130">
        <v>3.6199999999999996E-2</v>
      </c>
      <c r="C62" t="str">
        <f>_xlfn.XLOOKUP(School_Behavior[[#This Row],[School Name]],Maine_Schools[School Name],Maine_Schools[Grade Span],"Error")</f>
        <v>PK-05</v>
      </c>
      <c r="D62" s="132" t="str">
        <f>_xlfn.XLOOKUP(School_Behavior[[#This Row],[School Name]],Maine_Schools[School Name],Maine_Schools[Comparison School Type],"Error")</f>
        <v>Non Charter</v>
      </c>
    </row>
    <row r="63" spans="1:4" hidden="1">
      <c r="A63" s="130" t="s">
        <v>189</v>
      </c>
      <c r="B63" s="130">
        <v>0.16019999999999998</v>
      </c>
      <c r="C63" t="str">
        <f>_xlfn.XLOOKUP(School_Behavior[[#This Row],[School Name]],Maine_Schools[School Name],Maine_Schools[Grade Span],"Error")</f>
        <v>05-08</v>
      </c>
      <c r="D63" s="132" t="str">
        <f>_xlfn.XLOOKUP(School_Behavior[[#This Row],[School Name]],Maine_Schools[School Name],Maine_Schools[Comparison School Type],"Error")</f>
        <v>Non Charter</v>
      </c>
    </row>
    <row r="64" spans="1:4" hidden="1">
      <c r="A64" s="130" t="s">
        <v>192</v>
      </c>
      <c r="B64" s="130">
        <v>2.81E-2</v>
      </c>
      <c r="C64" t="str">
        <f>_xlfn.XLOOKUP(School_Behavior[[#This Row],[School Name]],Maine_Schools[School Name],Maine_Schools[Grade Span],"Error")</f>
        <v>PK-08</v>
      </c>
      <c r="D64" t="str">
        <f>_xlfn.XLOOKUP(School_Behavior[[#This Row],[School Name]],Maine_Schools[School Name],Maine_Schools[Comparison School Type],"Error")</f>
        <v>Non Charter</v>
      </c>
    </row>
    <row r="65" spans="1:4">
      <c r="A65" s="130" t="s">
        <v>21</v>
      </c>
      <c r="B65" s="130">
        <v>0.127</v>
      </c>
      <c r="C65" t="str">
        <f>_xlfn.XLOOKUP(School_Behavior[[#This Row],[School Name]],Maine_Schools[School Name],Maine_Schools[Grade Span],"Error")</f>
        <v>09-12</v>
      </c>
      <c r="D65" s="132" t="str">
        <f>_xlfn.XLOOKUP(School_Behavior[[#This Row],[School Name]],Maine_Schools[School Name],Maine_Schools[Comparison School Type],"Error")</f>
        <v>Non Charter</v>
      </c>
    </row>
    <row r="66" spans="1:4" hidden="1">
      <c r="A66" s="130" t="s">
        <v>254</v>
      </c>
      <c r="B66" s="130">
        <v>6.4999999999999997E-3</v>
      </c>
      <c r="C66" t="str">
        <f>_xlfn.XLOOKUP(School_Behavior[[#This Row],[School Name]],Maine_Schools[School Name],Maine_Schools[Grade Span],"Error")</f>
        <v>PK-04</v>
      </c>
      <c r="D66" s="132" t="str">
        <f>_xlfn.XLOOKUP(School_Behavior[[#This Row],[School Name]],Maine_Schools[School Name],Maine_Schools[Comparison School Type],"Error")</f>
        <v>Non Charter</v>
      </c>
    </row>
    <row r="67" spans="1:4" hidden="1">
      <c r="A67" s="130" t="s">
        <v>256</v>
      </c>
      <c r="B67" s="130">
        <v>0</v>
      </c>
      <c r="C67" t="str">
        <f>_xlfn.XLOOKUP(School_Behavior[[#This Row],[School Name]],Maine_Schools[School Name],Maine_Schools[Grade Span],"Error")</f>
        <v>PK-04</v>
      </c>
      <c r="D67" t="str">
        <f>_xlfn.XLOOKUP(School_Behavior[[#This Row],[School Name]],Maine_Schools[School Name],Maine_Schools[Comparison School Type],"Error")</f>
        <v>Non Charter</v>
      </c>
    </row>
    <row r="68" spans="1:4" hidden="1">
      <c r="A68" s="130" t="s">
        <v>40</v>
      </c>
      <c r="B68" s="130">
        <v>0.25509999999999999</v>
      </c>
      <c r="C68" t="str">
        <f>_xlfn.XLOOKUP(School_Behavior[[#This Row],[School Name]],Maine_Schools[School Name],Maine_Schools[Grade Span],"Error")</f>
        <v>KG-08</v>
      </c>
      <c r="D68" t="str">
        <f>_xlfn.XLOOKUP(School_Behavior[[#This Row],[School Name]],Maine_Schools[School Name],Maine_Schools[Comparison School Type],"Error")</f>
        <v>Non Charter</v>
      </c>
    </row>
    <row r="69" spans="1:4">
      <c r="A69" s="130" t="s">
        <v>27</v>
      </c>
      <c r="B69" s="130">
        <v>3.1300000000000001E-2</v>
      </c>
      <c r="C69" t="str">
        <f>_xlfn.XLOOKUP(School_Behavior[[#This Row],[School Name]],Maine_Schools[School Name],Maine_Schools[Grade Span],"Error")</f>
        <v>09-12</v>
      </c>
      <c r="D69" t="str">
        <f>_xlfn.XLOOKUP(School_Behavior[[#This Row],[School Name]],Maine_Schools[School Name],Maine_Schools[Comparison School Type],"Error")</f>
        <v>Non Charter</v>
      </c>
    </row>
    <row r="70" spans="1:4" hidden="1">
      <c r="A70" s="130" t="s">
        <v>260</v>
      </c>
      <c r="B70" s="130">
        <v>0</v>
      </c>
      <c r="C70" t="str">
        <f>_xlfn.XLOOKUP(School_Behavior[[#This Row],[School Name]],Maine_Schools[School Name],Maine_Schools[Grade Span],"Error")</f>
        <v>03-04</v>
      </c>
      <c r="D70" s="132" t="str">
        <f>_xlfn.XLOOKUP(School_Behavior[[#This Row],[School Name]],Maine_Schools[School Name],Maine_Schools[Comparison School Type],"Error")</f>
        <v>Non Charter</v>
      </c>
    </row>
    <row r="71" spans="1:4" hidden="1">
      <c r="A71" s="130" t="s">
        <v>206</v>
      </c>
      <c r="B71" s="130">
        <v>3.3300000000000003E-2</v>
      </c>
      <c r="C71" t="str">
        <f>_xlfn.XLOOKUP(School_Behavior[[#This Row],[School Name]],Maine_Schools[School Name],Maine_Schools[Grade Span],"Error")</f>
        <v>03-05</v>
      </c>
      <c r="D71" t="str">
        <f>_xlfn.XLOOKUP(School_Behavior[[#This Row],[School Name]],Maine_Schools[School Name],Maine_Schools[Comparison School Type],"Error")</f>
        <v>Non Charter</v>
      </c>
    </row>
    <row r="72" spans="1:4">
      <c r="A72" s="130" t="s">
        <v>166</v>
      </c>
      <c r="B72" s="130">
        <v>5.91E-2</v>
      </c>
      <c r="C72" t="str">
        <f>_xlfn.XLOOKUP(School_Behavior[[#This Row],[School Name]],Maine_Schools[School Name],Maine_Schools[Grade Span],"Error")</f>
        <v>09-12</v>
      </c>
      <c r="D72" s="132" t="str">
        <f>_xlfn.XLOOKUP(School_Behavior[[#This Row],[School Name]],Maine_Schools[School Name],Maine_Schools[Comparison School Type],"Error")</f>
        <v>Non Charter</v>
      </c>
    </row>
    <row r="73" spans="1:4" hidden="1">
      <c r="A73" s="130" t="s">
        <v>265</v>
      </c>
      <c r="B73" s="130">
        <v>0</v>
      </c>
      <c r="C73" t="str">
        <f>_xlfn.XLOOKUP(School_Behavior[[#This Row],[School Name]],Maine_Schools[School Name],Maine_Schools[Grade Span],"Error")</f>
        <v>PK-05</v>
      </c>
      <c r="D73" t="str">
        <f>_xlfn.XLOOKUP(School_Behavior[[#This Row],[School Name]],Maine_Schools[School Name],Maine_Schools[Comparison School Type],"Error")</f>
        <v>Non Charter</v>
      </c>
    </row>
    <row r="74" spans="1:4" hidden="1">
      <c r="A74" s="130" t="s">
        <v>267</v>
      </c>
      <c r="B74" s="130">
        <v>2.18E-2</v>
      </c>
      <c r="C74" t="str">
        <f>_xlfn.XLOOKUP(School_Behavior[[#This Row],[School Name]],Maine_Schools[School Name],Maine_Schools[Grade Span],"Error")</f>
        <v>PK-08</v>
      </c>
      <c r="D74" t="str">
        <f>_xlfn.XLOOKUP(School_Behavior[[#This Row],[School Name]],Maine_Schools[School Name],Maine_Schools[Comparison School Type],"Error")</f>
        <v>Non Charter</v>
      </c>
    </row>
    <row r="75" spans="1:4" hidden="1">
      <c r="A75" s="130" t="s">
        <v>16</v>
      </c>
      <c r="B75" s="130">
        <v>1.3299999999999999E-2</v>
      </c>
      <c r="C75" t="str">
        <f>_xlfn.XLOOKUP(School_Behavior[[#This Row],[School Name]],Maine_Schools[School Name],Maine_Schools[Grade Span],"Error")</f>
        <v>PK-05</v>
      </c>
      <c r="D75" t="str">
        <f>_xlfn.XLOOKUP(School_Behavior[[#This Row],[School Name]],Maine_Schools[School Name],Maine_Schools[Comparison School Type],"Error")</f>
        <v>Non Charter</v>
      </c>
    </row>
    <row r="76" spans="1:4">
      <c r="A76" s="130" t="s">
        <v>180</v>
      </c>
      <c r="B76" s="130">
        <v>9.2399999999999996E-2</v>
      </c>
      <c r="C76" t="str">
        <f>_xlfn.XLOOKUP(School_Behavior[[#This Row],[School Name]],Maine_Schools[School Name],Maine_Schools[Grade Span],"Error")</f>
        <v>09-12</v>
      </c>
      <c r="D76" t="str">
        <f>_xlfn.XLOOKUP(School_Behavior[[#This Row],[School Name]],Maine_Schools[School Name],Maine_Schools[Comparison School Type],"Error")</f>
        <v>Non Charter</v>
      </c>
    </row>
    <row r="77" spans="1:4" hidden="1">
      <c r="A77" s="130" t="s">
        <v>73</v>
      </c>
      <c r="B77" s="130">
        <v>0.1003</v>
      </c>
      <c r="C77" t="str">
        <f>_xlfn.XLOOKUP(School_Behavior[[#This Row],[School Name]],Maine_Schools[School Name],Maine_Schools[Grade Span],"Error")</f>
        <v>06-08</v>
      </c>
      <c r="D77" t="str">
        <f>_xlfn.XLOOKUP(School_Behavior[[#This Row],[School Name]],Maine_Schools[School Name],Maine_Schools[Comparison School Type],"Error")</f>
        <v>Non Charter</v>
      </c>
    </row>
    <row r="78" spans="1:4" hidden="1">
      <c r="A78" s="130" t="s">
        <v>273</v>
      </c>
      <c r="B78" s="130">
        <v>2.3E-3</v>
      </c>
      <c r="C78" t="str">
        <f>_xlfn.XLOOKUP(School_Behavior[[#This Row],[School Name]],Maine_Schools[School Name],Maine_Schools[Grade Span],"Error")</f>
        <v>PK-03</v>
      </c>
      <c r="D78" s="132" t="str">
        <f>_xlfn.XLOOKUP(School_Behavior[[#This Row],[School Name]],Maine_Schools[School Name],Maine_Schools[Comparison School Type],"Error")</f>
        <v>Non Charter</v>
      </c>
    </row>
    <row r="79" spans="1:4" hidden="1">
      <c r="A79" s="130" t="s">
        <v>221</v>
      </c>
      <c r="B79" s="130">
        <v>0.17380000000000001</v>
      </c>
      <c r="C79" t="str">
        <f>_xlfn.XLOOKUP(School_Behavior[[#This Row],[School Name]],Maine_Schools[School Name],Maine_Schools[Grade Span],"Error")</f>
        <v>PK-08</v>
      </c>
      <c r="D79" t="str">
        <f>_xlfn.XLOOKUP(School_Behavior[[#This Row],[School Name]],Maine_Schools[School Name],Maine_Schools[Comparison School Type],"Error")</f>
        <v>Non Charter</v>
      </c>
    </row>
    <row r="80" spans="1:4" hidden="1">
      <c r="A80" s="130" t="s">
        <v>224</v>
      </c>
      <c r="B80" s="130">
        <v>1.04E-2</v>
      </c>
      <c r="C80" t="str">
        <f>_xlfn.XLOOKUP(School_Behavior[[#This Row],[School Name]],Maine_Schools[School Name],Maine_Schools[Grade Span],"Error")</f>
        <v>05-08</v>
      </c>
      <c r="D80" t="str">
        <f>_xlfn.XLOOKUP(School_Behavior[[#This Row],[School Name]],Maine_Schools[School Name],Maine_Schools[Comparison School Type],"Error")</f>
        <v>Non Charter</v>
      </c>
    </row>
    <row r="81" spans="1:4" hidden="1">
      <c r="A81" s="130" t="s">
        <v>281</v>
      </c>
      <c r="B81" s="130">
        <v>0</v>
      </c>
      <c r="C81" t="str">
        <f>_xlfn.XLOOKUP(School_Behavior[[#This Row],[School Name]],Maine_Schools[School Name],Maine_Schools[Grade Span],"Error")</f>
        <v>PK-04</v>
      </c>
      <c r="D81" s="132" t="str">
        <f>_xlfn.XLOOKUP(School_Behavior[[#This Row],[School Name]],Maine_Schools[School Name],Maine_Schools[Comparison School Type],"Error")</f>
        <v>Non Charter</v>
      </c>
    </row>
    <row r="82" spans="1:4" hidden="1">
      <c r="A82" s="130" t="s">
        <v>284</v>
      </c>
      <c r="B82" s="130">
        <v>0</v>
      </c>
      <c r="C82" t="str">
        <f>_xlfn.XLOOKUP(School_Behavior[[#This Row],[School Name]],Maine_Schools[School Name],Maine_Schools[Grade Span],"Error")</f>
        <v>KG-05</v>
      </c>
      <c r="D82" s="132" t="str">
        <f>_xlfn.XLOOKUP(School_Behavior[[#This Row],[School Name]],Maine_Schools[School Name],Maine_Schools[Comparison School Type],"Error")</f>
        <v>Non Charter</v>
      </c>
    </row>
    <row r="83" spans="1:4" hidden="1">
      <c r="A83" s="130" t="s">
        <v>37</v>
      </c>
      <c r="B83" s="130">
        <v>0</v>
      </c>
      <c r="C83" t="str">
        <f>_xlfn.XLOOKUP(School_Behavior[[#This Row],[School Name]],Maine_Schools[School Name],Maine_Schools[Grade Span],"Error")</f>
        <v>PK-06</v>
      </c>
      <c r="D83" s="132" t="str">
        <f>_xlfn.XLOOKUP(School_Behavior[[#This Row],[School Name]],Maine_Schools[School Name],Maine_Schools[Comparison School Type],"Error")</f>
        <v>Non Charter</v>
      </c>
    </row>
    <row r="84" spans="1:4" hidden="1">
      <c r="A84" s="130" t="s">
        <v>287</v>
      </c>
      <c r="B84" s="130">
        <v>0</v>
      </c>
      <c r="C84" t="str">
        <f>_xlfn.XLOOKUP(School_Behavior[[#This Row],[School Name]],Maine_Schools[School Name],Maine_Schools[Grade Span],"Error")</f>
        <v>02-04</v>
      </c>
      <c r="D84" t="str">
        <f>_xlfn.XLOOKUP(School_Behavior[[#This Row],[School Name]],Maine_Schools[School Name],Maine_Schools[Comparison School Type],"Error")</f>
        <v>Non Charter</v>
      </c>
    </row>
    <row r="85" spans="1:4" hidden="1">
      <c r="A85" s="130" t="s">
        <v>288</v>
      </c>
      <c r="B85" s="130">
        <v>0</v>
      </c>
      <c r="C85" t="str">
        <f>_xlfn.XLOOKUP(School_Behavior[[#This Row],[School Name]],Maine_Schools[School Name],Maine_Schools[Grade Span],"Error")</f>
        <v>PK-04</v>
      </c>
      <c r="D85" s="132" t="str">
        <f>_xlfn.XLOOKUP(School_Behavior[[#This Row],[School Name]],Maine_Schools[School Name],Maine_Schools[Comparison School Type],"Error")</f>
        <v>Non Charter</v>
      </c>
    </row>
    <row r="86" spans="1:4">
      <c r="A86" s="130" t="s">
        <v>35</v>
      </c>
      <c r="B86" s="130">
        <v>0.46550000000000002</v>
      </c>
      <c r="C86" t="str">
        <f>_xlfn.XLOOKUP(School_Behavior[[#This Row],[School Name]],Maine_Schools[School Name],Maine_Schools[Grade Span],"Error")</f>
        <v>09-12</v>
      </c>
      <c r="D86" t="str">
        <f>_xlfn.XLOOKUP(School_Behavior[[#This Row],[School Name]],Maine_Schools[School Name],Maine_Schools[Comparison School Type],"Error")</f>
        <v>Non Charter</v>
      </c>
    </row>
    <row r="87" spans="1:4" hidden="1">
      <c r="A87" s="130" t="s">
        <v>38</v>
      </c>
      <c r="B87" s="130">
        <v>0.81950000000000001</v>
      </c>
      <c r="C87" t="str">
        <f>_xlfn.XLOOKUP(School_Behavior[[#This Row],[School Name]],Maine_Schools[School Name],Maine_Schools[Grade Span],"Error")</f>
        <v>07-08</v>
      </c>
      <c r="D87" s="132" t="str">
        <f>_xlfn.XLOOKUP(School_Behavior[[#This Row],[School Name]],Maine_Schools[School Name],Maine_Schools[Comparison School Type],"Error")</f>
        <v>Non Charter</v>
      </c>
    </row>
    <row r="88" spans="1:4" hidden="1">
      <c r="A88" s="130" t="s">
        <v>228</v>
      </c>
      <c r="B88" s="130">
        <v>1.6899999999999998E-2</v>
      </c>
      <c r="C88" t="str">
        <f>_xlfn.XLOOKUP(School_Behavior[[#This Row],[School Name]],Maine_Schools[School Name],Maine_Schools[Grade Span],"Error")</f>
        <v>PK-05</v>
      </c>
      <c r="D88" t="str">
        <f>_xlfn.XLOOKUP(School_Behavior[[#This Row],[School Name]],Maine_Schools[School Name],Maine_Schools[Comparison School Type],"Error")</f>
        <v>Non Charter</v>
      </c>
    </row>
    <row r="89" spans="1:4" hidden="1">
      <c r="A89" s="130" t="s">
        <v>231</v>
      </c>
      <c r="B89" s="130">
        <v>0.1053</v>
      </c>
      <c r="C89" t="str">
        <f>_xlfn.XLOOKUP(School_Behavior[[#This Row],[School Name]],Maine_Schools[School Name],Maine_Schools[Grade Span],"Error")</f>
        <v>03-05</v>
      </c>
      <c r="D89" t="str">
        <f>_xlfn.XLOOKUP(School_Behavior[[#This Row],[School Name]],Maine_Schools[School Name],Maine_Schools[Comparison School Type],"Error")</f>
        <v>Non Charter</v>
      </c>
    </row>
    <row r="90" spans="1:4" hidden="1">
      <c r="A90" s="130" t="s">
        <v>251</v>
      </c>
      <c r="B90" s="130">
        <v>6.3299999999999995E-2</v>
      </c>
      <c r="C90" t="str">
        <f>_xlfn.XLOOKUP(School_Behavior[[#This Row],[School Name]],Maine_Schools[School Name],Maine_Schools[Grade Span],"Error")</f>
        <v>KG-05</v>
      </c>
      <c r="D90" s="132" t="str">
        <f>_xlfn.XLOOKUP(School_Behavior[[#This Row],[School Name]],Maine_Schools[School Name],Maine_Schools[Comparison School Type],"Error")</f>
        <v>Non Charter</v>
      </c>
    </row>
    <row r="91" spans="1:4" hidden="1">
      <c r="A91" s="130" t="s">
        <v>252</v>
      </c>
      <c r="B91" s="130">
        <v>0</v>
      </c>
      <c r="C91" t="str">
        <f>_xlfn.XLOOKUP(School_Behavior[[#This Row],[School Name]],Maine_Schools[School Name],Maine_Schools[Grade Span],"Error")</f>
        <v>PK-06</v>
      </c>
      <c r="D91" t="str">
        <f>_xlfn.XLOOKUP(School_Behavior[[#This Row],[School Name]],Maine_Schools[School Name],Maine_Schools[Comparison School Type],"Error")</f>
        <v>Non Charter</v>
      </c>
    </row>
    <row r="92" spans="1:4" hidden="1">
      <c r="A92" s="130" t="s">
        <v>194</v>
      </c>
      <c r="B92" s="130">
        <v>0.1474</v>
      </c>
      <c r="C92" t="str">
        <f>_xlfn.XLOOKUP(School_Behavior[[#This Row],[School Name]],Maine_Schools[School Name],Maine_Schools[Grade Span],"Error")</f>
        <v>05-08</v>
      </c>
      <c r="D92" t="str">
        <f>_xlfn.XLOOKUP(School_Behavior[[#This Row],[School Name]],Maine_Schools[School Name],Maine_Schools[Comparison School Type],"Error")</f>
        <v>Non Charter</v>
      </c>
    </row>
    <row r="93" spans="1:4" hidden="1">
      <c r="A93" s="130" t="s">
        <v>54</v>
      </c>
      <c r="B93" s="130">
        <v>2.06E-2</v>
      </c>
      <c r="C93" t="str">
        <f>_xlfn.XLOOKUP(School_Behavior[[#This Row],[School Name]],Maine_Schools[School Name],Maine_Schools[Grade Span],"Error")</f>
        <v>KG-08</v>
      </c>
      <c r="D93" t="str">
        <f>_xlfn.XLOOKUP(School_Behavior[[#This Row],[School Name]],Maine_Schools[School Name],Maine_Schools[Comparison School Type],"Error")</f>
        <v>Non Charter</v>
      </c>
    </row>
    <row r="94" spans="1:4">
      <c r="A94" s="130" t="s">
        <v>127</v>
      </c>
      <c r="B94" s="130">
        <v>9.3799999999999994E-2</v>
      </c>
      <c r="C94" t="str">
        <f>_xlfn.XLOOKUP(School_Behavior[[#This Row],[School Name]],Maine_Schools[School Name],Maine_Schools[Grade Span],"Error")</f>
        <v>09-12</v>
      </c>
      <c r="D94" s="132" t="str">
        <f>_xlfn.XLOOKUP(School_Behavior[[#This Row],[School Name]],Maine_Schools[School Name],Maine_Schools[Comparison School Type],"Error")</f>
        <v>Non Charter</v>
      </c>
    </row>
    <row r="95" spans="1:4">
      <c r="A95" s="130" t="s">
        <v>44</v>
      </c>
      <c r="B95" s="130">
        <v>6.1200000000000004E-2</v>
      </c>
      <c r="C95" t="str">
        <f>_xlfn.XLOOKUP(School_Behavior[[#This Row],[School Name]],Maine_Schools[School Name],Maine_Schools[Grade Span],"Error")</f>
        <v>09-12</v>
      </c>
      <c r="D95" t="str">
        <f>_xlfn.XLOOKUP(School_Behavior[[#This Row],[School Name]],Maine_Schools[School Name],Maine_Schools[Comparison School Type],"Error")</f>
        <v>Non Charter</v>
      </c>
    </row>
    <row r="96" spans="1:4">
      <c r="A96" s="130" t="s">
        <v>207</v>
      </c>
      <c r="B96" s="130">
        <v>0.10039999999999999</v>
      </c>
      <c r="C96" t="str">
        <f>_xlfn.XLOOKUP(School_Behavior[[#This Row],[School Name]],Maine_Schools[School Name],Maine_Schools[Grade Span],"Error")</f>
        <v>09-12</v>
      </c>
      <c r="D96" s="132" t="str">
        <f>_xlfn.XLOOKUP(School_Behavior[[#This Row],[School Name]],Maine_Schools[School Name],Maine_Schools[Comparison School Type],"Error")</f>
        <v>Non Charter</v>
      </c>
    </row>
    <row r="97" spans="1:4" hidden="1">
      <c r="A97" s="130" t="s">
        <v>316</v>
      </c>
      <c r="B97" s="130">
        <v>1.14E-2</v>
      </c>
      <c r="C97" t="str">
        <f>_xlfn.XLOOKUP(School_Behavior[[#This Row],[School Name]],Maine_Schools[School Name],Maine_Schools[Grade Span],"Error")</f>
        <v>PK-02</v>
      </c>
      <c r="D97" s="132" t="str">
        <f>_xlfn.XLOOKUP(School_Behavior[[#This Row],[School Name]],Maine_Schools[School Name],Maine_Schools[Comparison School Type],"Error")</f>
        <v>Non Charter</v>
      </c>
    </row>
    <row r="98" spans="1:4" hidden="1">
      <c r="A98" s="130" t="s">
        <v>65</v>
      </c>
      <c r="B98" s="130">
        <v>5.4899999999999997E-2</v>
      </c>
      <c r="C98" t="str">
        <f>_xlfn.XLOOKUP(School_Behavior[[#This Row],[School Name]],Maine_Schools[School Name],Maine_Schools[Grade Span],"Error")</f>
        <v>PK-05</v>
      </c>
      <c r="D98" s="132" t="str">
        <f>_xlfn.XLOOKUP(School_Behavior[[#This Row],[School Name]],Maine_Schools[School Name],Maine_Schools[Comparison School Type],"Error")</f>
        <v>Non Charter</v>
      </c>
    </row>
    <row r="99" spans="1:4">
      <c r="A99" s="130" t="s">
        <v>74</v>
      </c>
      <c r="B99" s="130">
        <v>9.920000000000001E-2</v>
      </c>
      <c r="C99" t="str">
        <f>_xlfn.XLOOKUP(School_Behavior[[#This Row],[School Name]],Maine_Schools[School Name],Maine_Schools[Grade Span],"Error")</f>
        <v>09-12</v>
      </c>
      <c r="D99" t="str">
        <f>_xlfn.XLOOKUP(School_Behavior[[#This Row],[School Name]],Maine_Schools[School Name],Maine_Schools[Comparison School Type],"Error")</f>
        <v>Non Charter</v>
      </c>
    </row>
    <row r="100" spans="1:4" hidden="1">
      <c r="A100" s="130" t="s">
        <v>321</v>
      </c>
      <c r="B100" s="130">
        <v>0</v>
      </c>
      <c r="C100" t="str">
        <f>_xlfn.XLOOKUP(School_Behavior[[#This Row],[School Name]],Maine_Schools[School Name],Maine_Schools[Grade Span],"Error")</f>
        <v>KG-04</v>
      </c>
      <c r="D100" t="str">
        <f>_xlfn.XLOOKUP(School_Behavior[[#This Row],[School Name]],Maine_Schools[School Name],Maine_Schools[Comparison School Type],"Error")</f>
        <v>Non Charter</v>
      </c>
    </row>
    <row r="101" spans="1:4" hidden="1">
      <c r="A101" s="130" t="s">
        <v>61</v>
      </c>
      <c r="B101" s="130">
        <v>0</v>
      </c>
      <c r="C101" t="str">
        <f>_xlfn.XLOOKUP(School_Behavior[[#This Row],[School Name]],Maine_Schools[School Name],Maine_Schools[Grade Span],"Error")</f>
        <v>PK-03</v>
      </c>
      <c r="D101" t="str">
        <f>_xlfn.XLOOKUP(School_Behavior[[#This Row],[School Name]],Maine_Schools[School Name],Maine_Schools[Comparison School Type],"Error")</f>
        <v>Non Charter</v>
      </c>
    </row>
    <row r="102" spans="1:4" hidden="1">
      <c r="A102" s="130" t="s">
        <v>324</v>
      </c>
      <c r="B102" s="130">
        <v>0</v>
      </c>
      <c r="C102" t="str">
        <f>_xlfn.XLOOKUP(School_Behavior[[#This Row],[School Name]],Maine_Schools[School Name],Maine_Schools[Grade Span],"Error")</f>
        <v>PK-05</v>
      </c>
      <c r="D102" t="str">
        <f>_xlfn.XLOOKUP(School_Behavior[[#This Row],[School Name]],Maine_Schools[School Name],Maine_Schools[Comparison School Type],"Error")</f>
        <v>Non Charter</v>
      </c>
    </row>
    <row r="103" spans="1:4" hidden="1">
      <c r="A103" s="130" t="s">
        <v>244</v>
      </c>
      <c r="B103" s="130">
        <v>0</v>
      </c>
      <c r="C103" t="str">
        <f>_xlfn.XLOOKUP(School_Behavior[[#This Row],[School Name]],Maine_Schools[School Name],Maine_Schools[Grade Span],"Error")</f>
        <v>PK-05</v>
      </c>
      <c r="D103" t="str">
        <f>_xlfn.XLOOKUP(School_Behavior[[#This Row],[School Name]],Maine_Schools[School Name],Maine_Schools[Comparison School Type],"Error")</f>
        <v>Non Charter</v>
      </c>
    </row>
    <row r="104" spans="1:4" hidden="1">
      <c r="A104" s="130" t="s">
        <v>327</v>
      </c>
      <c r="B104" s="130">
        <v>1.2E-2</v>
      </c>
      <c r="C104" t="str">
        <f>_xlfn.XLOOKUP(School_Behavior[[#This Row],[School Name]],Maine_Schools[School Name],Maine_Schools[Grade Span],"Error")</f>
        <v>PK-08</v>
      </c>
      <c r="D104" t="str">
        <f>_xlfn.XLOOKUP(School_Behavior[[#This Row],[School Name]],Maine_Schools[School Name],Maine_Schools[Comparison School Type],"Error")</f>
        <v>Non Charter</v>
      </c>
    </row>
    <row r="105" spans="1:4" hidden="1">
      <c r="A105" s="130" t="s">
        <v>328</v>
      </c>
      <c r="B105" s="130">
        <v>8.6999999999999994E-3</v>
      </c>
      <c r="C105" t="str">
        <f>_xlfn.XLOOKUP(School_Behavior[[#This Row],[School Name]],Maine_Schools[School Name],Maine_Schools[Grade Span],"Error")</f>
        <v>PK-04</v>
      </c>
      <c r="D105" t="str">
        <f>_xlfn.XLOOKUP(School_Behavior[[#This Row],[School Name]],Maine_Schools[School Name],Maine_Schools[Comparison School Type],"Error")</f>
        <v>Non Charter</v>
      </c>
    </row>
    <row r="106" spans="1:4" hidden="1">
      <c r="A106" s="130" t="s">
        <v>330</v>
      </c>
      <c r="B106" s="130">
        <v>1.8799999999999997E-2</v>
      </c>
      <c r="C106" t="str">
        <f>_xlfn.XLOOKUP(School_Behavior[[#This Row],[School Name]],Maine_Schools[School Name],Maine_Schools[Grade Span],"Error")</f>
        <v>KG-02</v>
      </c>
      <c r="D106" t="str">
        <f>_xlfn.XLOOKUP(School_Behavior[[#This Row],[School Name]],Maine_Schools[School Name],Maine_Schools[Comparison School Type],"Error")</f>
        <v>Non Charter</v>
      </c>
    </row>
    <row r="107" spans="1:4" hidden="1">
      <c r="A107" s="130" t="s">
        <v>331</v>
      </c>
      <c r="B107" s="130">
        <v>1.2E-2</v>
      </c>
      <c r="C107" t="str">
        <f>_xlfn.XLOOKUP(School_Behavior[[#This Row],[School Name]],Maine_Schools[School Name],Maine_Schools[Grade Span],"Error")</f>
        <v>PK-06</v>
      </c>
      <c r="D107" s="132" t="str">
        <f>_xlfn.XLOOKUP(School_Behavior[[#This Row],[School Name]],Maine_Schools[School Name],Maine_Schools[Comparison School Type],"Error")</f>
        <v>Non Charter</v>
      </c>
    </row>
    <row r="108" spans="1:4" hidden="1">
      <c r="A108" s="130" t="s">
        <v>332</v>
      </c>
      <c r="B108" s="130">
        <v>0</v>
      </c>
      <c r="C108" t="str">
        <f>_xlfn.XLOOKUP(School_Behavior[[#This Row],[School Name]],Maine_Schools[School Name],Maine_Schools[Grade Span],"Error")</f>
        <v>PK-02</v>
      </c>
      <c r="D108" s="132" t="str">
        <f>_xlfn.XLOOKUP(School_Behavior[[#This Row],[School Name]],Maine_Schools[School Name],Maine_Schools[Comparison School Type],"Error")</f>
        <v>Non Charter</v>
      </c>
    </row>
    <row r="109" spans="1:4" hidden="1">
      <c r="A109" s="130" t="s">
        <v>245</v>
      </c>
      <c r="B109" s="130">
        <v>4.5200000000000004E-2</v>
      </c>
      <c r="C109" t="str">
        <f>_xlfn.XLOOKUP(School_Behavior[[#This Row],[School Name]],Maine_Schools[School Name],Maine_Schools[Grade Span],"Error")</f>
        <v>PK-05</v>
      </c>
      <c r="D109" t="str">
        <f>_xlfn.XLOOKUP(School_Behavior[[#This Row],[School Name]],Maine_Schools[School Name],Maine_Schools[Comparison School Type],"Error")</f>
        <v>Non Charter</v>
      </c>
    </row>
    <row r="110" spans="1:4" hidden="1">
      <c r="A110" s="130" t="s">
        <v>218</v>
      </c>
      <c r="B110" s="130">
        <v>9.8799999999999999E-2</v>
      </c>
      <c r="C110" t="str">
        <f>_xlfn.XLOOKUP(School_Behavior[[#This Row],[School Name]],Maine_Schools[School Name],Maine_Schools[Grade Span],"Error")</f>
        <v>PK-12</v>
      </c>
      <c r="D110" t="str">
        <f>_xlfn.XLOOKUP(School_Behavior[[#This Row],[School Name]],Maine_Schools[School Name],Maine_Schools[Comparison School Type],"Error")</f>
        <v>Non Charter</v>
      </c>
    </row>
    <row r="111" spans="1:4" hidden="1">
      <c r="A111" s="130" t="s">
        <v>336</v>
      </c>
      <c r="B111" s="130">
        <v>0.1333</v>
      </c>
      <c r="C111" t="str">
        <f>_xlfn.XLOOKUP(School_Behavior[[#This Row],[School Name]],Maine_Schools[School Name],Maine_Schools[Grade Span],"Error")</f>
        <v>PK-06</v>
      </c>
      <c r="D111" t="str">
        <f>_xlfn.XLOOKUP(School_Behavior[[#This Row],[School Name]],Maine_Schools[School Name],Maine_Schools[Comparison School Type],"Error")</f>
        <v>Non Charter</v>
      </c>
    </row>
    <row r="112" spans="1:4" hidden="1">
      <c r="A112" s="130" t="s">
        <v>339</v>
      </c>
      <c r="B112" s="130">
        <v>0.1028</v>
      </c>
      <c r="C112" t="str">
        <f>_xlfn.XLOOKUP(School_Behavior[[#This Row],[School Name]],Maine_Schools[School Name],Maine_Schools[Grade Span],"Error")</f>
        <v>07-12</v>
      </c>
      <c r="D112" t="str">
        <f>_xlfn.XLOOKUP(School_Behavior[[#This Row],[School Name]],Maine_Schools[School Name],Maine_Schools[Comparison School Type],"Error")</f>
        <v>Non Charter</v>
      </c>
    </row>
    <row r="113" spans="1:4" hidden="1">
      <c r="A113" s="130" t="s">
        <v>578</v>
      </c>
      <c r="B113" s="130">
        <v>9.2999999999999992E-3</v>
      </c>
      <c r="C113" t="str">
        <f>_xlfn.XLOOKUP(School_Behavior[[#This Row],[School Name]],Maine_Schools[School Name],Maine_Schools[Grade Span],"Error")</f>
        <v>09-12</v>
      </c>
      <c r="D113" s="132" t="str">
        <f>_xlfn.XLOOKUP(School_Behavior[[#This Row],[School Name]],Maine_Schools[School Name],Maine_Schools[Comparison School Type],"Error")</f>
        <v>Charter</v>
      </c>
    </row>
    <row r="114" spans="1:4" hidden="1">
      <c r="A114" s="130" t="s">
        <v>346</v>
      </c>
      <c r="B114" s="130">
        <v>1.01E-2</v>
      </c>
      <c r="C114" t="str">
        <f>_xlfn.XLOOKUP(School_Behavior[[#This Row],[School Name]],Maine_Schools[School Name],Maine_Schools[Grade Span],"Error")</f>
        <v>KG-08</v>
      </c>
      <c r="D114" t="str">
        <f>_xlfn.XLOOKUP(School_Behavior[[#This Row],[School Name]],Maine_Schools[School Name],Maine_Schools[Comparison School Type],"Error")</f>
        <v>Non Charter</v>
      </c>
    </row>
    <row r="115" spans="1:4" hidden="1">
      <c r="A115" s="130" t="s">
        <v>89</v>
      </c>
      <c r="B115" s="130">
        <v>0</v>
      </c>
      <c r="C115" t="str">
        <f>_xlfn.XLOOKUP(School_Behavior[[#This Row],[School Name]],Maine_Schools[School Name],Maine_Schools[Grade Span],"Error")</f>
        <v>PK-03</v>
      </c>
      <c r="D115" t="str">
        <f>_xlfn.XLOOKUP(School_Behavior[[#This Row],[School Name]],Maine_Schools[School Name],Maine_Schools[Comparison School Type],"Error")</f>
        <v>Non Charter</v>
      </c>
    </row>
    <row r="116" spans="1:4">
      <c r="A116" s="130" t="s">
        <v>28</v>
      </c>
      <c r="B116" s="130">
        <v>0.12569999999999998</v>
      </c>
      <c r="C116" t="str">
        <f>_xlfn.XLOOKUP(School_Behavior[[#This Row],[School Name]],Maine_Schools[School Name],Maine_Schools[Grade Span],"Error")</f>
        <v>09-12</v>
      </c>
      <c r="D116" t="str">
        <f>_xlfn.XLOOKUP(School_Behavior[[#This Row],[School Name]],Maine_Schools[School Name],Maine_Schools[Comparison School Type],"Error")</f>
        <v>Non Charter</v>
      </c>
    </row>
    <row r="117" spans="1:4" hidden="1">
      <c r="A117" s="130" t="s">
        <v>350</v>
      </c>
      <c r="B117" s="130">
        <v>0</v>
      </c>
      <c r="C117" t="str">
        <f>_xlfn.XLOOKUP(School_Behavior[[#This Row],[School Name]],Maine_Schools[School Name],Maine_Schools[Grade Span],"Error")</f>
        <v>KG-02</v>
      </c>
      <c r="D117" s="132" t="str">
        <f>_xlfn.XLOOKUP(School_Behavior[[#This Row],[School Name]],Maine_Schools[School Name],Maine_Schools[Comparison School Type],"Error")</f>
        <v>Non Charter</v>
      </c>
    </row>
    <row r="118" spans="1:4" hidden="1">
      <c r="A118" s="130" t="s">
        <v>351</v>
      </c>
      <c r="B118" s="130">
        <v>4.0099999999999997E-2</v>
      </c>
      <c r="C118" t="str">
        <f>_xlfn.XLOOKUP(School_Behavior[[#This Row],[School Name]],Maine_Schools[School Name],Maine_Schools[Grade Span],"Error")</f>
        <v>PK-03</v>
      </c>
      <c r="D118" s="132" t="str">
        <f>_xlfn.XLOOKUP(School_Behavior[[#This Row],[School Name]],Maine_Schools[School Name],Maine_Schools[Comparison School Type],"Error")</f>
        <v>Non Charter</v>
      </c>
    </row>
    <row r="119" spans="1:4" hidden="1">
      <c r="A119" s="130" t="s">
        <v>352</v>
      </c>
      <c r="B119" s="130">
        <v>0.13980000000000001</v>
      </c>
      <c r="C119" t="str">
        <f>_xlfn.XLOOKUP(School_Behavior[[#This Row],[School Name]],Maine_Schools[School Name],Maine_Schools[Grade Span],"Error")</f>
        <v>PK-05</v>
      </c>
      <c r="D119" s="132" t="str">
        <f>_xlfn.XLOOKUP(School_Behavior[[#This Row],[School Name]],Maine_Schools[School Name],Maine_Schools[Comparison School Type],"Error")</f>
        <v>Non Charter</v>
      </c>
    </row>
    <row r="120" spans="1:4" hidden="1">
      <c r="A120" s="130" t="s">
        <v>355</v>
      </c>
      <c r="B120" s="130">
        <v>0</v>
      </c>
      <c r="C120" t="str">
        <f>_xlfn.XLOOKUP(School_Behavior[[#This Row],[School Name]],Maine_Schools[School Name],Maine_Schools[Grade Span],"Error")</f>
        <v>PK-03</v>
      </c>
      <c r="D120" t="str">
        <f>_xlfn.XLOOKUP(School_Behavior[[#This Row],[School Name]],Maine_Schools[School Name],Maine_Schools[Comparison School Type],"Error")</f>
        <v>Non Charter</v>
      </c>
    </row>
    <row r="121" spans="1:4" hidden="1">
      <c r="A121" s="130" t="s">
        <v>253</v>
      </c>
      <c r="B121" s="130">
        <v>0.1288</v>
      </c>
      <c r="C121" t="str">
        <f>_xlfn.XLOOKUP(School_Behavior[[#This Row],[School Name]],Maine_Schools[School Name],Maine_Schools[Grade Span],"Error")</f>
        <v>KG-08</v>
      </c>
      <c r="D121" t="str">
        <f>_xlfn.XLOOKUP(School_Behavior[[#This Row],[School Name]],Maine_Schools[School Name],Maine_Schools[Comparison School Type],"Error")</f>
        <v>Non Charter</v>
      </c>
    </row>
    <row r="122" spans="1:4">
      <c r="A122" s="130" t="s">
        <v>58</v>
      </c>
      <c r="B122" s="130">
        <v>0.2596</v>
      </c>
      <c r="C122" t="str">
        <f>_xlfn.XLOOKUP(School_Behavior[[#This Row],[School Name]],Maine_Schools[School Name],Maine_Schools[Grade Span],"Error")</f>
        <v>09-12</v>
      </c>
      <c r="D122" t="str">
        <f>_xlfn.XLOOKUP(School_Behavior[[#This Row],[School Name]],Maine_Schools[School Name],Maine_Schools[Comparison School Type],"Error")</f>
        <v>Non Charter</v>
      </c>
    </row>
    <row r="123" spans="1:4" hidden="1">
      <c r="A123" s="130" t="s">
        <v>106</v>
      </c>
      <c r="B123" s="130">
        <v>2.2599999999999999E-2</v>
      </c>
      <c r="C123" t="str">
        <f>_xlfn.XLOOKUP(School_Behavior[[#This Row],[School Name]],Maine_Schools[School Name],Maine_Schools[Grade Span],"Error")</f>
        <v>PK-06</v>
      </c>
      <c r="D123" t="str">
        <f>_xlfn.XLOOKUP(School_Behavior[[#This Row],[School Name]],Maine_Schools[School Name],Maine_Schools[Comparison School Type],"Error")</f>
        <v>Non Charter</v>
      </c>
    </row>
    <row r="124" spans="1:4" hidden="1">
      <c r="A124" s="130" t="s">
        <v>255</v>
      </c>
      <c r="B124" s="130">
        <v>0</v>
      </c>
      <c r="C124" t="str">
        <f>_xlfn.XLOOKUP(School_Behavior[[#This Row],[School Name]],Maine_Schools[School Name],Maine_Schools[Grade Span],"Error")</f>
        <v>PK-05</v>
      </c>
      <c r="D124" s="132" t="str">
        <f>_xlfn.XLOOKUP(School_Behavior[[#This Row],[School Name]],Maine_Schools[School Name],Maine_Schools[Comparison School Type],"Error")</f>
        <v>Non Charter</v>
      </c>
    </row>
    <row r="125" spans="1:4" hidden="1">
      <c r="A125" s="130" t="s">
        <v>258</v>
      </c>
      <c r="B125" s="130">
        <v>4.1099999999999998E-2</v>
      </c>
      <c r="C125" t="str">
        <f>_xlfn.XLOOKUP(School_Behavior[[#This Row],[School Name]],Maine_Schools[School Name],Maine_Schools[Grade Span],"Error")</f>
        <v>04-05</v>
      </c>
      <c r="D125" t="str">
        <f>_xlfn.XLOOKUP(School_Behavior[[#This Row],[School Name]],Maine_Schools[School Name],Maine_Schools[Comparison School Type],"Error")</f>
        <v>Non Charter</v>
      </c>
    </row>
    <row r="126" spans="1:4" hidden="1">
      <c r="A126" s="130" t="s">
        <v>285</v>
      </c>
      <c r="B126" s="130">
        <v>0</v>
      </c>
      <c r="C126" t="str">
        <f>_xlfn.XLOOKUP(School_Behavior[[#This Row],[School Name]],Maine_Schools[School Name],Maine_Schools[Grade Span],"Error")</f>
        <v>PK-04</v>
      </c>
      <c r="D126" t="str">
        <f>_xlfn.XLOOKUP(School_Behavior[[#This Row],[School Name]],Maine_Schools[School Name],Maine_Schools[Comparison School Type],"Error")</f>
        <v>Non Charter</v>
      </c>
    </row>
    <row r="127" spans="1:4" hidden="1">
      <c r="A127" s="130" t="s">
        <v>229</v>
      </c>
      <c r="B127" s="130">
        <v>2.7400000000000001E-2</v>
      </c>
      <c r="C127" t="str">
        <f>_xlfn.XLOOKUP(School_Behavior[[#This Row],[School Name]],Maine_Schools[School Name],Maine_Schools[Grade Span],"Error")</f>
        <v>03-05</v>
      </c>
      <c r="D127" t="str">
        <f>_xlfn.XLOOKUP(School_Behavior[[#This Row],[School Name]],Maine_Schools[School Name],Maine_Schools[Comparison School Type],"Error")</f>
        <v>Non Charter</v>
      </c>
    </row>
    <row r="128" spans="1:4" hidden="1">
      <c r="A128" s="130" t="s">
        <v>289</v>
      </c>
      <c r="B128" s="130">
        <v>0</v>
      </c>
      <c r="C128" t="str">
        <f>_xlfn.XLOOKUP(School_Behavior[[#This Row],[School Name]],Maine_Schools[School Name],Maine_Schools[Grade Span],"Error")</f>
        <v>PK-KG</v>
      </c>
      <c r="D128" s="132" t="str">
        <f>_xlfn.XLOOKUP(School_Behavior[[#This Row],[School Name]],Maine_Schools[School Name],Maine_Schools[Comparison School Type],"Error")</f>
        <v>Non Charter</v>
      </c>
    </row>
    <row r="129" spans="1:4" hidden="1">
      <c r="A129" s="130" t="s">
        <v>30</v>
      </c>
      <c r="B129" s="130">
        <v>0</v>
      </c>
      <c r="C129" t="str">
        <f>_xlfn.XLOOKUP(School_Behavior[[#This Row],[School Name]],Maine_Schools[School Name],Maine_Schools[Grade Span],"Error")</f>
        <v>04-05</v>
      </c>
      <c r="D129" s="132" t="str">
        <f>_xlfn.XLOOKUP(School_Behavior[[#This Row],[School Name]],Maine_Schools[School Name],Maine_Schools[Comparison School Type],"Error")</f>
        <v>Non Charter</v>
      </c>
    </row>
    <row r="130" spans="1:4" hidden="1">
      <c r="A130" s="130" t="s">
        <v>370</v>
      </c>
      <c r="B130" s="130">
        <v>1.9E-3</v>
      </c>
      <c r="C130" t="str">
        <f>_xlfn.XLOOKUP(School_Behavior[[#This Row],[School Name]],Maine_Schools[School Name],Maine_Schools[Grade Span],"Error")</f>
        <v>PK-06</v>
      </c>
      <c r="D130" t="str">
        <f>_xlfn.XLOOKUP(School_Behavior[[#This Row],[School Name]],Maine_Schools[School Name],Maine_Schools[Comparison School Type],"Error")</f>
        <v>Non Charter</v>
      </c>
    </row>
    <row r="131" spans="1:4" hidden="1">
      <c r="A131" s="130" t="s">
        <v>373</v>
      </c>
      <c r="B131" s="130">
        <v>2.2000000000000001E-3</v>
      </c>
      <c r="C131" t="str">
        <f>_xlfn.XLOOKUP(School_Behavior[[#This Row],[School Name]],Maine_Schools[School Name],Maine_Schools[Grade Span],"Error")</f>
        <v>PK-05</v>
      </c>
      <c r="D131" s="132" t="str">
        <f>_xlfn.XLOOKUP(School_Behavior[[#This Row],[School Name]],Maine_Schools[School Name],Maine_Schools[Comparison School Type],"Error")</f>
        <v>Non Charter</v>
      </c>
    </row>
    <row r="132" spans="1:4">
      <c r="A132" s="130" t="s">
        <v>262</v>
      </c>
      <c r="B132" s="130">
        <v>3.4500000000000003E-2</v>
      </c>
      <c r="C132" t="str">
        <f>_xlfn.XLOOKUP(School_Behavior[[#This Row],[School Name]],Maine_Schools[School Name],Maine_Schools[Grade Span],"Error")</f>
        <v>09-12</v>
      </c>
      <c r="D132" s="132" t="str">
        <f>_xlfn.XLOOKUP(School_Behavior[[#This Row],[School Name]],Maine_Schools[School Name],Maine_Schools[Comparison School Type],"Error")</f>
        <v>Non Charter</v>
      </c>
    </row>
    <row r="133" spans="1:4" hidden="1">
      <c r="A133" s="130" t="s">
        <v>377</v>
      </c>
      <c r="B133" s="130">
        <v>9.2999999999999992E-3</v>
      </c>
      <c r="C133" t="str">
        <f>_xlfn.XLOOKUP(School_Behavior[[#This Row],[School Name]],Maine_Schools[School Name],Maine_Schools[Grade Span],"Error")</f>
        <v>06-08</v>
      </c>
      <c r="D133" t="str">
        <f>_xlfn.XLOOKUP(School_Behavior[[#This Row],[School Name]],Maine_Schools[School Name],Maine_Schools[Comparison School Type],"Error")</f>
        <v>Non Charter</v>
      </c>
    </row>
    <row r="134" spans="1:4" hidden="1">
      <c r="A134" s="130" t="s">
        <v>263</v>
      </c>
      <c r="B134" s="130">
        <v>3.5799999999999998E-2</v>
      </c>
      <c r="C134" t="str">
        <f>_xlfn.XLOOKUP(School_Behavior[[#This Row],[School Name]],Maine_Schools[School Name],Maine_Schools[Grade Span],"Error")</f>
        <v>KG-06</v>
      </c>
      <c r="D134" t="str">
        <f>_xlfn.XLOOKUP(School_Behavior[[#This Row],[School Name]],Maine_Schools[School Name],Maine_Schools[Comparison School Type],"Error")</f>
        <v>Non Charter</v>
      </c>
    </row>
    <row r="135" spans="1:4" hidden="1">
      <c r="A135" s="130" t="s">
        <v>264</v>
      </c>
      <c r="B135" s="130">
        <v>5.4100000000000002E-2</v>
      </c>
      <c r="C135" t="str">
        <f>_xlfn.XLOOKUP(School_Behavior[[#This Row],[School Name]],Maine_Schools[School Name],Maine_Schools[Grade Span],"Error")</f>
        <v>PK-06</v>
      </c>
      <c r="D135" t="str">
        <f>_xlfn.XLOOKUP(School_Behavior[[#This Row],[School Name]],Maine_Schools[School Name],Maine_Schools[Comparison School Type],"Error")</f>
        <v>Non Charter</v>
      </c>
    </row>
    <row r="136" spans="1:4" hidden="1">
      <c r="A136" s="130" t="s">
        <v>235</v>
      </c>
      <c r="B136" s="130">
        <v>3.9699999999999999E-2</v>
      </c>
      <c r="C136" t="str">
        <f>_xlfn.XLOOKUP(School_Behavior[[#This Row],[School Name]],Maine_Schools[School Name],Maine_Schools[Grade Span],"Error")</f>
        <v>03-05</v>
      </c>
      <c r="D136" t="str">
        <f>_xlfn.XLOOKUP(School_Behavior[[#This Row],[School Name]],Maine_Schools[School Name],Maine_Schools[Comparison School Type],"Error")</f>
        <v>Non Charter</v>
      </c>
    </row>
    <row r="137" spans="1:4" hidden="1">
      <c r="A137" s="130" t="s">
        <v>268</v>
      </c>
      <c r="B137" s="130">
        <v>6.4000000000000003E-3</v>
      </c>
      <c r="C137" t="str">
        <f>_xlfn.XLOOKUP(School_Behavior[[#This Row],[School Name]],Maine_Schools[School Name],Maine_Schools[Grade Span],"Error")</f>
        <v>KG-12</v>
      </c>
      <c r="D137" t="str">
        <f>_xlfn.XLOOKUP(School_Behavior[[#This Row],[School Name]],Maine_Schools[School Name],Maine_Schools[Comparison School Type],"Error")</f>
        <v>Non Charter</v>
      </c>
    </row>
    <row r="138" spans="1:4" hidden="1">
      <c r="A138" s="130" t="s">
        <v>304</v>
      </c>
      <c r="B138" s="130">
        <v>0</v>
      </c>
      <c r="C138" t="str">
        <f>_xlfn.XLOOKUP(School_Behavior[[#This Row],[School Name]],Maine_Schools[School Name],Maine_Schools[Grade Span],"Error")</f>
        <v>PK-05</v>
      </c>
      <c r="D138" t="str">
        <f>_xlfn.XLOOKUP(School_Behavior[[#This Row],[School Name]],Maine_Schools[School Name],Maine_Schools[Comparison School Type],"Error")</f>
        <v>Non Charter</v>
      </c>
    </row>
    <row r="139" spans="1:4" hidden="1">
      <c r="A139" s="130" t="s">
        <v>48</v>
      </c>
      <c r="B139" s="130">
        <v>0.26500000000000001</v>
      </c>
      <c r="C139" t="str">
        <f>_xlfn.XLOOKUP(School_Behavior[[#This Row],[School Name]],Maine_Schools[School Name],Maine_Schools[Grade Span],"Error")</f>
        <v>06-12</v>
      </c>
      <c r="D139" t="str">
        <f>_xlfn.XLOOKUP(School_Behavior[[#This Row],[School Name]],Maine_Schools[School Name],Maine_Schools[Comparison School Type],"Error")</f>
        <v>Non Charter</v>
      </c>
    </row>
    <row r="140" spans="1:4">
      <c r="A140" s="130" t="s">
        <v>269</v>
      </c>
      <c r="B140" s="130">
        <v>0.10349999999999999</v>
      </c>
      <c r="C140" t="str">
        <f>_xlfn.XLOOKUP(School_Behavior[[#This Row],[School Name]],Maine_Schools[School Name],Maine_Schools[Grade Span],"Error")</f>
        <v>09-12</v>
      </c>
      <c r="D140" s="132" t="str">
        <f>_xlfn.XLOOKUP(School_Behavior[[#This Row],[School Name]],Maine_Schools[School Name],Maine_Schools[Comparison School Type],"Error")</f>
        <v>Non Charter</v>
      </c>
    </row>
    <row r="141" spans="1:4" hidden="1">
      <c r="A141" s="130" t="s">
        <v>382</v>
      </c>
      <c r="B141" s="130">
        <v>0</v>
      </c>
      <c r="C141" t="str">
        <f>_xlfn.XLOOKUP(School_Behavior[[#This Row],[School Name]],Maine_Schools[School Name],Maine_Schools[Grade Span],"Error")</f>
        <v>PK-06</v>
      </c>
      <c r="D141" s="132" t="str">
        <f>_xlfn.XLOOKUP(School_Behavior[[#This Row],[School Name]],Maine_Schools[School Name],Maine_Schools[Comparison School Type],"Error")</f>
        <v>Non Charter</v>
      </c>
    </row>
    <row r="142" spans="1:4" hidden="1">
      <c r="A142" s="130" t="s">
        <v>386</v>
      </c>
      <c r="B142" s="130">
        <v>0</v>
      </c>
      <c r="C142" t="str">
        <f>_xlfn.XLOOKUP(School_Behavior[[#This Row],[School Name]],Maine_Schools[School Name],Maine_Schools[Grade Span],"Error")</f>
        <v>PK-03</v>
      </c>
      <c r="D142" s="132" t="str">
        <f>_xlfn.XLOOKUP(School_Behavior[[#This Row],[School Name]],Maine_Schools[School Name],Maine_Schools[Comparison School Type],"Error")</f>
        <v>Non Charter</v>
      </c>
    </row>
    <row r="143" spans="1:4" hidden="1">
      <c r="A143" s="130" t="s">
        <v>389</v>
      </c>
      <c r="B143" s="130">
        <v>5.1999999999999998E-3</v>
      </c>
      <c r="C143" t="str">
        <f>_xlfn.XLOOKUP(School_Behavior[[#This Row],[School Name]],Maine_Schools[School Name],Maine_Schools[Grade Span],"Error")</f>
        <v>06-08</v>
      </c>
      <c r="D143" t="str">
        <f>_xlfn.XLOOKUP(School_Behavior[[#This Row],[School Name]],Maine_Schools[School Name],Maine_Schools[Comparison School Type],"Error")</f>
        <v>Non Charter</v>
      </c>
    </row>
    <row r="144" spans="1:4" hidden="1">
      <c r="A144" s="130" t="s">
        <v>36</v>
      </c>
      <c r="B144" s="130">
        <v>0</v>
      </c>
      <c r="C144" t="str">
        <f>_xlfn.XLOOKUP(School_Behavior[[#This Row],[School Name]],Maine_Schools[School Name],Maine_Schools[Grade Span],"Error")</f>
        <v>KG-04</v>
      </c>
      <c r="D144" t="str">
        <f>_xlfn.XLOOKUP(School_Behavior[[#This Row],[School Name]],Maine_Schools[School Name],Maine_Schools[Comparison School Type],"Error")</f>
        <v>Non Charter</v>
      </c>
    </row>
    <row r="145" spans="1:4">
      <c r="A145" s="130" t="s">
        <v>391</v>
      </c>
      <c r="B145" s="130">
        <v>0.1017</v>
      </c>
      <c r="C145" t="str">
        <f>_xlfn.XLOOKUP(School_Behavior[[#This Row],[School Name]],Maine_Schools[School Name],Maine_Schools[Grade Span],"Error")</f>
        <v>09-12</v>
      </c>
      <c r="D145" s="132" t="str">
        <f>_xlfn.XLOOKUP(School_Behavior[[#This Row],[School Name]],Maine_Schools[School Name],Maine_Schools[Comparison School Type],"Error")</f>
        <v>Non Charter</v>
      </c>
    </row>
    <row r="146" spans="1:4" hidden="1">
      <c r="A146" s="130" t="s">
        <v>392</v>
      </c>
      <c r="B146" s="130">
        <v>2.9600000000000001E-2</v>
      </c>
      <c r="C146" t="str">
        <f>_xlfn.XLOOKUP(School_Behavior[[#This Row],[School Name]],Maine_Schools[School Name],Maine_Schools[Grade Span],"Error")</f>
        <v>06-08</v>
      </c>
      <c r="D146" t="str">
        <f>_xlfn.XLOOKUP(School_Behavior[[#This Row],[School Name]],Maine_Schools[School Name],Maine_Schools[Comparison School Type],"Error")</f>
        <v>Non Charter</v>
      </c>
    </row>
    <row r="147" spans="1:4" hidden="1">
      <c r="A147" s="130" t="s">
        <v>313</v>
      </c>
      <c r="B147" s="130">
        <v>8.0500000000000002E-2</v>
      </c>
      <c r="C147" t="str">
        <f>_xlfn.XLOOKUP(School_Behavior[[#This Row],[School Name]],Maine_Schools[School Name],Maine_Schools[Grade Span],"Error")</f>
        <v>KG-06</v>
      </c>
      <c r="D147" t="str">
        <f>_xlfn.XLOOKUP(School_Behavior[[#This Row],[School Name]],Maine_Schools[School Name],Maine_Schools[Comparison School Type],"Error")</f>
        <v>Non Charter</v>
      </c>
    </row>
    <row r="148" spans="1:4" hidden="1">
      <c r="A148" s="130" t="s">
        <v>395</v>
      </c>
      <c r="B148" s="130">
        <v>0</v>
      </c>
      <c r="C148" t="str">
        <f>_xlfn.XLOOKUP(School_Behavior[[#This Row],[School Name]],Maine_Schools[School Name],Maine_Schools[Grade Span],"Error")</f>
        <v>PK-03</v>
      </c>
      <c r="D148" s="132" t="str">
        <f>_xlfn.XLOOKUP(School_Behavior[[#This Row],[School Name]],Maine_Schools[School Name],Maine_Schools[Comparison School Type],"Error")</f>
        <v>Non Charter</v>
      </c>
    </row>
    <row r="149" spans="1:4" hidden="1">
      <c r="A149" s="130" t="s">
        <v>399</v>
      </c>
      <c r="B149" s="130">
        <v>0</v>
      </c>
      <c r="C149" t="str">
        <f>_xlfn.XLOOKUP(School_Behavior[[#This Row],[School Name]],Maine_Schools[School Name],Maine_Schools[Grade Span],"Error")</f>
        <v>PK-KG</v>
      </c>
      <c r="D149" t="str">
        <f>_xlfn.XLOOKUP(School_Behavior[[#This Row],[School Name]],Maine_Schools[School Name],Maine_Schools[Comparison School Type],"Error")</f>
        <v>Non Charter</v>
      </c>
    </row>
    <row r="150" spans="1:4">
      <c r="A150" s="130" t="s">
        <v>400</v>
      </c>
      <c r="B150" s="130">
        <v>0.15110000000000001</v>
      </c>
      <c r="C150" t="str">
        <f>_xlfn.XLOOKUP(School_Behavior[[#This Row],[School Name]],Maine_Schools[School Name],Maine_Schools[Grade Span],"Error")</f>
        <v>09-12</v>
      </c>
      <c r="D150" t="str">
        <f>_xlfn.XLOOKUP(School_Behavior[[#This Row],[School Name]],Maine_Schools[School Name],Maine_Schools[Comparison School Type],"Error")</f>
        <v>Non Charter</v>
      </c>
    </row>
    <row r="151" spans="1:4" hidden="1">
      <c r="A151" s="130" t="s">
        <v>401</v>
      </c>
      <c r="B151" s="130">
        <v>0.16879999999999998</v>
      </c>
      <c r="C151" t="str">
        <f>_xlfn.XLOOKUP(School_Behavior[[#This Row],[School Name]],Maine_Schools[School Name],Maine_Schools[Grade Span],"Error")</f>
        <v>06-08</v>
      </c>
      <c r="D151" s="132" t="str">
        <f>_xlfn.XLOOKUP(School_Behavior[[#This Row],[School Name]],Maine_Schools[School Name],Maine_Schools[Comparison School Type],"Error")</f>
        <v>Non Charter</v>
      </c>
    </row>
    <row r="152" spans="1:4" hidden="1">
      <c r="A152" s="130" t="s">
        <v>402</v>
      </c>
      <c r="B152" s="130">
        <v>0.10920000000000001</v>
      </c>
      <c r="C152" t="str">
        <f>_xlfn.XLOOKUP(School_Behavior[[#This Row],[School Name]],Maine_Schools[School Name],Maine_Schools[Grade Span],"Error")</f>
        <v>PK-05</v>
      </c>
      <c r="D152" s="132" t="str">
        <f>_xlfn.XLOOKUP(School_Behavior[[#This Row],[School Name]],Maine_Schools[School Name],Maine_Schools[Comparison School Type],"Error")</f>
        <v>Non Charter</v>
      </c>
    </row>
    <row r="153" spans="1:4" hidden="1">
      <c r="A153" s="130" t="s">
        <v>404</v>
      </c>
      <c r="B153" s="130">
        <v>2.06E-2</v>
      </c>
      <c r="C153" t="str">
        <f>_xlfn.XLOOKUP(School_Behavior[[#This Row],[School Name]],Maine_Schools[School Name],Maine_Schools[Grade Span],"Error")</f>
        <v>03-05</v>
      </c>
      <c r="D153" t="str">
        <f>_xlfn.XLOOKUP(School_Behavior[[#This Row],[School Name]],Maine_Schools[School Name],Maine_Schools[Comparison School Type],"Error")</f>
        <v>Non Charter</v>
      </c>
    </row>
    <row r="154" spans="1:4" hidden="1">
      <c r="A154" s="130" t="s">
        <v>405</v>
      </c>
      <c r="B154" s="130">
        <v>1.32E-2</v>
      </c>
      <c r="C154" t="str">
        <f>_xlfn.XLOOKUP(School_Behavior[[#This Row],[School Name]],Maine_Schools[School Name],Maine_Schools[Grade Span],"Error")</f>
        <v>04-05</v>
      </c>
      <c r="D154" t="str">
        <f>_xlfn.XLOOKUP(School_Behavior[[#This Row],[School Name]],Maine_Schools[School Name],Maine_Schools[Comparison School Type],"Error")</f>
        <v>Non Charter</v>
      </c>
    </row>
    <row r="155" spans="1:4" hidden="1">
      <c r="A155" s="130" t="s">
        <v>103</v>
      </c>
      <c r="B155" s="130">
        <v>6.6599999999999993E-2</v>
      </c>
      <c r="C155" t="str">
        <f>_xlfn.XLOOKUP(School_Behavior[[#This Row],[School Name]],Maine_Schools[School Name],Maine_Schools[Grade Span],"Error")</f>
        <v>PK-03</v>
      </c>
      <c r="D155" t="str">
        <f>_xlfn.XLOOKUP(School_Behavior[[#This Row],[School Name]],Maine_Schools[School Name],Maine_Schools[Comparison School Type],"Error")</f>
        <v>Non Charter</v>
      </c>
    </row>
    <row r="156" spans="1:4" hidden="1">
      <c r="A156" s="130" t="s">
        <v>407</v>
      </c>
      <c r="B156" s="130">
        <v>0</v>
      </c>
      <c r="C156" t="str">
        <f>_xlfn.XLOOKUP(School_Behavior[[#This Row],[School Name]],Maine_Schools[School Name],Maine_Schools[Grade Span],"Error")</f>
        <v>PK-01</v>
      </c>
      <c r="D156" s="132" t="str">
        <f>_xlfn.XLOOKUP(School_Behavior[[#This Row],[School Name]],Maine_Schools[School Name],Maine_Schools[Comparison School Type],"Error")</f>
        <v>Non Charter</v>
      </c>
    </row>
    <row r="157" spans="1:4" hidden="1">
      <c r="A157" s="130" t="s">
        <v>274</v>
      </c>
      <c r="B157" s="130">
        <v>0</v>
      </c>
      <c r="C157" t="str">
        <f>_xlfn.XLOOKUP(School_Behavior[[#This Row],[School Name]],Maine_Schools[School Name],Maine_Schools[Grade Span],"Error")</f>
        <v>PK-05</v>
      </c>
      <c r="D157" t="str">
        <f>_xlfn.XLOOKUP(School_Behavior[[#This Row],[School Name]],Maine_Schools[School Name],Maine_Schools[Comparison School Type],"Error")</f>
        <v>Non Charter</v>
      </c>
    </row>
    <row r="158" spans="1:4" hidden="1">
      <c r="A158" s="130" t="s">
        <v>318</v>
      </c>
      <c r="B158" s="130">
        <v>0</v>
      </c>
      <c r="C158" t="str">
        <f>_xlfn.XLOOKUP(School_Behavior[[#This Row],[School Name]],Maine_Schools[School Name],Maine_Schools[Grade Span],"Error")</f>
        <v>PK-01</v>
      </c>
      <c r="D158" s="132" t="str">
        <f>_xlfn.XLOOKUP(School_Behavior[[#This Row],[School Name]],Maine_Schools[School Name],Maine_Schools[Comparison School Type],"Error")</f>
        <v>Non Charter</v>
      </c>
    </row>
    <row r="159" spans="1:4">
      <c r="A159" s="130" t="s">
        <v>276</v>
      </c>
      <c r="B159" s="130">
        <v>6.4600000000000005E-2</v>
      </c>
      <c r="C159" t="str">
        <f>_xlfn.XLOOKUP(School_Behavior[[#This Row],[School Name]],Maine_Schools[School Name],Maine_Schools[Grade Span],"Error")</f>
        <v>09-12</v>
      </c>
      <c r="D159" t="str">
        <f>_xlfn.XLOOKUP(School_Behavior[[#This Row],[School Name]],Maine_Schools[School Name],Maine_Schools[Comparison School Type],"Error")</f>
        <v>Non Charter</v>
      </c>
    </row>
    <row r="160" spans="1:4" hidden="1">
      <c r="A160" s="130" t="s">
        <v>414</v>
      </c>
      <c r="B160" s="130">
        <v>8.1299999999999997E-2</v>
      </c>
      <c r="C160" t="str">
        <f>_xlfn.XLOOKUP(School_Behavior[[#This Row],[School Name]],Maine_Schools[School Name],Maine_Schools[Grade Span],"Error")</f>
        <v>06-08</v>
      </c>
      <c r="D160" t="str">
        <f>_xlfn.XLOOKUP(School_Behavior[[#This Row],[School Name]],Maine_Schools[School Name],Maine_Schools[Comparison School Type],"Error")</f>
        <v>Non Charter</v>
      </c>
    </row>
    <row r="161" spans="1:4" hidden="1">
      <c r="A161" s="130" t="s">
        <v>417</v>
      </c>
      <c r="B161" s="130">
        <v>0</v>
      </c>
      <c r="C161" t="str">
        <f>_xlfn.XLOOKUP(School_Behavior[[#This Row],[School Name]],Maine_Schools[School Name],Maine_Schools[Grade Span],"Error")</f>
        <v>KG-02</v>
      </c>
      <c r="D161" t="str">
        <f>_xlfn.XLOOKUP(School_Behavior[[#This Row],[School Name]],Maine_Schools[School Name],Maine_Schools[Comparison School Type],"Error")</f>
        <v>Non Charter</v>
      </c>
    </row>
    <row r="162" spans="1:4" hidden="1">
      <c r="A162" s="130" t="s">
        <v>42</v>
      </c>
      <c r="B162" s="130">
        <v>0</v>
      </c>
      <c r="C162" t="str">
        <f>_xlfn.XLOOKUP(School_Behavior[[#This Row],[School Name]],Maine_Schools[School Name],Maine_Schools[Grade Span],"Error")</f>
        <v>PK-05</v>
      </c>
      <c r="D162" s="132" t="str">
        <f>_xlfn.XLOOKUP(School_Behavior[[#This Row],[School Name]],Maine_Schools[School Name],Maine_Schools[Comparison School Type],"Error")</f>
        <v>Non Charter</v>
      </c>
    </row>
    <row r="163" spans="1:4">
      <c r="A163" s="130" t="s">
        <v>69</v>
      </c>
      <c r="B163" s="130">
        <v>0.36919999999999997</v>
      </c>
      <c r="C163" t="str">
        <f>_xlfn.XLOOKUP(School_Behavior[[#This Row],[School Name]],Maine_Schools[School Name],Maine_Schools[Grade Span],"Error")</f>
        <v>09-12</v>
      </c>
      <c r="D163" t="str">
        <f>_xlfn.XLOOKUP(School_Behavior[[#This Row],[School Name]],Maine_Schools[School Name],Maine_Schools[Comparison School Type],"Error")</f>
        <v>Non Charter</v>
      </c>
    </row>
    <row r="164" spans="1:4" hidden="1">
      <c r="A164" s="130" t="s">
        <v>420</v>
      </c>
      <c r="B164" s="130">
        <v>0.10229999999999999</v>
      </c>
      <c r="C164" t="str">
        <f>_xlfn.XLOOKUP(School_Behavior[[#This Row],[School Name]],Maine_Schools[School Name],Maine_Schools[Grade Span],"Error")</f>
        <v>05-08</v>
      </c>
      <c r="D164" s="132" t="str">
        <f>_xlfn.XLOOKUP(School_Behavior[[#This Row],[School Name]],Maine_Schools[School Name],Maine_Schools[Comparison School Type],"Error")</f>
        <v>Non Charter</v>
      </c>
    </row>
    <row r="165" spans="1:4" hidden="1">
      <c r="A165" s="130" t="s">
        <v>279</v>
      </c>
      <c r="B165" s="130">
        <v>0</v>
      </c>
      <c r="C165" t="str">
        <f>_xlfn.XLOOKUP(School_Behavior[[#This Row],[School Name]],Maine_Schools[School Name],Maine_Schools[Grade Span],"Error")</f>
        <v>KG-05</v>
      </c>
      <c r="D165" t="str">
        <f>_xlfn.XLOOKUP(School_Behavior[[#This Row],[School Name]],Maine_Schools[School Name],Maine_Schools[Comparison School Type],"Error")</f>
        <v>Non Charter</v>
      </c>
    </row>
    <row r="166" spans="1:4" hidden="1">
      <c r="A166" s="130" t="s">
        <v>280</v>
      </c>
      <c r="B166" s="130">
        <v>6.9800000000000001E-2</v>
      </c>
      <c r="C166" t="str">
        <f>_xlfn.XLOOKUP(School_Behavior[[#This Row],[School Name]],Maine_Schools[School Name],Maine_Schools[Grade Span],"Error")</f>
        <v>KG-08</v>
      </c>
      <c r="D166" s="132" t="str">
        <f>_xlfn.XLOOKUP(School_Behavior[[#This Row],[School Name]],Maine_Schools[School Name],Maine_Schools[Comparison School Type],"Error")</f>
        <v>Non Charter</v>
      </c>
    </row>
    <row r="167" spans="1:4">
      <c r="A167" s="130" t="s">
        <v>422</v>
      </c>
      <c r="B167" s="130">
        <v>4.5700000000000005E-2</v>
      </c>
      <c r="C167" t="str">
        <f>_xlfn.XLOOKUP(School_Behavior[[#This Row],[School Name]],Maine_Schools[School Name],Maine_Schools[Grade Span],"Error")</f>
        <v>09-12</v>
      </c>
      <c r="D167" s="132" t="str">
        <f>_xlfn.XLOOKUP(School_Behavior[[#This Row],[School Name]],Maine_Schools[School Name],Maine_Schools[Comparison School Type],"Error")</f>
        <v>Non Charter</v>
      </c>
    </row>
    <row r="168" spans="1:4" hidden="1">
      <c r="A168" s="130" t="s">
        <v>425</v>
      </c>
      <c r="B168" s="130">
        <v>6.0000000000000001E-3</v>
      </c>
      <c r="C168" t="str">
        <f>_xlfn.XLOOKUP(School_Behavior[[#This Row],[School Name]],Maine_Schools[School Name],Maine_Schools[Grade Span],"Error")</f>
        <v>06-08</v>
      </c>
      <c r="D168" t="str">
        <f>_xlfn.XLOOKUP(School_Behavior[[#This Row],[School Name]],Maine_Schools[School Name],Maine_Schools[Comparison School Type],"Error")</f>
        <v>Non Charter</v>
      </c>
    </row>
    <row r="169" spans="1:4" hidden="1">
      <c r="A169" s="130" t="s">
        <v>426</v>
      </c>
      <c r="B169" s="130">
        <v>2.7000000000000001E-3</v>
      </c>
      <c r="C169" t="str">
        <f>_xlfn.XLOOKUP(School_Behavior[[#This Row],[School Name]],Maine_Schools[School Name],Maine_Schools[Grade Span],"Error")</f>
        <v>04-05</v>
      </c>
      <c r="D169" t="str">
        <f>_xlfn.XLOOKUP(School_Behavior[[#This Row],[School Name]],Maine_Schools[School Name],Maine_Schools[Comparison School Type],"Error")</f>
        <v>Non Charter</v>
      </c>
    </row>
    <row r="170" spans="1:4" hidden="1">
      <c r="A170" s="130" t="s">
        <v>428</v>
      </c>
      <c r="B170" s="130">
        <v>3.9099999999999996E-2</v>
      </c>
      <c r="C170" t="str">
        <f>_xlfn.XLOOKUP(School_Behavior[[#This Row],[School Name]],Maine_Schools[School Name],Maine_Schools[Grade Span],"Error")</f>
        <v>PK-06</v>
      </c>
      <c r="D170" s="132" t="str">
        <f>_xlfn.XLOOKUP(School_Behavior[[#This Row],[School Name]],Maine_Schools[School Name],Maine_Schools[Comparison School Type],"Error")</f>
        <v>Non Charter</v>
      </c>
    </row>
    <row r="171" spans="1:4" hidden="1">
      <c r="A171" s="130" t="s">
        <v>241</v>
      </c>
      <c r="B171" s="130">
        <v>1.8099999999999998E-2</v>
      </c>
      <c r="C171" t="str">
        <f>_xlfn.XLOOKUP(School_Behavior[[#This Row],[School Name]],Maine_Schools[School Name],Maine_Schools[Grade Span],"Error")</f>
        <v>PK-06</v>
      </c>
      <c r="D171" t="str">
        <f>_xlfn.XLOOKUP(School_Behavior[[#This Row],[School Name]],Maine_Schools[School Name],Maine_Schools[Comparison School Type],"Error")</f>
        <v>Non Charter</v>
      </c>
    </row>
    <row r="172" spans="1:4" hidden="1">
      <c r="A172" s="130" t="s">
        <v>286</v>
      </c>
      <c r="B172" s="130">
        <v>4.4999999999999997E-3</v>
      </c>
      <c r="C172" t="str">
        <f>_xlfn.XLOOKUP(School_Behavior[[#This Row],[School Name]],Maine_Schools[School Name],Maine_Schools[Grade Span],"Error")</f>
        <v>PK-05</v>
      </c>
      <c r="D172" t="str">
        <f>_xlfn.XLOOKUP(School_Behavior[[#This Row],[School Name]],Maine_Schools[School Name],Maine_Schools[Comparison School Type],"Error")</f>
        <v>Non Charter</v>
      </c>
    </row>
    <row r="173" spans="1:4" hidden="1">
      <c r="A173" s="130" t="s">
        <v>242</v>
      </c>
      <c r="B173" s="130">
        <v>0</v>
      </c>
      <c r="C173" t="str">
        <f>_xlfn.XLOOKUP(School_Behavior[[#This Row],[School Name]],Maine_Schools[School Name],Maine_Schools[Grade Span],"Error")</f>
        <v>PK-05</v>
      </c>
      <c r="D173" t="str">
        <f>_xlfn.XLOOKUP(School_Behavior[[#This Row],[School Name]],Maine_Schools[School Name],Maine_Schools[Comparison School Type],"Error")</f>
        <v>Non Charter</v>
      </c>
    </row>
    <row r="174" spans="1:4" hidden="1">
      <c r="A174" s="130" t="s">
        <v>55</v>
      </c>
      <c r="B174" s="130">
        <v>3.6400000000000002E-2</v>
      </c>
      <c r="C174" t="str">
        <f>_xlfn.XLOOKUP(School_Behavior[[#This Row],[School Name]],Maine_Schools[School Name],Maine_Schools[Grade Span],"Error")</f>
        <v>06-12</v>
      </c>
      <c r="D174" t="str">
        <f>_xlfn.XLOOKUP(School_Behavior[[#This Row],[School Name]],Maine_Schools[School Name],Maine_Schools[Comparison School Type],"Error")</f>
        <v>Non Charter</v>
      </c>
    </row>
    <row r="175" spans="1:4">
      <c r="A175" s="130" t="s">
        <v>430</v>
      </c>
      <c r="B175" s="130">
        <v>0.13250000000000001</v>
      </c>
      <c r="C175" t="str">
        <f>_xlfn.XLOOKUP(School_Behavior[[#This Row],[School Name]],Maine_Schools[School Name],Maine_Schools[Grade Span],"Error")</f>
        <v>09-12</v>
      </c>
      <c r="D175" t="str">
        <f>_xlfn.XLOOKUP(School_Behavior[[#This Row],[School Name]],Maine_Schools[School Name],Maine_Schools[Comparison School Type],"Error")</f>
        <v>Non Charter</v>
      </c>
    </row>
    <row r="176" spans="1:4" hidden="1">
      <c r="A176" s="130" t="s">
        <v>432</v>
      </c>
      <c r="B176" s="130">
        <v>0</v>
      </c>
      <c r="C176" t="str">
        <f>_xlfn.XLOOKUP(School_Behavior[[#This Row],[School Name]],Maine_Schools[School Name],Maine_Schools[Grade Span],"Error")</f>
        <v>KG-03</v>
      </c>
      <c r="D176" t="str">
        <f>_xlfn.XLOOKUP(School_Behavior[[#This Row],[School Name]],Maine_Schools[School Name],Maine_Schools[Comparison School Type],"Error")</f>
        <v>Non Charter</v>
      </c>
    </row>
    <row r="177" spans="1:4" hidden="1">
      <c r="A177" s="130" t="s">
        <v>292</v>
      </c>
      <c r="B177" s="130">
        <v>7.6899999999999996E-2</v>
      </c>
      <c r="C177" t="str">
        <f>_xlfn.XLOOKUP(School_Behavior[[#This Row],[School Name]],Maine_Schools[School Name],Maine_Schools[Grade Span],"Error")</f>
        <v>PK-08</v>
      </c>
      <c r="D177" t="str">
        <f>_xlfn.XLOOKUP(School_Behavior[[#This Row],[School Name]],Maine_Schools[School Name],Maine_Schools[Comparison School Type],"Error")</f>
        <v>Non Charter</v>
      </c>
    </row>
    <row r="178" spans="1:4" hidden="1">
      <c r="A178" s="130" t="s">
        <v>434</v>
      </c>
      <c r="B178" s="130">
        <v>7.1000000000000004E-3</v>
      </c>
      <c r="C178" t="str">
        <f>_xlfn.XLOOKUP(School_Behavior[[#This Row],[School Name]],Maine_Schools[School Name],Maine_Schools[Grade Span],"Error")</f>
        <v>KG-05</v>
      </c>
      <c r="D178" t="str">
        <f>_xlfn.XLOOKUP(School_Behavior[[#This Row],[School Name]],Maine_Schools[School Name],Maine_Schools[Comparison School Type],"Error")</f>
        <v>Non Charter</v>
      </c>
    </row>
    <row r="179" spans="1:4" hidden="1">
      <c r="A179" s="130" t="s">
        <v>295</v>
      </c>
      <c r="B179" s="130">
        <v>1.8E-3</v>
      </c>
      <c r="C179" t="str">
        <f>_xlfn.XLOOKUP(School_Behavior[[#This Row],[School Name]],Maine_Schools[School Name],Maine_Schools[Grade Span],"Error")</f>
        <v>03-05</v>
      </c>
      <c r="D179" t="str">
        <f>_xlfn.XLOOKUP(School_Behavior[[#This Row],[School Name]],Maine_Schools[School Name],Maine_Schools[Comparison School Type],"Error")</f>
        <v>Non Charter</v>
      </c>
    </row>
    <row r="180" spans="1:4" hidden="1">
      <c r="A180" s="130" t="s">
        <v>326</v>
      </c>
      <c r="B180" s="130">
        <v>0</v>
      </c>
      <c r="C180" t="str">
        <f>_xlfn.XLOOKUP(School_Behavior[[#This Row],[School Name]],Maine_Schools[School Name],Maine_Schools[Grade Span],"Error")</f>
        <v>PK-06</v>
      </c>
      <c r="D180" t="str">
        <f>_xlfn.XLOOKUP(School_Behavior[[#This Row],[School Name]],Maine_Schools[School Name],Maine_Schools[Comparison School Type],"Error")</f>
        <v>Non Charter</v>
      </c>
    </row>
    <row r="181" spans="1:4" hidden="1">
      <c r="A181" s="130" t="s">
        <v>247</v>
      </c>
      <c r="B181" s="130">
        <v>0</v>
      </c>
      <c r="C181" t="str">
        <f>_xlfn.XLOOKUP(School_Behavior[[#This Row],[School Name]],Maine_Schools[School Name],Maine_Schools[Grade Span],"Error")</f>
        <v>03-06</v>
      </c>
      <c r="D181" t="str">
        <f>_xlfn.XLOOKUP(School_Behavior[[#This Row],[School Name]],Maine_Schools[School Name],Maine_Schools[Comparison School Type],"Error")</f>
        <v>Non Charter</v>
      </c>
    </row>
    <row r="182" spans="1:4" hidden="1">
      <c r="A182" s="130" t="s">
        <v>298</v>
      </c>
      <c r="B182" s="130">
        <v>0</v>
      </c>
      <c r="C182" t="str">
        <f>_xlfn.XLOOKUP(School_Behavior[[#This Row],[School Name]],Maine_Schools[School Name],Maine_Schools[Grade Span],"Error")</f>
        <v>PK-05</v>
      </c>
      <c r="D182" t="str">
        <f>_xlfn.XLOOKUP(School_Behavior[[#This Row],[School Name]],Maine_Schools[School Name],Maine_Schools[Comparison School Type],"Error")</f>
        <v>Non Charter</v>
      </c>
    </row>
    <row r="183" spans="1:4" hidden="1">
      <c r="A183" s="130" t="s">
        <v>436</v>
      </c>
      <c r="B183" s="130">
        <v>0</v>
      </c>
      <c r="C183" t="str">
        <f>_xlfn.XLOOKUP(School_Behavior[[#This Row],[School Name]],Maine_Schools[School Name],Maine_Schools[Grade Span],"Error")</f>
        <v>PK-06</v>
      </c>
      <c r="D183" s="132" t="str">
        <f>_xlfn.XLOOKUP(School_Behavior[[#This Row],[School Name]],Maine_Schools[School Name],Maine_Schools[Comparison School Type],"Error")</f>
        <v>Non Charter</v>
      </c>
    </row>
    <row r="184" spans="1:4" hidden="1">
      <c r="A184" s="130" t="s">
        <v>438</v>
      </c>
      <c r="B184" s="130">
        <v>0</v>
      </c>
      <c r="C184" t="str">
        <f>_xlfn.XLOOKUP(School_Behavior[[#This Row],[School Name]],Maine_Schools[School Name],Maine_Schools[Grade Span],"Error")</f>
        <v>PK-06</v>
      </c>
      <c r="D184" s="132" t="str">
        <f>_xlfn.XLOOKUP(School_Behavior[[#This Row],[School Name]],Maine_Schools[School Name],Maine_Schools[Comparison School Type],"Error")</f>
        <v>Non Charter</v>
      </c>
    </row>
    <row r="185" spans="1:4" hidden="1">
      <c r="A185" s="130" t="s">
        <v>41</v>
      </c>
      <c r="B185" s="130">
        <v>1.11E-2</v>
      </c>
      <c r="C185" t="str">
        <f>_xlfn.XLOOKUP(School_Behavior[[#This Row],[School Name]],Maine_Schools[School Name],Maine_Schools[Grade Span],"Error")</f>
        <v>PK-05</v>
      </c>
      <c r="D185" s="132" t="str">
        <f>_xlfn.XLOOKUP(School_Behavior[[#This Row],[School Name]],Maine_Schools[School Name],Maine_Schools[Comparison School Type],"Error")</f>
        <v>Non Charter</v>
      </c>
    </row>
    <row r="186" spans="1:4">
      <c r="A186" s="130" t="s">
        <v>301</v>
      </c>
      <c r="B186" s="130">
        <v>8.1400000000000014E-2</v>
      </c>
      <c r="C186" t="str">
        <f>_xlfn.XLOOKUP(School_Behavior[[#This Row],[School Name]],Maine_Schools[School Name],Maine_Schools[Grade Span],"Error")</f>
        <v>09-12</v>
      </c>
      <c r="D186" s="132" t="str">
        <f>_xlfn.XLOOKUP(School_Behavior[[#This Row],[School Name]],Maine_Schools[School Name],Maine_Schools[Comparison School Type],"Error")</f>
        <v>Non Charter</v>
      </c>
    </row>
    <row r="187" spans="1:4" hidden="1">
      <c r="A187" s="130" t="s">
        <v>441</v>
      </c>
      <c r="B187" s="130">
        <v>2.5999999999999999E-2</v>
      </c>
      <c r="C187" t="str">
        <f>_xlfn.XLOOKUP(School_Behavior[[#This Row],[School Name]],Maine_Schools[School Name],Maine_Schools[Grade Span],"Error")</f>
        <v>05-08</v>
      </c>
      <c r="D187" s="132" t="str">
        <f>_xlfn.XLOOKUP(School_Behavior[[#This Row],[School Name]],Maine_Schools[School Name],Maine_Schools[Comparison School Type],"Error")</f>
        <v>Non Charter</v>
      </c>
    </row>
    <row r="188" spans="1:4" hidden="1">
      <c r="A188" s="130" t="s">
        <v>320</v>
      </c>
      <c r="B188" s="130">
        <v>8.2600000000000007E-2</v>
      </c>
      <c r="C188" t="str">
        <f>_xlfn.XLOOKUP(School_Behavior[[#This Row],[School Name]],Maine_Schools[School Name],Maine_Schools[Grade Span],"Error")</f>
        <v>06-08</v>
      </c>
      <c r="D188" t="str">
        <f>_xlfn.XLOOKUP(School_Behavior[[#This Row],[School Name]],Maine_Schools[School Name],Maine_Schools[Comparison School Type],"Error")</f>
        <v>Non Charter</v>
      </c>
    </row>
    <row r="189" spans="1:4" hidden="1">
      <c r="A189" s="130" t="s">
        <v>306</v>
      </c>
      <c r="B189" s="130">
        <v>3.3E-3</v>
      </c>
      <c r="C189" t="str">
        <f>_xlfn.XLOOKUP(School_Behavior[[#This Row],[School Name]],Maine_Schools[School Name],Maine_Schools[Grade Span],"Error")</f>
        <v>PK-05</v>
      </c>
      <c r="D189" s="132" t="str">
        <f>_xlfn.XLOOKUP(School_Behavior[[#This Row],[School Name]],Maine_Schools[School Name],Maine_Schools[Comparison School Type],"Error")</f>
        <v>Non Charter</v>
      </c>
    </row>
    <row r="190" spans="1:4" hidden="1">
      <c r="A190" s="130" t="s">
        <v>446</v>
      </c>
      <c r="B190" s="130">
        <v>6.6E-3</v>
      </c>
      <c r="C190" t="str">
        <f>_xlfn.XLOOKUP(School_Behavior[[#This Row],[School Name]],Maine_Schools[School Name],Maine_Schools[Grade Span],"Error")</f>
        <v>KG-03</v>
      </c>
      <c r="D190" t="str">
        <f>_xlfn.XLOOKUP(School_Behavior[[#This Row],[School Name]],Maine_Schools[School Name],Maine_Schools[Comparison School Type],"Error")</f>
        <v>Non Charter</v>
      </c>
    </row>
    <row r="191" spans="1:4" hidden="1">
      <c r="A191" s="130" t="s">
        <v>107</v>
      </c>
      <c r="B191" s="130">
        <v>1.4799999999999999E-2</v>
      </c>
      <c r="C191" t="str">
        <f>_xlfn.XLOOKUP(School_Behavior[[#This Row],[School Name]],Maine_Schools[School Name],Maine_Schools[Grade Span],"Error")</f>
        <v>PK-05</v>
      </c>
      <c r="D191" t="str">
        <f>_xlfn.XLOOKUP(School_Behavior[[#This Row],[School Name]],Maine_Schools[School Name],Maine_Schools[Comparison School Type],"Error")</f>
        <v>Non Charter</v>
      </c>
    </row>
    <row r="192" spans="1:4" hidden="1">
      <c r="A192" s="130" t="s">
        <v>67</v>
      </c>
      <c r="B192" s="130">
        <v>2.3999999999999998E-3</v>
      </c>
      <c r="C192" t="str">
        <f>_xlfn.XLOOKUP(School_Behavior[[#This Row],[School Name]],Maine_Schools[School Name],Maine_Schools[Grade Span],"Error")</f>
        <v>06-08</v>
      </c>
      <c r="D192" t="str">
        <f>_xlfn.XLOOKUP(School_Behavior[[#This Row],[School Name]],Maine_Schools[School Name],Maine_Schools[Comparison School Type],"Error")</f>
        <v>Non Charter</v>
      </c>
    </row>
    <row r="193" spans="1:4" hidden="1">
      <c r="A193" s="130" t="s">
        <v>453</v>
      </c>
      <c r="B193" s="130">
        <v>9.7000000000000003E-3</v>
      </c>
      <c r="C193" t="str">
        <f>_xlfn.XLOOKUP(School_Behavior[[#This Row],[School Name]],Maine_Schools[School Name],Maine_Schools[Grade Span],"Error")</f>
        <v>PK-05</v>
      </c>
      <c r="D193" t="str">
        <f>_xlfn.XLOOKUP(School_Behavior[[#This Row],[School Name]],Maine_Schools[School Name],Maine_Schools[Comparison School Type],"Error")</f>
        <v>Non Charter</v>
      </c>
    </row>
    <row r="194" spans="1:4" hidden="1">
      <c r="A194" s="130" t="s">
        <v>455</v>
      </c>
      <c r="B194" s="130">
        <v>0</v>
      </c>
      <c r="C194" t="str">
        <f>_xlfn.XLOOKUP(School_Behavior[[#This Row],[School Name]],Maine_Schools[School Name],Maine_Schools[Grade Span],"Error")</f>
        <v>PK-04</v>
      </c>
      <c r="D194" t="str">
        <f>_xlfn.XLOOKUP(School_Behavior[[#This Row],[School Name]],Maine_Schools[School Name],Maine_Schools[Comparison School Type],"Error")</f>
        <v>Non Charter</v>
      </c>
    </row>
    <row r="195" spans="1:4" hidden="1">
      <c r="A195" s="130" t="s">
        <v>456</v>
      </c>
      <c r="B195" s="130">
        <v>0</v>
      </c>
      <c r="C195" t="str">
        <f>_xlfn.XLOOKUP(School_Behavior[[#This Row],[School Name]],Maine_Schools[School Name],Maine_Schools[Grade Span],"Error")</f>
        <v>PK-02</v>
      </c>
      <c r="D195" s="132" t="str">
        <f>_xlfn.XLOOKUP(School_Behavior[[#This Row],[School Name]],Maine_Schools[School Name],Maine_Schools[Comparison School Type],"Error")</f>
        <v>Non Charter</v>
      </c>
    </row>
    <row r="196" spans="1:4" hidden="1">
      <c r="A196" s="130" t="s">
        <v>314</v>
      </c>
      <c r="B196" s="130">
        <v>0.02</v>
      </c>
      <c r="C196" t="str">
        <f>_xlfn.XLOOKUP(School_Behavior[[#This Row],[School Name]],Maine_Schools[School Name],Maine_Schools[Grade Span],"Error")</f>
        <v>KG-08</v>
      </c>
      <c r="D196" t="str">
        <f>_xlfn.XLOOKUP(School_Behavior[[#This Row],[School Name]],Maine_Schools[School Name],Maine_Schools[Comparison School Type],"Error")</f>
        <v>Non Charter</v>
      </c>
    </row>
    <row r="197" spans="1:4" hidden="1">
      <c r="A197" s="130" t="s">
        <v>85</v>
      </c>
      <c r="B197" s="130">
        <v>0</v>
      </c>
      <c r="C197" t="str">
        <f>_xlfn.XLOOKUP(School_Behavior[[#This Row],[School Name]],Maine_Schools[School Name],Maine_Schools[Grade Span],"Error")</f>
        <v>PK-KG</v>
      </c>
      <c r="D197" t="str">
        <f>_xlfn.XLOOKUP(School_Behavior[[#This Row],[School Name]],Maine_Schools[School Name],Maine_Schools[Comparison School Type],"Error")</f>
        <v>Non Charter</v>
      </c>
    </row>
    <row r="198" spans="1:4" hidden="1">
      <c r="A198" s="130" t="s">
        <v>46</v>
      </c>
      <c r="B198" s="130">
        <v>9.5999999999999992E-3</v>
      </c>
      <c r="C198" t="str">
        <f>_xlfn.XLOOKUP(School_Behavior[[#This Row],[School Name]],Maine_Schools[School Name],Maine_Schools[Grade Span],"Error")</f>
        <v>PK-08</v>
      </c>
      <c r="D198" s="132" t="str">
        <f>_xlfn.XLOOKUP(School_Behavior[[#This Row],[School Name]],Maine_Schools[School Name],Maine_Schools[Comparison School Type],"Error")</f>
        <v>Non Charter</v>
      </c>
    </row>
    <row r="199" spans="1:4" hidden="1">
      <c r="A199" s="130" t="s">
        <v>315</v>
      </c>
      <c r="B199" s="130">
        <v>2.58E-2</v>
      </c>
      <c r="C199" t="str">
        <f>_xlfn.XLOOKUP(School_Behavior[[#This Row],[School Name]],Maine_Schools[School Name],Maine_Schools[Grade Span],"Error")</f>
        <v>05-08</v>
      </c>
      <c r="D199" s="132" t="str">
        <f>_xlfn.XLOOKUP(School_Behavior[[#This Row],[School Name]],Maine_Schools[School Name],Maine_Schools[Comparison School Type],"Error")</f>
        <v>Non Charter</v>
      </c>
    </row>
    <row r="200" spans="1:4" hidden="1">
      <c r="A200" s="130" t="s">
        <v>76</v>
      </c>
      <c r="B200" s="130">
        <v>0.22600000000000001</v>
      </c>
      <c r="C200" t="str">
        <f>_xlfn.XLOOKUP(School_Behavior[[#This Row],[School Name]],Maine_Schools[School Name],Maine_Schools[Grade Span],"Error")</f>
        <v>PK-05</v>
      </c>
      <c r="D200" t="str">
        <f>_xlfn.XLOOKUP(School_Behavior[[#This Row],[School Name]],Maine_Schools[School Name],Maine_Schools[Comparison School Type],"Error")</f>
        <v>Non Charter</v>
      </c>
    </row>
    <row r="201" spans="1:4" hidden="1">
      <c r="A201" s="130" t="s">
        <v>81</v>
      </c>
      <c r="B201" s="130">
        <v>0.28760000000000002</v>
      </c>
      <c r="C201" t="str">
        <f>_xlfn.XLOOKUP(School_Behavior[[#This Row],[School Name]],Maine_Schools[School Name],Maine_Schools[Grade Span],"Error")</f>
        <v>06-12</v>
      </c>
      <c r="D201" t="str">
        <f>_xlfn.XLOOKUP(School_Behavior[[#This Row],[School Name]],Maine_Schools[School Name],Maine_Schools[Comparison School Type],"Error")</f>
        <v>Non Charter</v>
      </c>
    </row>
    <row r="202" spans="1:4" hidden="1">
      <c r="A202" s="130" t="s">
        <v>460</v>
      </c>
      <c r="B202" s="130">
        <v>2.7E-2</v>
      </c>
      <c r="C202" t="str">
        <f>_xlfn.XLOOKUP(School_Behavior[[#This Row],[School Name]],Maine_Schools[School Name],Maine_Schools[Grade Span],"Error")</f>
        <v>PK-02</v>
      </c>
      <c r="D202" t="str">
        <f>_xlfn.XLOOKUP(School_Behavior[[#This Row],[School Name]],Maine_Schools[School Name],Maine_Schools[Comparison School Type],"Error")</f>
        <v>Non Charter</v>
      </c>
    </row>
    <row r="203" spans="1:4" hidden="1">
      <c r="A203" s="130" t="s">
        <v>461</v>
      </c>
      <c r="B203" s="130">
        <v>0</v>
      </c>
      <c r="C203" t="str">
        <f>_xlfn.XLOOKUP(School_Behavior[[#This Row],[School Name]],Maine_Schools[School Name],Maine_Schools[Grade Span],"Error")</f>
        <v>PK-02</v>
      </c>
      <c r="D203" t="str">
        <f>_xlfn.XLOOKUP(School_Behavior[[#This Row],[School Name]],Maine_Schools[School Name],Maine_Schools[Comparison School Type],"Error")</f>
        <v>Non Charter</v>
      </c>
    </row>
    <row r="204" spans="1:4">
      <c r="A204" s="130" t="s">
        <v>308</v>
      </c>
      <c r="B204" s="130">
        <v>4.9500000000000002E-2</v>
      </c>
      <c r="C204" t="str">
        <f>_xlfn.XLOOKUP(School_Behavior[[#This Row],[School Name]],Maine_Schools[School Name],Maine_Schools[Grade Span],"Error")</f>
        <v>09-12</v>
      </c>
      <c r="D204" t="str">
        <f>_xlfn.XLOOKUP(School_Behavior[[#This Row],[School Name]],Maine_Schools[School Name],Maine_Schools[Comparison School Type],"Error")</f>
        <v>Non Charter</v>
      </c>
    </row>
    <row r="205" spans="1:4" hidden="1">
      <c r="A205" s="130" t="s">
        <v>309</v>
      </c>
      <c r="B205" s="130">
        <v>0</v>
      </c>
      <c r="C205" t="str">
        <f>_xlfn.XLOOKUP(School_Behavior[[#This Row],[School Name]],Maine_Schools[School Name],Maine_Schools[Grade Span],"Error")</f>
        <v>KG-05</v>
      </c>
      <c r="D205" t="str">
        <f>_xlfn.XLOOKUP(School_Behavior[[#This Row],[School Name]],Maine_Schools[School Name],Maine_Schools[Comparison School Type],"Error")</f>
        <v>Non Charter</v>
      </c>
    </row>
    <row r="206" spans="1:4" hidden="1">
      <c r="A206" s="130" t="s">
        <v>52</v>
      </c>
      <c r="B206" s="130">
        <v>0</v>
      </c>
      <c r="C206" t="str">
        <f>_xlfn.XLOOKUP(School_Behavior[[#This Row],[School Name]],Maine_Schools[School Name],Maine_Schools[Grade Span],"Error")</f>
        <v>03-05</v>
      </c>
      <c r="D206" t="str">
        <f>_xlfn.XLOOKUP(School_Behavior[[#This Row],[School Name]],Maine_Schools[School Name],Maine_Schools[Comparison School Type],"Error")</f>
        <v>Non Charter</v>
      </c>
    </row>
    <row r="207" spans="1:4" hidden="1">
      <c r="A207" s="130" t="s">
        <v>132</v>
      </c>
      <c r="B207" s="130">
        <v>0.19599999999999998</v>
      </c>
      <c r="C207" t="str">
        <f>_xlfn.XLOOKUP(School_Behavior[[#This Row],[School Name]],Maine_Schools[School Name],Maine_Schools[Grade Span],"Error")</f>
        <v>06-08</v>
      </c>
      <c r="D207" s="132" t="str">
        <f>_xlfn.XLOOKUP(School_Behavior[[#This Row],[School Name]],Maine_Schools[School Name],Maine_Schools[Comparison School Type],"Error")</f>
        <v>Non Charter</v>
      </c>
    </row>
    <row r="208" spans="1:4" hidden="1">
      <c r="A208" s="130" t="s">
        <v>371</v>
      </c>
      <c r="B208" s="130">
        <v>0</v>
      </c>
      <c r="C208" t="str">
        <f>_xlfn.XLOOKUP(School_Behavior[[#This Row],[School Name]],Maine_Schools[School Name],Maine_Schools[Grade Span],"Error")</f>
        <v>PK-04</v>
      </c>
      <c r="D208" t="str">
        <f>_xlfn.XLOOKUP(School_Behavior[[#This Row],[School Name]],Maine_Schools[School Name],Maine_Schools[Comparison School Type],"Error")</f>
        <v>Non Charter</v>
      </c>
    </row>
    <row r="209" spans="1:4">
      <c r="A209" s="130" t="s">
        <v>86</v>
      </c>
      <c r="B209" s="130">
        <v>0.38629999999999998</v>
      </c>
      <c r="C209" t="str">
        <f>_xlfn.XLOOKUP(School_Behavior[[#This Row],[School Name]],Maine_Schools[School Name],Maine_Schools[Grade Span],"Error")</f>
        <v>09-12</v>
      </c>
      <c r="D209" s="132" t="str">
        <f>_xlfn.XLOOKUP(School_Behavior[[#This Row],[School Name]],Maine_Schools[School Name],Maine_Schools[Comparison School Type],"Error")</f>
        <v>Non Charter</v>
      </c>
    </row>
    <row r="210" spans="1:4" hidden="1">
      <c r="A210" s="130" t="s">
        <v>92</v>
      </c>
      <c r="B210" s="130">
        <v>0.4289</v>
      </c>
      <c r="C210" t="str">
        <f>_xlfn.XLOOKUP(School_Behavior[[#This Row],[School Name]],Maine_Schools[School Name],Maine_Schools[Grade Span],"Error")</f>
        <v>06-08</v>
      </c>
      <c r="D210" s="132" t="str">
        <f>_xlfn.XLOOKUP(School_Behavior[[#This Row],[School Name]],Maine_Schools[School Name],Maine_Schools[Comparison School Type],"Error")</f>
        <v>Non Charter</v>
      </c>
    </row>
    <row r="211" spans="1:4" hidden="1">
      <c r="A211" s="130" t="s">
        <v>469</v>
      </c>
      <c r="B211" s="130">
        <v>1.14E-2</v>
      </c>
      <c r="C211" t="str">
        <f>_xlfn.XLOOKUP(School_Behavior[[#This Row],[School Name]],Maine_Schools[School Name],Maine_Schools[Grade Span],"Error")</f>
        <v>PK-02</v>
      </c>
      <c r="D211" t="str">
        <f>_xlfn.XLOOKUP(School_Behavior[[#This Row],[School Name]],Maine_Schools[School Name],Maine_Schools[Comparison School Type],"Error")</f>
        <v>Non Charter</v>
      </c>
    </row>
    <row r="212" spans="1:4">
      <c r="A212" s="130" t="s">
        <v>60</v>
      </c>
      <c r="B212" s="130">
        <v>2.8900000000000002E-2</v>
      </c>
      <c r="C212" t="str">
        <f>_xlfn.XLOOKUP(School_Behavior[[#This Row],[School Name]],Maine_Schools[School Name],Maine_Schools[Grade Span],"Error")</f>
        <v>09-12</v>
      </c>
      <c r="D212" t="str">
        <f>_xlfn.XLOOKUP(School_Behavior[[#This Row],[School Name]],Maine_Schools[School Name],Maine_Schools[Comparison School Type],"Error")</f>
        <v>Non Charter</v>
      </c>
    </row>
    <row r="213" spans="1:4" hidden="1">
      <c r="A213" s="130" t="s">
        <v>143</v>
      </c>
      <c r="B213" s="130">
        <v>2.2199999999999998E-2</v>
      </c>
      <c r="C213" t="str">
        <f>_xlfn.XLOOKUP(School_Behavior[[#This Row],[School Name]],Maine_Schools[School Name],Maine_Schools[Grade Span],"Error")</f>
        <v>07-08</v>
      </c>
      <c r="D213" s="132" t="str">
        <f>_xlfn.XLOOKUP(School_Behavior[[#This Row],[School Name]],Maine_Schools[School Name],Maine_Schools[Comparison School Type],"Error")</f>
        <v>Non Charter</v>
      </c>
    </row>
    <row r="214" spans="1:4">
      <c r="A214" s="130" t="s">
        <v>270</v>
      </c>
      <c r="B214" s="130">
        <v>0.12490000000000001</v>
      </c>
      <c r="C214" t="str">
        <f>_xlfn.XLOOKUP(School_Behavior[[#This Row],[School Name]],Maine_Schools[School Name],Maine_Schools[Grade Span],"Error")</f>
        <v>09-12</v>
      </c>
      <c r="D214" s="132" t="str">
        <f>_xlfn.XLOOKUP(School_Behavior[[#This Row],[School Name]],Maine_Schools[School Name],Maine_Schools[Comparison School Type],"Error")</f>
        <v>Non Charter</v>
      </c>
    </row>
    <row r="215" spans="1:4" hidden="1">
      <c r="A215" s="130" t="s">
        <v>470</v>
      </c>
      <c r="B215" s="130">
        <v>0</v>
      </c>
      <c r="C215" t="str">
        <f>_xlfn.XLOOKUP(School_Behavior[[#This Row],[School Name]],Maine_Schools[School Name],Maine_Schools[Grade Span],"Error")</f>
        <v>04-05</v>
      </c>
      <c r="D215" s="132" t="str">
        <f>_xlfn.XLOOKUP(School_Behavior[[#This Row],[School Name]],Maine_Schools[School Name],Maine_Schools[Comparison School Type],"Error")</f>
        <v>Non Charter</v>
      </c>
    </row>
    <row r="216" spans="1:4" hidden="1">
      <c r="A216" s="130" t="s">
        <v>133</v>
      </c>
      <c r="B216" s="130">
        <v>0</v>
      </c>
      <c r="C216" t="str">
        <f>_xlfn.XLOOKUP(School_Behavior[[#This Row],[School Name]],Maine_Schools[School Name],Maine_Schools[Grade Span],"Error")</f>
        <v>PK-04</v>
      </c>
      <c r="D216" t="str">
        <f>_xlfn.XLOOKUP(School_Behavior[[#This Row],[School Name]],Maine_Schools[School Name],Maine_Schools[Comparison School Type],"Error")</f>
        <v>Non Charter</v>
      </c>
    </row>
    <row r="217" spans="1:4" hidden="1">
      <c r="A217" s="130" t="s">
        <v>329</v>
      </c>
      <c r="B217" s="130">
        <v>1.8800000000000001E-2</v>
      </c>
      <c r="C217" t="str">
        <f>_xlfn.XLOOKUP(School_Behavior[[#This Row],[School Name]],Maine_Schools[School Name],Maine_Schools[Grade Span],"Error")</f>
        <v>PK-06</v>
      </c>
      <c r="D217" s="132" t="str">
        <f>_xlfn.XLOOKUP(School_Behavior[[#This Row],[School Name]],Maine_Schools[School Name],Maine_Schools[Comparison School Type],"Error")</f>
        <v>Non Charter</v>
      </c>
    </row>
    <row r="218" spans="1:4" hidden="1">
      <c r="A218" s="130" t="s">
        <v>96</v>
      </c>
      <c r="B218" s="130">
        <v>0.3387</v>
      </c>
      <c r="C218" t="str">
        <f>_xlfn.XLOOKUP(School_Behavior[[#This Row],[School Name]],Maine_Schools[School Name],Maine_Schools[Grade Span],"Error")</f>
        <v>06-08</v>
      </c>
      <c r="D218" t="str">
        <f>_xlfn.XLOOKUP(School_Behavior[[#This Row],[School Name]],Maine_Schools[School Name],Maine_Schools[Comparison School Type],"Error")</f>
        <v>Non Charter</v>
      </c>
    </row>
    <row r="219" spans="1:4" hidden="1">
      <c r="A219" s="130" t="s">
        <v>471</v>
      </c>
      <c r="B219" s="130">
        <v>4.7100000000000003E-2</v>
      </c>
      <c r="C219" t="str">
        <f>_xlfn.XLOOKUP(School_Behavior[[#This Row],[School Name]],Maine_Schools[School Name],Maine_Schools[Grade Span],"Error")</f>
        <v>PK-04</v>
      </c>
      <c r="D219" s="132" t="str">
        <f>_xlfn.XLOOKUP(School_Behavior[[#This Row],[School Name]],Maine_Schools[School Name],Maine_Schools[Comparison School Type],"Error")</f>
        <v>Non Charter</v>
      </c>
    </row>
    <row r="220" spans="1:4">
      <c r="A220" s="130" t="s">
        <v>75</v>
      </c>
      <c r="B220" s="130">
        <v>0.28399999999999997</v>
      </c>
      <c r="C220" t="str">
        <f>_xlfn.XLOOKUP(School_Behavior[[#This Row],[School Name]],Maine_Schools[School Name],Maine_Schools[Grade Span],"Error")</f>
        <v>09-12</v>
      </c>
      <c r="D220" t="str">
        <f>_xlfn.XLOOKUP(School_Behavior[[#This Row],[School Name]],Maine_Schools[School Name],Maine_Schools[Comparison School Type],"Error")</f>
        <v>Non Charter</v>
      </c>
    </row>
    <row r="221" spans="1:4" hidden="1">
      <c r="A221" s="130" t="s">
        <v>105</v>
      </c>
      <c r="B221" s="130">
        <v>0.40329999999999999</v>
      </c>
      <c r="C221" t="str">
        <f>_xlfn.XLOOKUP(School_Behavior[[#This Row],[School Name]],Maine_Schools[School Name],Maine_Schools[Grade Span],"Error")</f>
        <v>07-08</v>
      </c>
      <c r="D221" t="str">
        <f>_xlfn.XLOOKUP(School_Behavior[[#This Row],[School Name]],Maine_Schools[School Name],Maine_Schools[Comparison School Type],"Error")</f>
        <v>Non Charter</v>
      </c>
    </row>
    <row r="222" spans="1:4" hidden="1">
      <c r="A222" s="130" t="s">
        <v>257</v>
      </c>
      <c r="B222" s="130">
        <v>0</v>
      </c>
      <c r="C222" t="str">
        <f>_xlfn.XLOOKUP(School_Behavior[[#This Row],[School Name]],Maine_Schools[School Name],Maine_Schools[Grade Span],"Error")</f>
        <v>PK-KG</v>
      </c>
      <c r="D222" s="132" t="str">
        <f>_xlfn.XLOOKUP(School_Behavior[[#This Row],[School Name]],Maine_Schools[School Name],Maine_Schools[Comparison School Type],"Error")</f>
        <v>Non Charter</v>
      </c>
    </row>
    <row r="223" spans="1:4" hidden="1">
      <c r="A223" s="130" t="s">
        <v>333</v>
      </c>
      <c r="B223" s="130">
        <v>4.6599999999999996E-2</v>
      </c>
      <c r="C223" t="str">
        <f>_xlfn.XLOOKUP(School_Behavior[[#This Row],[School Name]],Maine_Schools[School Name],Maine_Schools[Grade Span],"Error")</f>
        <v>KG-06</v>
      </c>
      <c r="D223" s="132" t="str">
        <f>_xlfn.XLOOKUP(School_Behavior[[#This Row],[School Name]],Maine_Schools[School Name],Maine_Schools[Comparison School Type],"Error")</f>
        <v>Non Charter</v>
      </c>
    </row>
    <row r="224" spans="1:4" hidden="1">
      <c r="A224" s="130" t="s">
        <v>110</v>
      </c>
      <c r="B224" s="130">
        <v>0.21240000000000001</v>
      </c>
      <c r="C224" t="str">
        <f>_xlfn.XLOOKUP(School_Behavior[[#This Row],[School Name]],Maine_Schools[School Name],Maine_Schools[Grade Span],"Error")</f>
        <v>06-08</v>
      </c>
      <c r="D224" s="132" t="str">
        <f>_xlfn.XLOOKUP(School_Behavior[[#This Row],[School Name]],Maine_Schools[School Name],Maine_Schools[Comparison School Type],"Error")</f>
        <v>Non Charter</v>
      </c>
    </row>
    <row r="225" spans="1:4" hidden="1">
      <c r="A225" s="130" t="s">
        <v>338</v>
      </c>
      <c r="B225" s="130">
        <v>1.6799999999999999E-2</v>
      </c>
      <c r="C225" t="str">
        <f>_xlfn.XLOOKUP(School_Behavior[[#This Row],[School Name]],Maine_Schools[School Name],Maine_Schools[Grade Span],"Error")</f>
        <v>KG-06</v>
      </c>
      <c r="D225" t="str">
        <f>_xlfn.XLOOKUP(School_Behavior[[#This Row],[School Name]],Maine_Schools[School Name],Maine_Schools[Comparison School Type],"Error")</f>
        <v>Non Charter</v>
      </c>
    </row>
    <row r="226" spans="1:4" hidden="1">
      <c r="A226" s="130" t="s">
        <v>477</v>
      </c>
      <c r="B226" s="130">
        <v>2.6800000000000001E-2</v>
      </c>
      <c r="C226" t="str">
        <f>_xlfn.XLOOKUP(School_Behavior[[#This Row],[School Name]],Maine_Schools[School Name],Maine_Schools[Grade Span],"Error")</f>
        <v>PK-08</v>
      </c>
      <c r="D226" t="str">
        <f>_xlfn.XLOOKUP(School_Behavior[[#This Row],[School Name]],Maine_Schools[School Name],Maine_Schools[Comparison School Type],"Error")</f>
        <v>Non Charter</v>
      </c>
    </row>
    <row r="227" spans="1:4" hidden="1">
      <c r="A227" s="130" t="s">
        <v>340</v>
      </c>
      <c r="B227" s="130">
        <v>0</v>
      </c>
      <c r="C227" t="str">
        <f>_xlfn.XLOOKUP(School_Behavior[[#This Row],[School Name]],Maine_Schools[School Name],Maine_Schools[Grade Span],"Error")</f>
        <v>PK-05</v>
      </c>
      <c r="D227" s="132" t="str">
        <f>_xlfn.XLOOKUP(School_Behavior[[#This Row],[School Name]],Maine_Schools[School Name],Maine_Schools[Comparison School Type],"Error")</f>
        <v>Non Charter</v>
      </c>
    </row>
    <row r="228" spans="1:4" hidden="1">
      <c r="A228" s="130" t="s">
        <v>341</v>
      </c>
      <c r="B228" s="130">
        <v>2.4499999999999997E-2</v>
      </c>
      <c r="C228" t="str">
        <f>_xlfn.XLOOKUP(School_Behavior[[#This Row],[School Name]],Maine_Schools[School Name],Maine_Schools[Grade Span],"Error")</f>
        <v>PK-05</v>
      </c>
      <c r="D228" s="132" t="str">
        <f>_xlfn.XLOOKUP(School_Behavior[[#This Row],[School Name]],Maine_Schools[School Name],Maine_Schools[Comparison School Type],"Error")</f>
        <v>Non Charter</v>
      </c>
    </row>
    <row r="229" spans="1:4">
      <c r="A229" s="130" t="s">
        <v>115</v>
      </c>
      <c r="B229" s="130">
        <v>0.3513</v>
      </c>
      <c r="C229" t="str">
        <f>_xlfn.XLOOKUP(School_Behavior[[#This Row],[School Name]],Maine_Schools[School Name],Maine_Schools[Grade Span],"Error")</f>
        <v>09-12</v>
      </c>
      <c r="D229" t="str">
        <f>_xlfn.XLOOKUP(School_Behavior[[#This Row],[School Name]],Maine_Schools[School Name],Maine_Schools[Comparison School Type],"Error")</f>
        <v>Non Charter</v>
      </c>
    </row>
    <row r="230" spans="1:4" hidden="1">
      <c r="A230" s="130" t="s">
        <v>479</v>
      </c>
      <c r="B230" s="130">
        <v>0</v>
      </c>
      <c r="C230" t="str">
        <f>_xlfn.XLOOKUP(School_Behavior[[#This Row],[School Name]],Maine_Schools[School Name],Maine_Schools[Grade Span],"Error")</f>
        <v>PK-05</v>
      </c>
      <c r="D230" t="str">
        <f>_xlfn.XLOOKUP(School_Behavior[[#This Row],[School Name]],Maine_Schools[School Name],Maine_Schools[Comparison School Type],"Error")</f>
        <v>Non Charter</v>
      </c>
    </row>
    <row r="231" spans="1:4" hidden="1">
      <c r="A231" s="130" t="s">
        <v>343</v>
      </c>
      <c r="B231" s="130">
        <v>5.6300000000000003E-2</v>
      </c>
      <c r="C231" t="str">
        <f>_xlfn.XLOOKUP(School_Behavior[[#This Row],[School Name]],Maine_Schools[School Name],Maine_Schools[Grade Span],"Error")</f>
        <v>03-08</v>
      </c>
      <c r="D231" t="str">
        <f>_xlfn.XLOOKUP(School_Behavior[[#This Row],[School Name]],Maine_Schools[School Name],Maine_Schools[Comparison School Type],"Error")</f>
        <v>Non Charter</v>
      </c>
    </row>
    <row r="232" spans="1:4" hidden="1">
      <c r="A232" s="130" t="s">
        <v>348</v>
      </c>
      <c r="B232" s="130">
        <v>1.1699999999999999E-2</v>
      </c>
      <c r="C232" t="str">
        <f>_xlfn.XLOOKUP(School_Behavior[[#This Row],[School Name]],Maine_Schools[School Name],Maine_Schools[Grade Span],"Error")</f>
        <v>PK-05</v>
      </c>
      <c r="D232" s="132" t="str">
        <f>_xlfn.XLOOKUP(School_Behavior[[#This Row],[School Name]],Maine_Schools[School Name],Maine_Schools[Comparison School Type],"Error")</f>
        <v>Non Charter</v>
      </c>
    </row>
    <row r="233" spans="1:4" hidden="1">
      <c r="A233" s="130" t="s">
        <v>349</v>
      </c>
      <c r="B233" s="130">
        <v>0.08</v>
      </c>
      <c r="C233" t="str">
        <f>_xlfn.XLOOKUP(School_Behavior[[#This Row],[School Name]],Maine_Schools[School Name],Maine_Schools[Grade Span],"Error")</f>
        <v>06-08</v>
      </c>
      <c r="D233" t="str">
        <f>_xlfn.XLOOKUP(School_Behavior[[#This Row],[School Name]],Maine_Schools[School Name],Maine_Schools[Comparison School Type],"Error")</f>
        <v>Non Charter</v>
      </c>
    </row>
    <row r="234" spans="1:4" hidden="1">
      <c r="A234" s="130" t="s">
        <v>482</v>
      </c>
      <c r="B234" s="130">
        <v>0</v>
      </c>
      <c r="C234" t="str">
        <f>_xlfn.XLOOKUP(School_Behavior[[#This Row],[School Name]],Maine_Schools[School Name],Maine_Schools[Grade Span],"Error")</f>
        <v>PK-03</v>
      </c>
      <c r="D234" t="str">
        <f>_xlfn.XLOOKUP(School_Behavior[[#This Row],[School Name]],Maine_Schools[School Name],Maine_Schools[Comparison School Type],"Error")</f>
        <v>Non Charter</v>
      </c>
    </row>
    <row r="235" spans="1:4">
      <c r="A235" s="130" t="s">
        <v>167</v>
      </c>
      <c r="B235" s="130">
        <v>2.6300000000000004E-2</v>
      </c>
      <c r="C235" t="str">
        <f>_xlfn.XLOOKUP(School_Behavior[[#This Row],[School Name]],Maine_Schools[School Name],Maine_Schools[Grade Span],"Error")</f>
        <v>09-12</v>
      </c>
      <c r="D235" s="132" t="str">
        <f>_xlfn.XLOOKUP(School_Behavior[[#This Row],[School Name]],Maine_Schools[School Name],Maine_Schools[Comparison School Type],"Error")</f>
        <v>Non Charter</v>
      </c>
    </row>
    <row r="236" spans="1:4" hidden="1">
      <c r="A236" s="130" t="s">
        <v>59</v>
      </c>
      <c r="B236" s="130">
        <v>0</v>
      </c>
      <c r="C236" t="str">
        <f>_xlfn.XLOOKUP(School_Behavior[[#This Row],[School Name]],Maine_Schools[School Name],Maine_Schools[Grade Span],"Error")</f>
        <v>PK-05</v>
      </c>
      <c r="D236" t="str">
        <f>_xlfn.XLOOKUP(School_Behavior[[#This Row],[School Name]],Maine_Schools[School Name],Maine_Schools[Comparison School Type],"Error")</f>
        <v>Non Charter</v>
      </c>
    </row>
    <row r="237" spans="1:4" hidden="1">
      <c r="A237" s="130" t="s">
        <v>220</v>
      </c>
      <c r="B237" s="130">
        <v>0.16370000000000001</v>
      </c>
      <c r="C237" t="str">
        <f>_xlfn.XLOOKUP(School_Behavior[[#This Row],[School Name]],Maine_Schools[School Name],Maine_Schools[Grade Span],"Error")</f>
        <v>06-12</v>
      </c>
      <c r="D237" t="str">
        <f>_xlfn.XLOOKUP(School_Behavior[[#This Row],[School Name]],Maine_Schools[School Name],Maine_Schools[Comparison School Type],"Error")</f>
        <v>Non Charter</v>
      </c>
    </row>
    <row r="238" spans="1:4" hidden="1">
      <c r="A238" s="130" t="s">
        <v>376</v>
      </c>
      <c r="B238" s="130">
        <v>0</v>
      </c>
      <c r="C238" t="str">
        <f>_xlfn.XLOOKUP(School_Behavior[[#This Row],[School Name]],Maine_Schools[School Name],Maine_Schools[Grade Span],"Error")</f>
        <v>PK-02</v>
      </c>
      <c r="D238" t="str">
        <f>_xlfn.XLOOKUP(School_Behavior[[#This Row],[School Name]],Maine_Schools[School Name],Maine_Schools[Comparison School Type],"Error")</f>
        <v>Non Charter</v>
      </c>
    </row>
    <row r="239" spans="1:4" hidden="1">
      <c r="A239" s="130" t="s">
        <v>172</v>
      </c>
      <c r="B239" s="130">
        <v>0.1055</v>
      </c>
      <c r="C239" t="str">
        <f>_xlfn.XLOOKUP(School_Behavior[[#This Row],[School Name]],Maine_Schools[School Name],Maine_Schools[Grade Span],"Error")</f>
        <v>07-12</v>
      </c>
      <c r="D239" t="str">
        <f>_xlfn.XLOOKUP(School_Behavior[[#This Row],[School Name]],Maine_Schools[School Name],Maine_Schools[Comparison School Type],"Error")</f>
        <v>Non Charter</v>
      </c>
    </row>
    <row r="240" spans="1:4" hidden="1">
      <c r="A240" s="130" t="s">
        <v>354</v>
      </c>
      <c r="B240" s="130">
        <v>0</v>
      </c>
      <c r="C240" t="str">
        <f>_xlfn.XLOOKUP(School_Behavior[[#This Row],[School Name]],Maine_Schools[School Name],Maine_Schools[Grade Span],"Error")</f>
        <v>03-06</v>
      </c>
      <c r="D240" t="str">
        <f>_xlfn.XLOOKUP(School_Behavior[[#This Row],[School Name]],Maine_Schools[School Name],Maine_Schools[Comparison School Type],"Error")</f>
        <v>Non Charter</v>
      </c>
    </row>
    <row r="241" spans="1:4" hidden="1">
      <c r="A241" s="130" t="s">
        <v>575</v>
      </c>
      <c r="B241" s="130">
        <v>0.21130000000000002</v>
      </c>
      <c r="C241" t="str">
        <f>_xlfn.XLOOKUP(School_Behavior[[#This Row],[School Name]],Maine_Schools[School Name],Maine_Schools[Grade Span],"Error")</f>
        <v>09-12</v>
      </c>
      <c r="D241" t="str">
        <f>_xlfn.XLOOKUP(School_Behavior[[#This Row],[School Name]],Maine_Schools[School Name],Maine_Schools[Comparison School Type],"Error")</f>
        <v>Charter</v>
      </c>
    </row>
    <row r="242" spans="1:4" hidden="1">
      <c r="A242" s="130" t="s">
        <v>579</v>
      </c>
      <c r="B242" s="130">
        <v>0.11120000000000001</v>
      </c>
      <c r="C242" t="str">
        <f>_xlfn.XLOOKUP(School_Behavior[[#This Row],[School Name]],Maine_Schools[School Name],Maine_Schools[Grade Span],"Error")</f>
        <v>09-12</v>
      </c>
      <c r="D242" s="132" t="str">
        <f>_xlfn.XLOOKUP(School_Behavior[[#This Row],[School Name]],Maine_Schools[School Name],Maine_Schools[Comparison School Type],"Error")</f>
        <v>Charter</v>
      </c>
    </row>
    <row r="243" spans="1:4" hidden="1">
      <c r="A243" s="130" t="s">
        <v>358</v>
      </c>
      <c r="B243" s="130">
        <v>1.1299999999999999E-2</v>
      </c>
      <c r="C243" t="str">
        <f>_xlfn.XLOOKUP(School_Behavior[[#This Row],[School Name]],Maine_Schools[School Name],Maine_Schools[Grade Span],"Error")</f>
        <v>PK-05</v>
      </c>
      <c r="D243" t="str">
        <f>_xlfn.XLOOKUP(School_Behavior[[#This Row],[School Name]],Maine_Schools[School Name],Maine_Schools[Comparison School Type],"Error")</f>
        <v>Non Charter</v>
      </c>
    </row>
    <row r="244" spans="1:4" hidden="1">
      <c r="A244" s="130" t="s">
        <v>483</v>
      </c>
      <c r="B244" s="130">
        <v>0</v>
      </c>
      <c r="C244" t="str">
        <f>_xlfn.XLOOKUP(School_Behavior[[#This Row],[School Name]],Maine_Schools[School Name],Maine_Schools[Grade Span],"Error")</f>
        <v>04-05</v>
      </c>
      <c r="D244" s="132" t="str">
        <f>_xlfn.XLOOKUP(School_Behavior[[#This Row],[School Name]],Maine_Schools[School Name],Maine_Schools[Comparison School Type],"Error")</f>
        <v>Non Charter</v>
      </c>
    </row>
    <row r="245" spans="1:4" hidden="1">
      <c r="A245" s="130" t="s">
        <v>353</v>
      </c>
      <c r="B245" s="130">
        <v>0.14280000000000001</v>
      </c>
      <c r="C245" t="str">
        <f>_xlfn.XLOOKUP(School_Behavior[[#This Row],[School Name]],Maine_Schools[School Name],Maine_Schools[Grade Span],"Error")</f>
        <v>PK-KG</v>
      </c>
      <c r="D245" t="str">
        <f>_xlfn.XLOOKUP(School_Behavior[[#This Row],[School Name]],Maine_Schools[School Name],Maine_Schools[Comparison School Type],"Error")</f>
        <v>Non Charter</v>
      </c>
    </row>
    <row r="246" spans="1:4" hidden="1">
      <c r="A246" s="130" t="s">
        <v>396</v>
      </c>
      <c r="B246" s="130">
        <v>0</v>
      </c>
      <c r="C246" t="str">
        <f>_xlfn.XLOOKUP(School_Behavior[[#This Row],[School Name]],Maine_Schools[School Name],Maine_Schools[Grade Span],"Error")</f>
        <v>PK-05</v>
      </c>
      <c r="D246" t="str">
        <f>_xlfn.XLOOKUP(School_Behavior[[#This Row],[School Name]],Maine_Schools[School Name],Maine_Schools[Comparison School Type],"Error")</f>
        <v>Non Charter</v>
      </c>
    </row>
    <row r="247" spans="1:4">
      <c r="A247" s="130" t="s">
        <v>359</v>
      </c>
      <c r="B247" s="130">
        <v>7.2999999999999995E-2</v>
      </c>
      <c r="C247" t="str">
        <f>_xlfn.XLOOKUP(School_Behavior[[#This Row],[School Name]],Maine_Schools[School Name],Maine_Schools[Grade Span],"Error")</f>
        <v>09-12</v>
      </c>
      <c r="D247" t="str">
        <f>_xlfn.XLOOKUP(School_Behavior[[#This Row],[School Name]],Maine_Schools[School Name],Maine_Schools[Comparison School Type],"Error")</f>
        <v>Non Charter</v>
      </c>
    </row>
    <row r="248" spans="1:4" hidden="1">
      <c r="A248" s="130" t="s">
        <v>360</v>
      </c>
      <c r="B248" s="130">
        <v>0.1072</v>
      </c>
      <c r="C248" t="str">
        <f>_xlfn.XLOOKUP(School_Behavior[[#This Row],[School Name]],Maine_Schools[School Name],Maine_Schools[Grade Span],"Error")</f>
        <v>06-08</v>
      </c>
      <c r="D248" s="132" t="str">
        <f>_xlfn.XLOOKUP(School_Behavior[[#This Row],[School Name]],Maine_Schools[School Name],Maine_Schools[Comparison School Type],"Error")</f>
        <v>Non Charter</v>
      </c>
    </row>
    <row r="249" spans="1:4" hidden="1">
      <c r="A249" s="130" t="s">
        <v>484</v>
      </c>
      <c r="B249" s="130">
        <v>2.1100000000000001E-2</v>
      </c>
      <c r="C249" t="str">
        <f>_xlfn.XLOOKUP(School_Behavior[[#This Row],[School Name]],Maine_Schools[School Name],Maine_Schools[Grade Span],"Error")</f>
        <v>PK-04</v>
      </c>
      <c r="D249" t="str">
        <f>_xlfn.XLOOKUP(School_Behavior[[#This Row],[School Name]],Maine_Schools[School Name],Maine_Schools[Comparison School Type],"Error")</f>
        <v>Non Charter</v>
      </c>
    </row>
    <row r="250" spans="1:4" hidden="1">
      <c r="A250" s="130" t="s">
        <v>293</v>
      </c>
      <c r="B250" s="130">
        <v>0</v>
      </c>
      <c r="C250" t="str">
        <f>_xlfn.XLOOKUP(School_Behavior[[#This Row],[School Name]],Maine_Schools[School Name],Maine_Schools[Grade Span],"Error")</f>
        <v>04-05</v>
      </c>
      <c r="D250" s="132" t="str">
        <f>_xlfn.XLOOKUP(School_Behavior[[#This Row],[School Name]],Maine_Schools[School Name],Maine_Schools[Comparison School Type],"Error")</f>
        <v>Non Charter</v>
      </c>
    </row>
    <row r="251" spans="1:4" hidden="1">
      <c r="A251" s="130" t="s">
        <v>485</v>
      </c>
      <c r="B251" s="130">
        <v>0</v>
      </c>
      <c r="C251" t="str">
        <f>_xlfn.XLOOKUP(School_Behavior[[#This Row],[School Name]],Maine_Schools[School Name],Maine_Schools[Grade Span],"Error")</f>
        <v>04-05</v>
      </c>
      <c r="D251" s="132" t="str">
        <f>_xlfn.XLOOKUP(School_Behavior[[#This Row],[School Name]],Maine_Schools[School Name],Maine_Schools[Comparison School Type],"Error")</f>
        <v>Non Charter</v>
      </c>
    </row>
    <row r="252" spans="1:4">
      <c r="A252" s="130" t="s">
        <v>486</v>
      </c>
      <c r="B252" s="130">
        <v>0.18530000000000002</v>
      </c>
      <c r="C252" t="str">
        <f>_xlfn.XLOOKUP(School_Behavior[[#This Row],[School Name]],Maine_Schools[School Name],Maine_Schools[Grade Span],"Error")</f>
        <v>09-12</v>
      </c>
      <c r="D252" s="132" t="str">
        <f>_xlfn.XLOOKUP(School_Behavior[[#This Row],[School Name]],Maine_Schools[School Name],Maine_Schools[Comparison School Type],"Error")</f>
        <v>Non Charter</v>
      </c>
    </row>
    <row r="253" spans="1:4" hidden="1">
      <c r="A253" s="130" t="s">
        <v>487</v>
      </c>
      <c r="B253" s="130">
        <v>8.7999999999999995E-2</v>
      </c>
      <c r="C253" t="str">
        <f>_xlfn.XLOOKUP(School_Behavior[[#This Row],[School Name]],Maine_Schools[School Name],Maine_Schools[Grade Span],"Error")</f>
        <v>06-08</v>
      </c>
      <c r="D253" t="str">
        <f>_xlfn.XLOOKUP(School_Behavior[[#This Row],[School Name]],Maine_Schools[School Name],Maine_Schools[Comparison School Type],"Error")</f>
        <v>Non Charter</v>
      </c>
    </row>
    <row r="254" spans="1:4" hidden="1">
      <c r="A254" s="130" t="s">
        <v>365</v>
      </c>
      <c r="B254" s="130">
        <v>0</v>
      </c>
      <c r="C254" t="str">
        <f>_xlfn.XLOOKUP(School_Behavior[[#This Row],[School Name]],Maine_Schools[School Name],Maine_Schools[Grade Span],"Error")</f>
        <v>04-05</v>
      </c>
      <c r="D254" t="str">
        <f>_xlfn.XLOOKUP(School_Behavior[[#This Row],[School Name]],Maine_Schools[School Name],Maine_Schools[Comparison School Type],"Error")</f>
        <v>Non Charter</v>
      </c>
    </row>
    <row r="255" spans="1:4">
      <c r="A255" s="130" t="s">
        <v>296</v>
      </c>
      <c r="B255" s="130">
        <v>9.8500000000000004E-2</v>
      </c>
      <c r="C255" t="str">
        <f>_xlfn.XLOOKUP(School_Behavior[[#This Row],[School Name]],Maine_Schools[School Name],Maine_Schools[Grade Span],"Error")</f>
        <v>09-12</v>
      </c>
      <c r="D255" s="132" t="str">
        <f>_xlfn.XLOOKUP(School_Behavior[[#This Row],[School Name]],Maine_Schools[School Name],Maine_Schools[Comparison School Type],"Error")</f>
        <v>Non Charter</v>
      </c>
    </row>
    <row r="256" spans="1:4" hidden="1">
      <c r="A256" s="130" t="s">
        <v>369</v>
      </c>
      <c r="B256" s="130">
        <v>9.8000000000000004E-2</v>
      </c>
      <c r="C256" t="str">
        <f>_xlfn.XLOOKUP(School_Behavior[[#This Row],[School Name]],Maine_Schools[School Name],Maine_Schools[Grade Span],"Error")</f>
        <v>06-08</v>
      </c>
      <c r="D256" t="str">
        <f>_xlfn.XLOOKUP(School_Behavior[[#This Row],[School Name]],Maine_Schools[School Name],Maine_Schools[Comparison School Type],"Error")</f>
        <v>Non Charter</v>
      </c>
    </row>
    <row r="257" spans="1:4" hidden="1">
      <c r="A257" s="130" t="s">
        <v>488</v>
      </c>
      <c r="B257" s="130">
        <v>3.3E-3</v>
      </c>
      <c r="C257" t="str">
        <f>_xlfn.XLOOKUP(School_Behavior[[#This Row],[School Name]],Maine_Schools[School Name],Maine_Schools[Grade Span],"Error")</f>
        <v>03-05</v>
      </c>
      <c r="D257" s="132" t="str">
        <f>_xlfn.XLOOKUP(School_Behavior[[#This Row],[School Name]],Maine_Schools[School Name],Maine_Schools[Comparison School Type],"Error")</f>
        <v>Non Charter</v>
      </c>
    </row>
    <row r="258" spans="1:4">
      <c r="A258" s="130" t="s">
        <v>367</v>
      </c>
      <c r="B258" s="130">
        <v>0.10630000000000001</v>
      </c>
      <c r="C258" t="str">
        <f>_xlfn.XLOOKUP(School_Behavior[[#This Row],[School Name]],Maine_Schools[School Name],Maine_Schools[Grade Span],"Error")</f>
        <v>09-12</v>
      </c>
      <c r="D258" t="str">
        <f>_xlfn.XLOOKUP(School_Behavior[[#This Row],[School Name]],Maine_Schools[School Name],Maine_Schools[Comparison School Type],"Error")</f>
        <v>Non Charter</v>
      </c>
    </row>
    <row r="259" spans="1:4" hidden="1">
      <c r="A259" s="130" t="s">
        <v>368</v>
      </c>
      <c r="B259" s="130">
        <v>0.1862</v>
      </c>
      <c r="C259" t="str">
        <f>_xlfn.XLOOKUP(School_Behavior[[#This Row],[School Name]],Maine_Schools[School Name],Maine_Schools[Grade Span],"Error")</f>
        <v>04-08</v>
      </c>
      <c r="D259" s="132" t="str">
        <f>_xlfn.XLOOKUP(School_Behavior[[#This Row],[School Name]],Maine_Schools[School Name],Maine_Schools[Comparison School Type],"Error")</f>
        <v>Non Charter</v>
      </c>
    </row>
    <row r="260" spans="1:4" hidden="1">
      <c r="A260" s="130" t="s">
        <v>120</v>
      </c>
      <c r="B260" s="130">
        <v>0.22519999999999998</v>
      </c>
      <c r="C260" t="str">
        <f>_xlfn.XLOOKUP(School_Behavior[[#This Row],[School Name]],Maine_Schools[School Name],Maine_Schools[Grade Span],"Error")</f>
        <v>07-08</v>
      </c>
      <c r="D260" t="str">
        <f>_xlfn.XLOOKUP(School_Behavior[[#This Row],[School Name]],Maine_Schools[School Name],Maine_Schools[Comparison School Type],"Error")</f>
        <v>Non Charter</v>
      </c>
    </row>
    <row r="261" spans="1:4">
      <c r="A261" s="130" t="s">
        <v>84</v>
      </c>
      <c r="B261" s="130">
        <v>0.20579999999999998</v>
      </c>
      <c r="C261" t="str">
        <f>_xlfn.XLOOKUP(School_Behavior[[#This Row],[School Name]],Maine_Schools[School Name],Maine_Schools[Grade Span],"Error")</f>
        <v>09-12</v>
      </c>
      <c r="D261" t="str">
        <f>_xlfn.XLOOKUP(School_Behavior[[#This Row],[School Name]],Maine_Schools[School Name],Maine_Schools[Comparison School Type],"Error")</f>
        <v>Non Charter</v>
      </c>
    </row>
    <row r="262" spans="1:4" hidden="1">
      <c r="A262" s="130" t="s">
        <v>176</v>
      </c>
      <c r="B262" s="130">
        <v>2.4399999999999998E-2</v>
      </c>
      <c r="C262" t="str">
        <f>_xlfn.XLOOKUP(School_Behavior[[#This Row],[School Name]],Maine_Schools[School Name],Maine_Schools[Grade Span],"Error")</f>
        <v>05-08</v>
      </c>
      <c r="D262" s="132" t="str">
        <f>_xlfn.XLOOKUP(School_Behavior[[#This Row],[School Name]],Maine_Schools[School Name],Maine_Schools[Comparison School Type],"Error")</f>
        <v>Non Charter</v>
      </c>
    </row>
    <row r="263" spans="1:4" hidden="1">
      <c r="A263" s="130" t="s">
        <v>490</v>
      </c>
      <c r="B263" s="130">
        <v>0</v>
      </c>
      <c r="C263" t="str">
        <f>_xlfn.XLOOKUP(School_Behavior[[#This Row],[School Name]],Maine_Schools[School Name],Maine_Schools[Grade Span],"Error")</f>
        <v>KG-02</v>
      </c>
      <c r="D263" s="132" t="str">
        <f>_xlfn.XLOOKUP(School_Behavior[[#This Row],[School Name]],Maine_Schools[School Name],Maine_Schools[Comparison School Type],"Error")</f>
        <v>Non Charter</v>
      </c>
    </row>
    <row r="264" spans="1:4" hidden="1">
      <c r="A264" s="130" t="s">
        <v>63</v>
      </c>
      <c r="B264" s="130">
        <v>7.4000000000000003E-3</v>
      </c>
      <c r="C264" t="str">
        <f>_xlfn.XLOOKUP(School_Behavior[[#This Row],[School Name]],Maine_Schools[School Name],Maine_Schools[Grade Span],"Error")</f>
        <v>PK-04</v>
      </c>
      <c r="D264" s="132" t="str">
        <f>_xlfn.XLOOKUP(School_Behavior[[#This Row],[School Name]],Maine_Schools[School Name],Maine_Schools[Comparison School Type],"Error")</f>
        <v>Non Charter</v>
      </c>
    </row>
    <row r="265" spans="1:4">
      <c r="A265" s="130" t="s">
        <v>297</v>
      </c>
      <c r="B265" s="130">
        <v>4.9499999999999995E-2</v>
      </c>
      <c r="C265" t="str">
        <f>_xlfn.XLOOKUP(School_Behavior[[#This Row],[School Name]],Maine_Schools[School Name],Maine_Schools[Grade Span],"Error")</f>
        <v>09-12</v>
      </c>
      <c r="D265" t="str">
        <f>_xlfn.XLOOKUP(School_Behavior[[#This Row],[School Name]],Maine_Schools[School Name],Maine_Schools[Comparison School Type],"Error")</f>
        <v>Non Charter</v>
      </c>
    </row>
    <row r="266" spans="1:4" hidden="1">
      <c r="A266" s="130" t="s">
        <v>491</v>
      </c>
      <c r="B266" s="130">
        <v>4.1999999999999996E-2</v>
      </c>
      <c r="C266" t="str">
        <f>_xlfn.XLOOKUP(School_Behavior[[#This Row],[School Name]],Maine_Schools[School Name],Maine_Schools[Grade Span],"Error")</f>
        <v>06-08</v>
      </c>
      <c r="D266" s="132" t="str">
        <f>_xlfn.XLOOKUP(School_Behavior[[#This Row],[School Name]],Maine_Schools[School Name],Maine_Schools[Comparison School Type],"Error")</f>
        <v>Non Charter</v>
      </c>
    </row>
    <row r="267" spans="1:4" hidden="1">
      <c r="A267" s="130" t="s">
        <v>492</v>
      </c>
      <c r="B267" s="130">
        <v>8.0800000000000011E-2</v>
      </c>
      <c r="C267" t="str">
        <f>_xlfn.XLOOKUP(School_Behavior[[#This Row],[School Name]],Maine_Schools[School Name],Maine_Schools[Grade Span],"Error")</f>
        <v>06-08</v>
      </c>
      <c r="D267" t="str">
        <f>_xlfn.XLOOKUP(School_Behavior[[#This Row],[School Name]],Maine_Schools[School Name],Maine_Schools[Comparison School Type],"Error")</f>
        <v>Non Charter</v>
      </c>
    </row>
    <row r="268" spans="1:4" hidden="1">
      <c r="A268" s="130" t="s">
        <v>493</v>
      </c>
      <c r="B268" s="130">
        <v>7.9000000000000008E-3</v>
      </c>
      <c r="C268" t="str">
        <f>_xlfn.XLOOKUP(School_Behavior[[#This Row],[School Name]],Maine_Schools[School Name],Maine_Schools[Grade Span],"Error")</f>
        <v>PK-06</v>
      </c>
      <c r="D268" t="str">
        <f>_xlfn.XLOOKUP(School_Behavior[[#This Row],[School Name]],Maine_Schools[School Name],Maine_Schools[Comparison School Type],"Error")</f>
        <v>Non Charter</v>
      </c>
    </row>
    <row r="269" spans="1:4" hidden="1">
      <c r="A269" s="130" t="s">
        <v>372</v>
      </c>
      <c r="B269" s="130">
        <v>4.4999999999999997E-3</v>
      </c>
      <c r="C269" t="str">
        <f>_xlfn.XLOOKUP(School_Behavior[[#This Row],[School Name]],Maine_Schools[School Name],Maine_Schools[Grade Span],"Error")</f>
        <v>KG-05</v>
      </c>
      <c r="D269" t="str">
        <f>_xlfn.XLOOKUP(School_Behavior[[#This Row],[School Name]],Maine_Schools[School Name],Maine_Schools[Comparison School Type],"Error")</f>
        <v>Non Charter</v>
      </c>
    </row>
    <row r="270" spans="1:4" hidden="1">
      <c r="A270" s="130" t="s">
        <v>494</v>
      </c>
      <c r="B270" s="130">
        <v>8.7999999999999988E-3</v>
      </c>
      <c r="C270" t="str">
        <f>_xlfn.XLOOKUP(School_Behavior[[#This Row],[School Name]],Maine_Schools[School Name],Maine_Schools[Grade Span],"Error")</f>
        <v>01-04</v>
      </c>
      <c r="D270" s="132" t="str">
        <f>_xlfn.XLOOKUP(School_Behavior[[#This Row],[School Name]],Maine_Schools[School Name],Maine_Schools[Comparison School Type],"Error")</f>
        <v>Non Charter</v>
      </c>
    </row>
    <row r="271" spans="1:4" hidden="1">
      <c r="A271" s="130" t="s">
        <v>375</v>
      </c>
      <c r="B271" s="130">
        <v>2.8999999999999998E-3</v>
      </c>
      <c r="C271" t="str">
        <f>_xlfn.XLOOKUP(School_Behavior[[#This Row],[School Name]],Maine_Schools[School Name],Maine_Schools[Grade Span],"Error")</f>
        <v>PK-05</v>
      </c>
      <c r="D271" t="str">
        <f>_xlfn.XLOOKUP(School_Behavior[[#This Row],[School Name]],Maine_Schools[School Name],Maine_Schools[Comparison School Type],"Error")</f>
        <v>Non Charter</v>
      </c>
    </row>
    <row r="272" spans="1:4" hidden="1">
      <c r="A272" s="130" t="s">
        <v>305</v>
      </c>
      <c r="B272" s="130">
        <v>2.3199999999999998E-2</v>
      </c>
      <c r="C272" t="str">
        <f>_xlfn.XLOOKUP(School_Behavior[[#This Row],[School Name]],Maine_Schools[School Name],Maine_Schools[Grade Span],"Error")</f>
        <v>PK-06</v>
      </c>
      <c r="D272" t="str">
        <f>_xlfn.XLOOKUP(School_Behavior[[#This Row],[School Name]],Maine_Schools[School Name],Maine_Schools[Comparison School Type],"Error")</f>
        <v>Non Charter</v>
      </c>
    </row>
    <row r="273" spans="1:4" hidden="1">
      <c r="A273" s="130" t="s">
        <v>337</v>
      </c>
      <c r="B273" s="130">
        <v>6.0000000000000001E-3</v>
      </c>
      <c r="C273" t="str">
        <f>_xlfn.XLOOKUP(School_Behavior[[#This Row],[School Name]],Maine_Schools[School Name],Maine_Schools[Grade Span],"Error")</f>
        <v>PK-02</v>
      </c>
      <c r="D273" s="132" t="str">
        <f>_xlfn.XLOOKUP(School_Behavior[[#This Row],[School Name]],Maine_Schools[School Name],Maine_Schools[Comparison School Type],"Error")</f>
        <v>Non Charter</v>
      </c>
    </row>
    <row r="274" spans="1:4" hidden="1">
      <c r="A274" s="130" t="s">
        <v>495</v>
      </c>
      <c r="B274" s="130">
        <v>7.8800000000000009E-2</v>
      </c>
      <c r="C274" t="str">
        <f>_xlfn.XLOOKUP(School_Behavior[[#This Row],[School Name]],Maine_Schools[School Name],Maine_Schools[Grade Span],"Error")</f>
        <v>PK-06</v>
      </c>
      <c r="D274" s="132" t="str">
        <f>_xlfn.XLOOKUP(School_Behavior[[#This Row],[School Name]],Maine_Schools[School Name],Maine_Schools[Comparison School Type],"Error")</f>
        <v>Non Charter</v>
      </c>
    </row>
    <row r="275" spans="1:4" hidden="1">
      <c r="A275" s="130" t="s">
        <v>378</v>
      </c>
      <c r="B275" s="130">
        <v>0.1191</v>
      </c>
      <c r="C275" t="str">
        <f>_xlfn.XLOOKUP(School_Behavior[[#This Row],[School Name]],Maine_Schools[School Name],Maine_Schools[Grade Span],"Error")</f>
        <v>PK-08</v>
      </c>
      <c r="D275" t="str">
        <f>_xlfn.XLOOKUP(School_Behavior[[#This Row],[School Name]],Maine_Schools[School Name],Maine_Schools[Comparison School Type],"Error")</f>
        <v>Non Charter</v>
      </c>
    </row>
    <row r="276" spans="1:4">
      <c r="A276" s="130" t="s">
        <v>156</v>
      </c>
      <c r="B276" s="130">
        <v>6.9699999999999998E-2</v>
      </c>
      <c r="C276" t="str">
        <f>_xlfn.XLOOKUP(School_Behavior[[#This Row],[School Name]],Maine_Schools[School Name],Maine_Schools[Grade Span],"Error")</f>
        <v>09-12</v>
      </c>
      <c r="D276" s="132" t="str">
        <f>_xlfn.XLOOKUP(School_Behavior[[#This Row],[School Name]],Maine_Schools[School Name],Maine_Schools[Comparison School Type],"Error")</f>
        <v>Non Charter</v>
      </c>
    </row>
    <row r="277" spans="1:4" hidden="1">
      <c r="A277" s="130" t="s">
        <v>497</v>
      </c>
      <c r="B277" s="130">
        <v>4.2499999999999996E-2</v>
      </c>
      <c r="C277" t="str">
        <f>_xlfn.XLOOKUP(School_Behavior[[#This Row],[School Name]],Maine_Schools[School Name],Maine_Schools[Grade Span],"Error")</f>
        <v>PK-08</v>
      </c>
      <c r="D277" t="str">
        <f>_xlfn.XLOOKUP(School_Behavior[[#This Row],[School Name]],Maine_Schools[School Name],Maine_Schools[Comparison School Type],"Error")</f>
        <v>Non Charter</v>
      </c>
    </row>
    <row r="278" spans="1:4" hidden="1">
      <c r="A278" s="130" t="s">
        <v>498</v>
      </c>
      <c r="B278" s="130">
        <v>0</v>
      </c>
      <c r="C278" t="str">
        <f>_xlfn.XLOOKUP(School_Behavior[[#This Row],[School Name]],Maine_Schools[School Name],Maine_Schools[Grade Span],"Error")</f>
        <v>PK-05</v>
      </c>
      <c r="D278" t="str">
        <f>_xlfn.XLOOKUP(School_Behavior[[#This Row],[School Name]],Maine_Schools[School Name],Maine_Schools[Comparison School Type],"Error")</f>
        <v>Non Charter</v>
      </c>
    </row>
    <row r="279" spans="1:4" hidden="1">
      <c r="A279" s="130" t="s">
        <v>157</v>
      </c>
      <c r="B279" s="130">
        <v>0.12459999999999999</v>
      </c>
      <c r="C279" t="str">
        <f>_xlfn.XLOOKUP(School_Behavior[[#This Row],[School Name]],Maine_Schools[School Name],Maine_Schools[Grade Span],"Error")</f>
        <v>PK-06</v>
      </c>
      <c r="D279" s="132" t="str">
        <f>_xlfn.XLOOKUP(School_Behavior[[#This Row],[School Name]],Maine_Schools[School Name],Maine_Schools[Comparison School Type],"Error")</f>
        <v>Non Charter</v>
      </c>
    </row>
    <row r="280" spans="1:4">
      <c r="A280" s="130" t="s">
        <v>124</v>
      </c>
      <c r="B280" s="130">
        <v>0.33329999999999999</v>
      </c>
      <c r="C280" t="str">
        <f>_xlfn.XLOOKUP(School_Behavior[[#This Row],[School Name]],Maine_Schools[School Name],Maine_Schools[Grade Span],"Error")</f>
        <v>09-12</v>
      </c>
      <c r="D280" t="str">
        <f>_xlfn.XLOOKUP(School_Behavior[[#This Row],[School Name]],Maine_Schools[School Name],Maine_Schools[Comparison School Type],"Error")</f>
        <v>Non Charter</v>
      </c>
    </row>
    <row r="281" spans="1:4" hidden="1">
      <c r="A281" s="130" t="s">
        <v>160</v>
      </c>
      <c r="B281" s="130">
        <v>0</v>
      </c>
      <c r="C281" t="str">
        <f>_xlfn.XLOOKUP(School_Behavior[[#This Row],[School Name]],Maine_Schools[School Name],Maine_Schools[Grade Span],"Error")</f>
        <v>PK-05</v>
      </c>
      <c r="D281" s="132" t="str">
        <f>_xlfn.XLOOKUP(School_Behavior[[#This Row],[School Name]],Maine_Schools[School Name],Maine_Schools[Comparison School Type],"Error")</f>
        <v>Non Charter</v>
      </c>
    </row>
    <row r="282" spans="1:4" hidden="1">
      <c r="A282" s="130" t="s">
        <v>499</v>
      </c>
      <c r="B282" s="130">
        <v>0</v>
      </c>
      <c r="C282" t="str">
        <f>_xlfn.XLOOKUP(School_Behavior[[#This Row],[School Name]],Maine_Schools[School Name],Maine_Schools[Grade Span],"Error")</f>
        <v>PK-02</v>
      </c>
      <c r="D282" t="str">
        <f>_xlfn.XLOOKUP(School_Behavior[[#This Row],[School Name]],Maine_Schools[School Name],Maine_Schools[Comparison School Type],"Error")</f>
        <v>Non Charter</v>
      </c>
    </row>
    <row r="283" spans="1:4" hidden="1">
      <c r="A283" s="130" t="s">
        <v>380</v>
      </c>
      <c r="B283" s="130">
        <v>1.6400000000000001E-2</v>
      </c>
      <c r="C283" t="str">
        <f>_xlfn.XLOOKUP(School_Behavior[[#This Row],[School Name]],Maine_Schools[School Name],Maine_Schools[Grade Span],"Error")</f>
        <v>PK-04</v>
      </c>
      <c r="D283" t="str">
        <f>_xlfn.XLOOKUP(School_Behavior[[#This Row],[School Name]],Maine_Schools[School Name],Maine_Schools[Comparison School Type],"Error")</f>
        <v>Non Charter</v>
      </c>
    </row>
    <row r="284" spans="1:4">
      <c r="A284" s="130" t="s">
        <v>64</v>
      </c>
      <c r="B284" s="130">
        <v>0.30579999999999996</v>
      </c>
      <c r="C284" t="str">
        <f>_xlfn.XLOOKUP(School_Behavior[[#This Row],[School Name]],Maine_Schools[School Name],Maine_Schools[Grade Span],"Error")</f>
        <v>09-12</v>
      </c>
      <c r="D284" s="132" t="str">
        <f>_xlfn.XLOOKUP(School_Behavior[[#This Row],[School Name]],Maine_Schools[School Name],Maine_Schools[Comparison School Type],"Error")</f>
        <v>Non Charter</v>
      </c>
    </row>
    <row r="285" spans="1:4" hidden="1">
      <c r="A285" s="130" t="s">
        <v>187</v>
      </c>
      <c r="B285" s="130">
        <v>0.20680000000000001</v>
      </c>
      <c r="C285" t="str">
        <f>_xlfn.XLOOKUP(School_Behavior[[#This Row],[School Name]],Maine_Schools[School Name],Maine_Schools[Grade Span],"Error")</f>
        <v>05-08</v>
      </c>
      <c r="D285" t="str">
        <f>_xlfn.XLOOKUP(School_Behavior[[#This Row],[School Name]],Maine_Schools[School Name],Maine_Schools[Comparison School Type],"Error")</f>
        <v>Non Charter</v>
      </c>
    </row>
    <row r="286" spans="1:4" hidden="1">
      <c r="A286" s="130" t="s">
        <v>500</v>
      </c>
      <c r="B286" s="130">
        <v>6.4999999999999997E-3</v>
      </c>
      <c r="C286" t="str">
        <f>_xlfn.XLOOKUP(School_Behavior[[#This Row],[School Name]],Maine_Schools[School Name],Maine_Schools[Grade Span],"Error")</f>
        <v>PK-05</v>
      </c>
      <c r="D286" t="str">
        <f>_xlfn.XLOOKUP(School_Behavior[[#This Row],[School Name]],Maine_Schools[School Name],Maine_Schools[Comparison School Type],"Error")</f>
        <v>Non Charter</v>
      </c>
    </row>
    <row r="287" spans="1:4">
      <c r="A287" s="130" t="s">
        <v>130</v>
      </c>
      <c r="B287" s="130">
        <v>0.21549999999999997</v>
      </c>
      <c r="C287" t="str">
        <f>_xlfn.XLOOKUP(School_Behavior[[#This Row],[School Name]],Maine_Schools[School Name],Maine_Schools[Grade Span],"Error")</f>
        <v>09-12</v>
      </c>
      <c r="D287" s="132" t="str">
        <f>_xlfn.XLOOKUP(School_Behavior[[#This Row],[School Name]],Maine_Schools[School Name],Maine_Schools[Comparison School Type],"Error")</f>
        <v>Non Charter</v>
      </c>
    </row>
    <row r="288" spans="1:4">
      <c r="A288" s="130" t="s">
        <v>384</v>
      </c>
      <c r="B288" s="130">
        <v>8.320000000000001E-2</v>
      </c>
      <c r="C288" t="str">
        <f>_xlfn.XLOOKUP(School_Behavior[[#This Row],[School Name]],Maine_Schools[School Name],Maine_Schools[Grade Span],"Error")</f>
        <v>09-12</v>
      </c>
      <c r="D288" t="str">
        <f>_xlfn.XLOOKUP(School_Behavior[[#This Row],[School Name]],Maine_Schools[School Name],Maine_Schools[Comparison School Type],"Error")</f>
        <v>Non Charter</v>
      </c>
    </row>
    <row r="289" spans="1:4" hidden="1">
      <c r="A289" s="130" t="s">
        <v>385</v>
      </c>
      <c r="B289" s="130">
        <v>6.0699999999999997E-2</v>
      </c>
      <c r="C289" t="str">
        <f>_xlfn.XLOOKUP(School_Behavior[[#This Row],[School Name]],Maine_Schools[School Name],Maine_Schools[Grade Span],"Error")</f>
        <v>06-08</v>
      </c>
      <c r="D289" t="str">
        <f>_xlfn.XLOOKUP(School_Behavior[[#This Row],[School Name]],Maine_Schools[School Name],Maine_Schools[Comparison School Type],"Error")</f>
        <v>Non Charter</v>
      </c>
    </row>
    <row r="290" spans="1:4">
      <c r="A290" s="130" t="s">
        <v>136</v>
      </c>
      <c r="B290" s="130">
        <v>0.26790000000000003</v>
      </c>
      <c r="C290" t="str">
        <f>_xlfn.XLOOKUP(School_Behavior[[#This Row],[School Name]],Maine_Schools[School Name],Maine_Schools[Grade Span],"Error")</f>
        <v>09-12</v>
      </c>
      <c r="D290" s="132" t="str">
        <f>_xlfn.XLOOKUP(School_Behavior[[#This Row],[School Name]],Maine_Schools[School Name],Maine_Schools[Comparison School Type],"Error")</f>
        <v>Non Charter</v>
      </c>
    </row>
    <row r="291" spans="1:4" hidden="1">
      <c r="A291" s="130" t="s">
        <v>139</v>
      </c>
      <c r="B291" s="130">
        <v>0.5242</v>
      </c>
      <c r="C291" t="str">
        <f>_xlfn.XLOOKUP(School_Behavior[[#This Row],[School Name]],Maine_Schools[School Name],Maine_Schools[Grade Span],"Error")</f>
        <v>06-08</v>
      </c>
      <c r="D291" t="str">
        <f>_xlfn.XLOOKUP(School_Behavior[[#This Row],[School Name]],Maine_Schools[School Name],Maine_Schools[Comparison School Type],"Error")</f>
        <v>Non Charter</v>
      </c>
    </row>
    <row r="292" spans="1:4">
      <c r="A292" s="130" t="s">
        <v>232</v>
      </c>
      <c r="B292" s="130">
        <v>5.2600000000000001E-2</v>
      </c>
      <c r="C292" t="str">
        <f>_xlfn.XLOOKUP(School_Behavior[[#This Row],[School Name]],Maine_Schools[School Name],Maine_Schools[Grade Span],"Error")</f>
        <v>09-12</v>
      </c>
      <c r="D292" t="str">
        <f>_xlfn.XLOOKUP(School_Behavior[[#This Row],[School Name]],Maine_Schools[School Name],Maine_Schools[Comparison School Type],"Error")</f>
        <v>Non Charter</v>
      </c>
    </row>
    <row r="293" spans="1:4" hidden="1">
      <c r="A293" s="130" t="s">
        <v>190</v>
      </c>
      <c r="B293" s="130">
        <v>2.4400000000000002E-2</v>
      </c>
      <c r="C293" t="str">
        <f>_xlfn.XLOOKUP(School_Behavior[[#This Row],[School Name]],Maine_Schools[School Name],Maine_Schools[Grade Span],"Error")</f>
        <v>05-08</v>
      </c>
      <c r="D293" t="str">
        <f>_xlfn.XLOOKUP(School_Behavior[[#This Row],[School Name]],Maine_Schools[School Name],Maine_Schools[Comparison School Type],"Error")</f>
        <v>Non Charter</v>
      </c>
    </row>
    <row r="294" spans="1:4" hidden="1">
      <c r="A294" s="130" t="s">
        <v>501</v>
      </c>
      <c r="B294" s="130">
        <v>0</v>
      </c>
      <c r="C294" t="str">
        <f>_xlfn.XLOOKUP(School_Behavior[[#This Row],[School Name]],Maine_Schools[School Name],Maine_Schools[Grade Span],"Error")</f>
        <v>PK-05</v>
      </c>
      <c r="D294" t="str">
        <f>_xlfn.XLOOKUP(School_Behavior[[#This Row],[School Name]],Maine_Schools[School Name],Maine_Schools[Comparison School Type],"Error")</f>
        <v>Non Charter</v>
      </c>
    </row>
    <row r="295" spans="1:4" hidden="1">
      <c r="A295" s="130" t="s">
        <v>163</v>
      </c>
      <c r="B295" s="130">
        <v>0</v>
      </c>
      <c r="C295" t="str">
        <f>_xlfn.XLOOKUP(School_Behavior[[#This Row],[School Name]],Maine_Schools[School Name],Maine_Schools[Grade Span],"Error")</f>
        <v>KG-05</v>
      </c>
      <c r="D295" t="str">
        <f>_xlfn.XLOOKUP(School_Behavior[[#This Row],[School Name]],Maine_Schools[School Name],Maine_Schools[Comparison School Type],"Error")</f>
        <v>Non Charter</v>
      </c>
    </row>
    <row r="296" spans="1:4">
      <c r="A296" s="130" t="s">
        <v>90</v>
      </c>
      <c r="B296" s="130">
        <v>0.25309999999999999</v>
      </c>
      <c r="C296" t="str">
        <f>_xlfn.XLOOKUP(School_Behavior[[#This Row],[School Name]],Maine_Schools[School Name],Maine_Schools[Grade Span],"Error")</f>
        <v>09-12</v>
      </c>
      <c r="D296" t="str">
        <f>_xlfn.XLOOKUP(School_Behavior[[#This Row],[School Name]],Maine_Schools[School Name],Maine_Schools[Comparison School Type],"Error")</f>
        <v>Non Charter</v>
      </c>
    </row>
    <row r="297" spans="1:4" hidden="1">
      <c r="A297" s="130" t="s">
        <v>195</v>
      </c>
      <c r="B297" s="130">
        <v>0.15289999999999998</v>
      </c>
      <c r="C297" t="str">
        <f>_xlfn.XLOOKUP(School_Behavior[[#This Row],[School Name]],Maine_Schools[School Name],Maine_Schools[Grade Span],"Error")</f>
        <v>06-08</v>
      </c>
      <c r="D297" t="str">
        <f>_xlfn.XLOOKUP(School_Behavior[[#This Row],[School Name]],Maine_Schools[School Name],Maine_Schools[Comparison School Type],"Error")</f>
        <v>Non Charter</v>
      </c>
    </row>
    <row r="298" spans="1:4" hidden="1">
      <c r="A298" s="130" t="s">
        <v>393</v>
      </c>
      <c r="B298" s="130">
        <v>0</v>
      </c>
      <c r="C298" t="str">
        <f>_xlfn.XLOOKUP(School_Behavior[[#This Row],[School Name]],Maine_Schools[School Name],Maine_Schools[Grade Span],"Error")</f>
        <v>PK-05</v>
      </c>
      <c r="D298" t="str">
        <f>_xlfn.XLOOKUP(School_Behavior[[#This Row],[School Name]],Maine_Schools[School Name],Maine_Schools[Comparison School Type],"Error")</f>
        <v>Non Charter</v>
      </c>
    </row>
    <row r="299" spans="1:4" hidden="1">
      <c r="A299" s="130" t="s">
        <v>148</v>
      </c>
      <c r="B299" s="130">
        <v>0.2288</v>
      </c>
      <c r="C299" t="str">
        <f>_xlfn.XLOOKUP(School_Behavior[[#This Row],[School Name]],Maine_Schools[School Name],Maine_Schools[Grade Span],"Error")</f>
        <v>07-12</v>
      </c>
      <c r="D299" s="132" t="str">
        <f>_xlfn.XLOOKUP(School_Behavior[[#This Row],[School Name]],Maine_Schools[School Name],Maine_Schools[Comparison School Type],"Error")</f>
        <v>Non Charter</v>
      </c>
    </row>
    <row r="300" spans="1:4" hidden="1">
      <c r="A300" s="130" t="s">
        <v>502</v>
      </c>
      <c r="B300" s="130">
        <v>0</v>
      </c>
      <c r="C300" t="str">
        <f>_xlfn.XLOOKUP(School_Behavior[[#This Row],[School Name]],Maine_Schools[School Name],Maine_Schools[Grade Span],"Error")</f>
        <v>PK-04</v>
      </c>
      <c r="D300" s="132" t="str">
        <f>_xlfn.XLOOKUP(School_Behavior[[#This Row],[School Name]],Maine_Schools[School Name],Maine_Schools[Comparison School Type],"Error")</f>
        <v>Non Charter</v>
      </c>
    </row>
    <row r="301" spans="1:4" hidden="1">
      <c r="A301" s="130" t="s">
        <v>503</v>
      </c>
      <c r="B301" s="130">
        <v>0</v>
      </c>
      <c r="C301" t="str">
        <f>_xlfn.XLOOKUP(School_Behavior[[#This Row],[School Name]],Maine_Schools[School Name],Maine_Schools[Grade Span],"Error")</f>
        <v>PK-PK</v>
      </c>
      <c r="D301" t="str">
        <f>_xlfn.XLOOKUP(School_Behavior[[#This Row],[School Name]],Maine_Schools[School Name],Maine_Schools[Comparison School Type],"Error")</f>
        <v>Non Charter</v>
      </c>
    </row>
    <row r="302" spans="1:4" hidden="1">
      <c r="A302" s="130" t="s">
        <v>325</v>
      </c>
      <c r="B302" s="130">
        <v>0.17179999999999998</v>
      </c>
      <c r="C302" t="str">
        <f>_xlfn.XLOOKUP(School_Behavior[[#This Row],[School Name]],Maine_Schools[School Name],Maine_Schools[Grade Span],"Error")</f>
        <v>08-12</v>
      </c>
      <c r="D302" t="str">
        <f>_xlfn.XLOOKUP(School_Behavior[[#This Row],[School Name]],Maine_Schools[School Name],Maine_Schools[Comparison School Type],"Error")</f>
        <v>Non Charter</v>
      </c>
    </row>
    <row r="303" spans="1:4" hidden="1">
      <c r="A303" s="130" t="s">
        <v>200</v>
      </c>
      <c r="B303" s="130">
        <v>0.14730000000000001</v>
      </c>
      <c r="C303" t="str">
        <f>_xlfn.XLOOKUP(School_Behavior[[#This Row],[School Name]],Maine_Schools[School Name],Maine_Schools[Grade Span],"Error")</f>
        <v>06-07</v>
      </c>
      <c r="D303" t="str">
        <f>_xlfn.XLOOKUP(School_Behavior[[#This Row],[School Name]],Maine_Schools[School Name],Maine_Schools[Comparison School Type],"Error")</f>
        <v>Non Charter</v>
      </c>
    </row>
    <row r="304" spans="1:4">
      <c r="A304" s="130" t="s">
        <v>204</v>
      </c>
      <c r="B304" s="130">
        <v>0.15080000000000002</v>
      </c>
      <c r="C304" t="str">
        <f>_xlfn.XLOOKUP(School_Behavior[[#This Row],[School Name]],Maine_Schools[School Name],Maine_Schools[Grade Span],"Error")</f>
        <v>09-12</v>
      </c>
      <c r="D304" t="str">
        <f>_xlfn.XLOOKUP(School_Behavior[[#This Row],[School Name]],Maine_Schools[School Name],Maine_Schools[Comparison School Type],"Error")</f>
        <v>Non Charter</v>
      </c>
    </row>
    <row r="305" spans="1:4" hidden="1">
      <c r="A305" s="130" t="s">
        <v>300</v>
      </c>
      <c r="B305" s="130">
        <v>0</v>
      </c>
      <c r="C305" t="str">
        <f>_xlfn.XLOOKUP(School_Behavior[[#This Row],[School Name]],Maine_Schools[School Name],Maine_Schools[Grade Span],"Error")</f>
        <v>05-08</v>
      </c>
      <c r="D305" s="132" t="str">
        <f>_xlfn.XLOOKUP(School_Behavior[[#This Row],[School Name]],Maine_Schools[School Name],Maine_Schools[Comparison School Type],"Error")</f>
        <v>Non Charter</v>
      </c>
    </row>
    <row r="306" spans="1:4" hidden="1">
      <c r="A306" s="130" t="s">
        <v>505</v>
      </c>
      <c r="B306" s="130">
        <v>7.1999999999999998E-3</v>
      </c>
      <c r="C306" t="str">
        <f>_xlfn.XLOOKUP(School_Behavior[[#This Row],[School Name]],Maine_Schools[School Name],Maine_Schools[Grade Span],"Error")</f>
        <v>KG-04</v>
      </c>
      <c r="D306" t="str">
        <f>_xlfn.XLOOKUP(School_Behavior[[#This Row],[School Name]],Maine_Schools[School Name],Maine_Schools[Comparison School Type],"Error")</f>
        <v>Non Charter</v>
      </c>
    </row>
    <row r="307" spans="1:4" hidden="1">
      <c r="A307" s="130" t="s">
        <v>506</v>
      </c>
      <c r="B307" s="130">
        <v>0</v>
      </c>
      <c r="C307" t="str">
        <f>_xlfn.XLOOKUP(School_Behavior[[#This Row],[School Name]],Maine_Schools[School Name],Maine_Schools[Grade Span],"Error")</f>
        <v>PK-KG</v>
      </c>
      <c r="D307" s="132" t="str">
        <f>_xlfn.XLOOKUP(School_Behavior[[#This Row],[School Name]],Maine_Schools[School Name],Maine_Schools[Comparison School Type],"Error")</f>
        <v>Non Charter</v>
      </c>
    </row>
    <row r="308" spans="1:4">
      <c r="A308" s="130" t="s">
        <v>168</v>
      </c>
      <c r="B308" s="130">
        <v>2.3999999999999998E-3</v>
      </c>
      <c r="C308" t="str">
        <f>_xlfn.XLOOKUP(School_Behavior[[#This Row],[School Name]],Maine_Schools[School Name],Maine_Schools[Grade Span],"Error")</f>
        <v>09-12</v>
      </c>
      <c r="D308" s="132" t="str">
        <f>_xlfn.XLOOKUP(School_Behavior[[#This Row],[School Name]],Maine_Schools[School Name],Maine_Schools[Comparison School Type],"Error")</f>
        <v>Non Charter</v>
      </c>
    </row>
    <row r="309" spans="1:4" hidden="1">
      <c r="A309" s="130" t="s">
        <v>259</v>
      </c>
      <c r="B309" s="130">
        <v>0</v>
      </c>
      <c r="C309" t="str">
        <f>_xlfn.XLOOKUP(School_Behavior[[#This Row],[School Name]],Maine_Schools[School Name],Maine_Schools[Grade Span],"Error")</f>
        <v>05-08</v>
      </c>
      <c r="D309" t="str">
        <f>_xlfn.XLOOKUP(School_Behavior[[#This Row],[School Name]],Maine_Schools[School Name],Maine_Schools[Comparison School Type],"Error")</f>
        <v>Non Charter</v>
      </c>
    </row>
    <row r="310" spans="1:4" hidden="1">
      <c r="A310" s="130" t="s">
        <v>403</v>
      </c>
      <c r="B310" s="130">
        <v>0</v>
      </c>
      <c r="C310" t="str">
        <f>_xlfn.XLOOKUP(School_Behavior[[#This Row],[School Name]],Maine_Schools[School Name],Maine_Schools[Grade Span],"Error")</f>
        <v>KG-05</v>
      </c>
      <c r="D310" t="str">
        <f>_xlfn.XLOOKUP(School_Behavior[[#This Row],[School Name]],Maine_Schools[School Name],Maine_Schools[Comparison School Type],"Error")</f>
        <v>Non Charter</v>
      </c>
    </row>
    <row r="311" spans="1:4">
      <c r="A311" s="130" t="s">
        <v>94</v>
      </c>
      <c r="B311" s="130">
        <v>0.2051</v>
      </c>
      <c r="C311" t="str">
        <f>_xlfn.XLOOKUP(School_Behavior[[#This Row],[School Name]],Maine_Schools[School Name],Maine_Schools[Grade Span],"Error")</f>
        <v>09-12</v>
      </c>
      <c r="D311" t="str">
        <f>_xlfn.XLOOKUP(School_Behavior[[#This Row],[School Name]],Maine_Schools[School Name],Maine_Schools[Comparison School Type],"Error")</f>
        <v>Non Charter</v>
      </c>
    </row>
    <row r="312" spans="1:4" hidden="1">
      <c r="A312" s="130" t="s">
        <v>153</v>
      </c>
      <c r="B312" s="130">
        <v>0.42949999999999999</v>
      </c>
      <c r="C312" t="str">
        <f>_xlfn.XLOOKUP(School_Behavior[[#This Row],[School Name]],Maine_Schools[School Name],Maine_Schools[Grade Span],"Error")</f>
        <v>06-08</v>
      </c>
      <c r="D312" s="132" t="str">
        <f>_xlfn.XLOOKUP(School_Behavior[[#This Row],[School Name]],Maine_Schools[School Name],Maine_Schools[Comparison School Type],"Error")</f>
        <v>Non Charter</v>
      </c>
    </row>
    <row r="313" spans="1:4">
      <c r="A313" s="130" t="s">
        <v>100</v>
      </c>
      <c r="B313" s="130">
        <v>0.315</v>
      </c>
      <c r="C313" t="str">
        <f>_xlfn.XLOOKUP(School_Behavior[[#This Row],[School Name]],Maine_Schools[School Name],Maine_Schools[Grade Span],"Error")</f>
        <v>09-12</v>
      </c>
      <c r="D313" t="str">
        <f>_xlfn.XLOOKUP(School_Behavior[[#This Row],[School Name]],Maine_Schools[School Name],Maine_Schools[Comparison School Type],"Error")</f>
        <v>Non Charter</v>
      </c>
    </row>
    <row r="314" spans="1:4" hidden="1">
      <c r="A314" s="130" t="s">
        <v>406</v>
      </c>
      <c r="B314" s="130">
        <v>1.9E-3</v>
      </c>
      <c r="C314" t="str">
        <f>_xlfn.XLOOKUP(School_Behavior[[#This Row],[School Name]],Maine_Schools[School Name],Maine_Schools[Grade Span],"Error")</f>
        <v>PK-05</v>
      </c>
      <c r="D314" s="132" t="str">
        <f>_xlfn.XLOOKUP(School_Behavior[[#This Row],[School Name]],Maine_Schools[School Name],Maine_Schools[Comparison School Type],"Error")</f>
        <v>Non Charter</v>
      </c>
    </row>
    <row r="315" spans="1:4">
      <c r="A315" s="130" t="s">
        <v>173</v>
      </c>
      <c r="B315" s="130">
        <v>0.20960000000000001</v>
      </c>
      <c r="C315" t="str">
        <f>_xlfn.XLOOKUP(School_Behavior[[#This Row],[School Name]],Maine_Schools[School Name],Maine_Schools[Grade Span],"Error")</f>
        <v>09-12</v>
      </c>
      <c r="D315" t="str">
        <f>_xlfn.XLOOKUP(School_Behavior[[#This Row],[School Name]],Maine_Schools[School Name],Maine_Schools[Comparison School Type],"Error")</f>
        <v>Non Charter</v>
      </c>
    </row>
    <row r="316" spans="1:4" hidden="1">
      <c r="A316" s="130" t="s">
        <v>129</v>
      </c>
      <c r="B316" s="130">
        <v>8.8400000000000006E-2</v>
      </c>
      <c r="C316" t="str">
        <f>_xlfn.XLOOKUP(School_Behavior[[#This Row],[School Name]],Maine_Schools[School Name],Maine_Schools[Grade Span],"Error")</f>
        <v>PK-04</v>
      </c>
      <c r="D316" t="str">
        <f>_xlfn.XLOOKUP(School_Behavior[[#This Row],[School Name]],Maine_Schools[School Name],Maine_Schools[Comparison School Type],"Error")</f>
        <v>Non Charter</v>
      </c>
    </row>
    <row r="317" spans="1:4">
      <c r="A317" s="130" t="s">
        <v>158</v>
      </c>
      <c r="B317" s="130">
        <v>0.32149999999999995</v>
      </c>
      <c r="C317" t="str">
        <f>_xlfn.XLOOKUP(School_Behavior[[#This Row],[School Name]],Maine_Schools[School Name],Maine_Schools[Grade Span],"Error")</f>
        <v>09-12</v>
      </c>
      <c r="D317" t="str">
        <f>_xlfn.XLOOKUP(School_Behavior[[#This Row],[School Name]],Maine_Schools[School Name],Maine_Schools[Comparison School Type],"Error")</f>
        <v>Non Charter</v>
      </c>
    </row>
    <row r="318" spans="1:4" hidden="1">
      <c r="A318" s="130" t="s">
        <v>508</v>
      </c>
      <c r="B318" s="130">
        <v>0.13720000000000002</v>
      </c>
      <c r="C318" t="str">
        <f>_xlfn.XLOOKUP(School_Behavior[[#This Row],[School Name]],Maine_Schools[School Name],Maine_Schools[Grade Span],"Error")</f>
        <v>06-08</v>
      </c>
      <c r="D318" s="132" t="str">
        <f>_xlfn.XLOOKUP(School_Behavior[[#This Row],[School Name]],Maine_Schools[School Name],Maine_Schools[Comparison School Type],"Error")</f>
        <v>Non Charter</v>
      </c>
    </row>
    <row r="319" spans="1:4" hidden="1">
      <c r="A319" s="130" t="s">
        <v>177</v>
      </c>
      <c r="B319" s="130">
        <v>0</v>
      </c>
      <c r="C319" t="str">
        <f>_xlfn.XLOOKUP(School_Behavior[[#This Row],[School Name]],Maine_Schools[School Name],Maine_Schools[Grade Span],"Error")</f>
        <v>PK-06</v>
      </c>
      <c r="D319" t="str">
        <f>_xlfn.XLOOKUP(School_Behavior[[#This Row],[School Name]],Maine_Schools[School Name],Maine_Schools[Comparison School Type],"Error")</f>
        <v>Non Charter</v>
      </c>
    </row>
    <row r="320" spans="1:4" hidden="1">
      <c r="A320" s="130" t="s">
        <v>210</v>
      </c>
      <c r="B320" s="130">
        <v>6.7500000000000004E-2</v>
      </c>
      <c r="C320" t="str">
        <f>_xlfn.XLOOKUP(School_Behavior[[#This Row],[School Name]],Maine_Schools[School Name],Maine_Schools[Grade Span],"Error")</f>
        <v>PK-06</v>
      </c>
      <c r="D320" s="132" t="str">
        <f>_xlfn.XLOOKUP(School_Behavior[[#This Row],[School Name]],Maine_Schools[School Name],Maine_Schools[Comparison School Type],"Error")</f>
        <v>Non Charter</v>
      </c>
    </row>
    <row r="321" spans="1:4">
      <c r="A321" s="130" t="s">
        <v>181</v>
      </c>
      <c r="B321" s="130">
        <v>0.14510000000000001</v>
      </c>
      <c r="C321" t="str">
        <f>_xlfn.XLOOKUP(School_Behavior[[#This Row],[School Name]],Maine_Schools[School Name],Maine_Schools[Grade Span],"Error")</f>
        <v>09-12</v>
      </c>
      <c r="D321" t="str">
        <f>_xlfn.XLOOKUP(School_Behavior[[#This Row],[School Name]],Maine_Schools[School Name],Maine_Schools[Comparison School Type],"Error")</f>
        <v>Non Charter</v>
      </c>
    </row>
    <row r="322" spans="1:4" hidden="1">
      <c r="A322" s="130" t="s">
        <v>214</v>
      </c>
      <c r="B322" s="130">
        <v>0.129</v>
      </c>
      <c r="C322" t="str">
        <f>_xlfn.XLOOKUP(School_Behavior[[#This Row],[School Name]],Maine_Schools[School Name],Maine_Schools[Grade Span],"Error")</f>
        <v>07-08</v>
      </c>
      <c r="D322" t="str">
        <f>_xlfn.XLOOKUP(School_Behavior[[#This Row],[School Name]],Maine_Schools[School Name],Maine_Schools[Comparison School Type],"Error")</f>
        <v>Non Charter</v>
      </c>
    </row>
    <row r="323" spans="1:4" hidden="1">
      <c r="A323" s="130" t="s">
        <v>413</v>
      </c>
      <c r="B323" s="130">
        <v>0</v>
      </c>
      <c r="C323" t="str">
        <f>_xlfn.XLOOKUP(School_Behavior[[#This Row],[School Name]],Maine_Schools[School Name],Maine_Schools[Grade Span],"Error")</f>
        <v>KG-04</v>
      </c>
      <c r="D323" s="132" t="str">
        <f>_xlfn.XLOOKUP(School_Behavior[[#This Row],[School Name]],Maine_Schools[School Name],Maine_Schools[Comparison School Type],"Error")</f>
        <v>Non Charter</v>
      </c>
    </row>
    <row r="324" spans="1:4" hidden="1">
      <c r="A324" s="130" t="s">
        <v>416</v>
      </c>
      <c r="B324" s="130">
        <v>8.3999999999999991E-2</v>
      </c>
      <c r="C324" t="str">
        <f>_xlfn.XLOOKUP(School_Behavior[[#This Row],[School Name]],Maine_Schools[School Name],Maine_Schools[Grade Span],"Error")</f>
        <v>KG-08</v>
      </c>
      <c r="D324" t="str">
        <f>_xlfn.XLOOKUP(School_Behavior[[#This Row],[School Name]],Maine_Schools[School Name],Maine_Schools[Comparison School Type],"Error")</f>
        <v>Non Charter</v>
      </c>
    </row>
    <row r="325" spans="1:4" hidden="1">
      <c r="A325" s="130" t="s">
        <v>294</v>
      </c>
      <c r="B325" s="130">
        <v>1.44E-2</v>
      </c>
      <c r="C325" t="str">
        <f>_xlfn.XLOOKUP(School_Behavior[[#This Row],[School Name]],Maine_Schools[School Name],Maine_Schools[Grade Span],"Error")</f>
        <v>PK-06</v>
      </c>
      <c r="D325" s="132" t="str">
        <f>_xlfn.XLOOKUP(School_Behavior[[#This Row],[School Name]],Maine_Schools[School Name],Maine_Schools[Comparison School Type],"Error")</f>
        <v>Non Charter</v>
      </c>
    </row>
    <row r="326" spans="1:4" hidden="1">
      <c r="A326" s="130" t="s">
        <v>418</v>
      </c>
      <c r="B326" s="130">
        <v>4.4000000000000003E-3</v>
      </c>
      <c r="C326" t="str">
        <f>_xlfn.XLOOKUP(School_Behavior[[#This Row],[School Name]],Maine_Schools[School Name],Maine_Schools[Grade Span],"Error")</f>
        <v>PK-06</v>
      </c>
      <c r="D326" s="132" t="str">
        <f>_xlfn.XLOOKUP(School_Behavior[[#This Row],[School Name]],Maine_Schools[School Name],Maine_Schools[Comparison School Type],"Error")</f>
        <v>Non Charter</v>
      </c>
    </row>
    <row r="327" spans="1:4" hidden="1">
      <c r="A327" s="130" t="s">
        <v>509</v>
      </c>
      <c r="B327" s="130">
        <v>0</v>
      </c>
      <c r="C327" t="str">
        <f>_xlfn.XLOOKUP(School_Behavior[[#This Row],[School Name]],Maine_Schools[School Name],Maine_Schools[Grade Span],"Error")</f>
        <v>PK-04</v>
      </c>
      <c r="D327" t="str">
        <f>_xlfn.XLOOKUP(School_Behavior[[#This Row],[School Name]],Maine_Schools[School Name],Maine_Schools[Comparison School Type],"Error")</f>
        <v>Non Charter</v>
      </c>
    </row>
    <row r="328" spans="1:4" hidden="1">
      <c r="A328" s="130" t="s">
        <v>510</v>
      </c>
      <c r="B328" s="130">
        <v>0</v>
      </c>
      <c r="C328" t="str">
        <f>_xlfn.XLOOKUP(School_Behavior[[#This Row],[School Name]],Maine_Schools[School Name],Maine_Schools[Grade Span],"Error")</f>
        <v>PK-05</v>
      </c>
      <c r="D328" t="str">
        <f>_xlfn.XLOOKUP(School_Behavior[[#This Row],[School Name]],Maine_Schools[School Name],Maine_Schools[Comparison School Type],"Error")</f>
        <v>Non Charter</v>
      </c>
    </row>
    <row r="329" spans="1:4" hidden="1">
      <c r="A329" s="130" t="s">
        <v>421</v>
      </c>
      <c r="B329" s="130">
        <v>1.5800000000000002E-2</v>
      </c>
      <c r="C329" t="str">
        <f>_xlfn.XLOOKUP(School_Behavior[[#This Row],[School Name]],Maine_Schools[School Name],Maine_Schools[Grade Span],"Error")</f>
        <v>PK-08</v>
      </c>
      <c r="D329" t="str">
        <f>_xlfn.XLOOKUP(School_Behavior[[#This Row],[School Name]],Maine_Schools[School Name],Maine_Schools[Comparison School Type],"Error")</f>
        <v>Non Charter</v>
      </c>
    </row>
    <row r="330" spans="1:4" hidden="1">
      <c r="A330" s="130" t="s">
        <v>312</v>
      </c>
      <c r="B330" s="130">
        <v>5.9500000000000004E-2</v>
      </c>
      <c r="C330" t="str">
        <f>_xlfn.XLOOKUP(School_Behavior[[#This Row],[School Name]],Maine_Schools[School Name],Maine_Schools[Grade Span],"Error")</f>
        <v>PK-05</v>
      </c>
      <c r="D330" s="132" t="str">
        <f>_xlfn.XLOOKUP(School_Behavior[[#This Row],[School Name]],Maine_Schools[School Name],Maine_Schools[Comparison School Type],"Error")</f>
        <v>Non Charter</v>
      </c>
    </row>
    <row r="331" spans="1:4">
      <c r="A331" s="130" t="s">
        <v>322</v>
      </c>
      <c r="B331" s="130">
        <v>0.11960000000000001</v>
      </c>
      <c r="C331" t="str">
        <f>_xlfn.XLOOKUP(School_Behavior[[#This Row],[School Name]],Maine_Schools[School Name],Maine_Schools[Grade Span],"Error")</f>
        <v>09-12</v>
      </c>
      <c r="D331" s="132" t="str">
        <f>_xlfn.XLOOKUP(School_Behavior[[#This Row],[School Name]],Maine_Schools[School Name],Maine_Schools[Comparison School Type],"Error")</f>
        <v>Non Charter</v>
      </c>
    </row>
    <row r="332" spans="1:4" hidden="1">
      <c r="A332" s="130" t="s">
        <v>219</v>
      </c>
      <c r="B332" s="130">
        <v>3.7900000000000003E-2</v>
      </c>
      <c r="C332" t="str">
        <f>_xlfn.XLOOKUP(School_Behavior[[#This Row],[School Name]],Maine_Schools[School Name],Maine_Schools[Grade Span],"Error")</f>
        <v>05-12</v>
      </c>
      <c r="D332" s="132" t="str">
        <f>_xlfn.XLOOKUP(School_Behavior[[#This Row],[School Name]],Maine_Schools[School Name],Maine_Schools[Comparison School Type],"Error")</f>
        <v>Non Charter</v>
      </c>
    </row>
    <row r="333" spans="1:4" hidden="1">
      <c r="A333" s="130" t="s">
        <v>209</v>
      </c>
      <c r="B333" s="130">
        <v>0.1278</v>
      </c>
      <c r="C333" t="str">
        <f>_xlfn.XLOOKUP(School_Behavior[[#This Row],[School Name]],Maine_Schools[School Name],Maine_Schools[Grade Span],"Error")</f>
        <v>06-08</v>
      </c>
      <c r="D333" t="str">
        <f>_xlfn.XLOOKUP(School_Behavior[[#This Row],[School Name]],Maine_Schools[School Name],Maine_Schools[Comparison School Type],"Error")</f>
        <v>Non Charter</v>
      </c>
    </row>
    <row r="334" spans="1:4" hidden="1">
      <c r="A334" s="130" t="s">
        <v>513</v>
      </c>
      <c r="B334" s="130">
        <v>0</v>
      </c>
      <c r="C334" t="str">
        <f>_xlfn.XLOOKUP(School_Behavior[[#This Row],[School Name]],Maine_Schools[School Name],Maine_Schools[Grade Span],"Error")</f>
        <v>PK-04</v>
      </c>
      <c r="D334" t="str">
        <f>_xlfn.XLOOKUP(School_Behavior[[#This Row],[School Name]],Maine_Schools[School Name],Maine_Schools[Comparison School Type],"Error")</f>
        <v>Non Charter</v>
      </c>
    </row>
    <row r="335" spans="1:4" hidden="1">
      <c r="A335" s="130" t="s">
        <v>424</v>
      </c>
      <c r="B335" s="130">
        <v>9.1000000000000004E-3</v>
      </c>
      <c r="C335" t="str">
        <f>_xlfn.XLOOKUP(School_Behavior[[#This Row],[School Name]],Maine_Schools[School Name],Maine_Schools[Grade Span],"Error")</f>
        <v>PK-05</v>
      </c>
      <c r="D335" t="str">
        <f>_xlfn.XLOOKUP(School_Behavior[[#This Row],[School Name]],Maine_Schools[School Name],Maine_Schools[Comparison School Type],"Error")</f>
        <v>Non Charter</v>
      </c>
    </row>
    <row r="336" spans="1:4" hidden="1">
      <c r="A336" s="130" t="s">
        <v>398</v>
      </c>
      <c r="B336" s="130">
        <v>0</v>
      </c>
      <c r="C336" t="str">
        <f>_xlfn.XLOOKUP(School_Behavior[[#This Row],[School Name]],Maine_Schools[School Name],Maine_Schools[Grade Span],"Error")</f>
        <v>PK-02</v>
      </c>
      <c r="D336" t="str">
        <f>_xlfn.XLOOKUP(School_Behavior[[#This Row],[School Name]],Maine_Schools[School Name],Maine_Schools[Comparison School Type],"Error")</f>
        <v>Non Charter</v>
      </c>
    </row>
    <row r="337" spans="1:4" hidden="1">
      <c r="A337" s="130" t="s">
        <v>70</v>
      </c>
      <c r="B337" s="130">
        <v>0</v>
      </c>
      <c r="C337" t="str">
        <f>_xlfn.XLOOKUP(School_Behavior[[#This Row],[School Name]],Maine_Schools[School Name],Maine_Schools[Grade Span],"Error")</f>
        <v>PK-06</v>
      </c>
      <c r="D337" s="132" t="str">
        <f>_xlfn.XLOOKUP(School_Behavior[[#This Row],[School Name]],Maine_Schools[School Name],Maine_Schools[Comparison School Type],"Error")</f>
        <v>Non Charter</v>
      </c>
    </row>
    <row r="338" spans="1:4" hidden="1">
      <c r="A338" s="130" t="s">
        <v>427</v>
      </c>
      <c r="B338" s="130">
        <v>1.1900000000000001E-2</v>
      </c>
      <c r="C338" t="str">
        <f>_xlfn.XLOOKUP(School_Behavior[[#This Row],[School Name]],Maine_Schools[School Name],Maine_Schools[Grade Span],"Error")</f>
        <v>07-12</v>
      </c>
      <c r="D338" s="132" t="str">
        <f>_xlfn.XLOOKUP(School_Behavior[[#This Row],[School Name]],Maine_Schools[School Name],Maine_Schools[Comparison School Type],"Error")</f>
        <v>Non Charter</v>
      </c>
    </row>
    <row r="339" spans="1:4" hidden="1">
      <c r="A339" s="130" t="s">
        <v>514</v>
      </c>
      <c r="B339" s="130">
        <v>4.5999999999999999E-3</v>
      </c>
      <c r="C339" t="str">
        <f>_xlfn.XLOOKUP(School_Behavior[[#This Row],[School Name]],Maine_Schools[School Name],Maine_Schools[Grade Span],"Error")</f>
        <v>KG-05</v>
      </c>
      <c r="D339" t="str">
        <f>_xlfn.XLOOKUP(School_Behavior[[#This Row],[School Name]],Maine_Schools[School Name],Maine_Schools[Comparison School Type],"Error")</f>
        <v>Non Charter</v>
      </c>
    </row>
    <row r="340" spans="1:4" hidden="1">
      <c r="A340" s="130" t="s">
        <v>515</v>
      </c>
      <c r="B340" s="130">
        <v>0</v>
      </c>
      <c r="C340" t="str">
        <f>_xlfn.XLOOKUP(School_Behavior[[#This Row],[School Name]],Maine_Schools[School Name],Maine_Schools[Grade Span],"Error")</f>
        <v>KG-02</v>
      </c>
      <c r="D340" t="str">
        <f>_xlfn.XLOOKUP(School_Behavior[[#This Row],[School Name]],Maine_Schools[School Name],Maine_Schools[Comparison School Type],"Error")</f>
        <v>Non Charter</v>
      </c>
    </row>
    <row r="341" spans="1:4" hidden="1">
      <c r="A341" s="130" t="s">
        <v>429</v>
      </c>
      <c r="B341" s="130">
        <v>1.0999999999999999E-2</v>
      </c>
      <c r="C341" t="str">
        <f>_xlfn.XLOOKUP(School_Behavior[[#This Row],[School Name]],Maine_Schools[School Name],Maine_Schools[Grade Span],"Error")</f>
        <v>PK-06</v>
      </c>
      <c r="D341" t="str">
        <f>_xlfn.XLOOKUP(School_Behavior[[#This Row],[School Name]],Maine_Schools[School Name],Maine_Schools[Comparison School Type],"Error")</f>
        <v>Non Charter</v>
      </c>
    </row>
    <row r="342" spans="1:4">
      <c r="A342" s="130" t="s">
        <v>282</v>
      </c>
      <c r="B342" s="130">
        <v>9.7299999999999998E-2</v>
      </c>
      <c r="C342" t="str">
        <f>_xlfn.XLOOKUP(School_Behavior[[#This Row],[School Name]],Maine_Schools[School Name],Maine_Schools[Grade Span],"Error")</f>
        <v>09-12</v>
      </c>
      <c r="D342" s="132" t="str">
        <f>_xlfn.XLOOKUP(School_Behavior[[#This Row],[School Name]],Maine_Schools[School Name],Maine_Schools[Comparison School Type],"Error")</f>
        <v>Non Charter</v>
      </c>
    </row>
    <row r="343" spans="1:4" hidden="1">
      <c r="A343" s="130" t="s">
        <v>516</v>
      </c>
      <c r="B343" s="130">
        <v>0</v>
      </c>
      <c r="C343" t="str">
        <f>_xlfn.XLOOKUP(School_Behavior[[#This Row],[School Name]],Maine_Schools[School Name],Maine_Schools[Grade Span],"Error")</f>
        <v>PK-04</v>
      </c>
      <c r="D343" t="str">
        <f>_xlfn.XLOOKUP(School_Behavior[[#This Row],[School Name]],Maine_Schools[School Name],Maine_Schools[Comparison School Type],"Error")</f>
        <v>Non Charter</v>
      </c>
    </row>
    <row r="344" spans="1:4">
      <c r="A344" s="130" t="s">
        <v>104</v>
      </c>
      <c r="B344" s="130">
        <v>5.6499999999999995E-2</v>
      </c>
      <c r="C344" t="str">
        <f>_xlfn.XLOOKUP(School_Behavior[[#This Row],[School Name]],Maine_Schools[School Name],Maine_Schools[Grade Span],"Error")</f>
        <v>09-12</v>
      </c>
      <c r="D344" s="132" t="str">
        <f>_xlfn.XLOOKUP(School_Behavior[[#This Row],[School Name]],Maine_Schools[School Name],Maine_Schools[Comparison School Type],"Error")</f>
        <v>Non Charter</v>
      </c>
    </row>
    <row r="345" spans="1:4" hidden="1">
      <c r="A345" s="130" t="s">
        <v>517</v>
      </c>
      <c r="B345" s="130">
        <v>0</v>
      </c>
      <c r="C345" t="str">
        <f>_xlfn.XLOOKUP(School_Behavior[[#This Row],[School Name]],Maine_Schools[School Name],Maine_Schools[Grade Span],"Error")</f>
        <v>PK-05</v>
      </c>
      <c r="D345" t="str">
        <f>_xlfn.XLOOKUP(School_Behavior[[#This Row],[School Name]],Maine_Schools[School Name],Maine_Schools[Comparison School Type],"Error")</f>
        <v>Non Charter</v>
      </c>
    </row>
    <row r="346" spans="1:4" hidden="1">
      <c r="A346" s="130" t="s">
        <v>518</v>
      </c>
      <c r="B346" s="130">
        <v>2.4600000000000004E-2</v>
      </c>
      <c r="C346" t="str">
        <f>_xlfn.XLOOKUP(School_Behavior[[#This Row],[School Name]],Maine_Schools[School Name],Maine_Schools[Grade Span],"Error")</f>
        <v>PK-06</v>
      </c>
      <c r="D346" t="str">
        <f>_xlfn.XLOOKUP(School_Behavior[[#This Row],[School Name]],Maine_Schools[School Name],Maine_Schools[Comparison School Type],"Error")</f>
        <v>Non Charter</v>
      </c>
    </row>
    <row r="347" spans="1:4">
      <c r="A347" s="130" t="s">
        <v>356</v>
      </c>
      <c r="B347" s="130">
        <v>0.1749</v>
      </c>
      <c r="C347" t="str">
        <f>_xlfn.XLOOKUP(School_Behavior[[#This Row],[School Name]],Maine_Schools[School Name],Maine_Schools[Grade Span],"Error")</f>
        <v>09-12</v>
      </c>
      <c r="D347" t="str">
        <f>_xlfn.XLOOKUP(School_Behavior[[#This Row],[School Name]],Maine_Schools[School Name],Maine_Schools[Comparison School Type],"Error")</f>
        <v>Non Charter</v>
      </c>
    </row>
    <row r="348" spans="1:4" hidden="1">
      <c r="A348" s="130" t="s">
        <v>162</v>
      </c>
      <c r="B348" s="130">
        <v>0.46629999999999994</v>
      </c>
      <c r="C348" t="str">
        <f>_xlfn.XLOOKUP(School_Behavior[[#This Row],[School Name]],Maine_Schools[School Name],Maine_Schools[Grade Span],"Error")</f>
        <v>06-08</v>
      </c>
      <c r="D348" t="str">
        <f>_xlfn.XLOOKUP(School_Behavior[[#This Row],[School Name]],Maine_Schools[School Name],Maine_Schools[Comparison School Type],"Error")</f>
        <v>Non Charter</v>
      </c>
    </row>
    <row r="349" spans="1:4" hidden="1">
      <c r="A349" s="130" t="s">
        <v>519</v>
      </c>
      <c r="B349" s="130">
        <v>0</v>
      </c>
      <c r="C349" t="str">
        <f>_xlfn.XLOOKUP(School_Behavior[[#This Row],[School Name]],Maine_Schools[School Name],Maine_Schools[Grade Span],"Error")</f>
        <v>PK-05</v>
      </c>
      <c r="D349" s="132" t="str">
        <f>_xlfn.XLOOKUP(School_Behavior[[#This Row],[School Name]],Maine_Schools[School Name],Maine_Schools[Comparison School Type],"Error")</f>
        <v>Non Charter</v>
      </c>
    </row>
    <row r="350" spans="1:4" hidden="1">
      <c r="A350" s="130" t="s">
        <v>520</v>
      </c>
      <c r="B350" s="130">
        <v>0</v>
      </c>
      <c r="C350" t="str">
        <f>_xlfn.XLOOKUP(School_Behavior[[#This Row],[School Name]],Maine_Schools[School Name],Maine_Schools[Grade Span],"Error")</f>
        <v>PK-02</v>
      </c>
      <c r="D350" t="str">
        <f>_xlfn.XLOOKUP(School_Behavior[[#This Row],[School Name]],Maine_Schools[School Name],Maine_Schools[Comparison School Type],"Error")</f>
        <v>Non Charter</v>
      </c>
    </row>
    <row r="351" spans="1:4" hidden="1">
      <c r="A351" s="130" t="s">
        <v>362</v>
      </c>
      <c r="B351" s="130">
        <v>2.4399999999999998E-2</v>
      </c>
      <c r="C351" t="str">
        <f>_xlfn.XLOOKUP(School_Behavior[[#This Row],[School Name]],Maine_Schools[School Name],Maine_Schools[Grade Span],"Error")</f>
        <v>PK-12</v>
      </c>
      <c r="D351" t="str">
        <f>_xlfn.XLOOKUP(School_Behavior[[#This Row],[School Name]],Maine_Schools[School Name],Maine_Schools[Comparison School Type],"Error")</f>
        <v>Non Charter</v>
      </c>
    </row>
    <row r="352" spans="1:4" hidden="1">
      <c r="A352" s="130" t="s">
        <v>165</v>
      </c>
      <c r="B352" s="130">
        <v>0.246</v>
      </c>
      <c r="C352" t="str">
        <f>_xlfn.XLOOKUP(School_Behavior[[#This Row],[School Name]],Maine_Schools[School Name],Maine_Schools[Grade Span],"Error")</f>
        <v>PK-06</v>
      </c>
      <c r="D352" t="str">
        <f>_xlfn.XLOOKUP(School_Behavior[[#This Row],[School Name]],Maine_Schools[School Name],Maine_Schools[Comparison School Type],"Error")</f>
        <v>Non Charter</v>
      </c>
    </row>
    <row r="353" spans="1:4" hidden="1">
      <c r="A353" s="130" t="s">
        <v>431</v>
      </c>
      <c r="B353" s="130">
        <v>0</v>
      </c>
      <c r="C353" t="str">
        <f>_xlfn.XLOOKUP(School_Behavior[[#This Row],[School Name]],Maine_Schools[School Name],Maine_Schools[Grade Span],"Error")</f>
        <v>PK-04</v>
      </c>
      <c r="D353" t="str">
        <f>_xlfn.XLOOKUP(School_Behavior[[#This Row],[School Name]],Maine_Schools[School Name],Maine_Schools[Comparison School Type],"Error")</f>
        <v>Non Charter</v>
      </c>
    </row>
    <row r="354" spans="1:4" hidden="1">
      <c r="A354" s="130" t="s">
        <v>433</v>
      </c>
      <c r="B354" s="130">
        <v>6.8400000000000002E-2</v>
      </c>
      <c r="C354" t="str">
        <f>_xlfn.XLOOKUP(School_Behavior[[#This Row],[School Name]],Maine_Schools[School Name],Maine_Schools[Grade Span],"Error")</f>
        <v>PK-05</v>
      </c>
      <c r="D354" s="132" t="str">
        <f>_xlfn.XLOOKUP(School_Behavior[[#This Row],[School Name]],Maine_Schools[School Name],Maine_Schools[Comparison School Type],"Error")</f>
        <v>Non Charter</v>
      </c>
    </row>
    <row r="355" spans="1:4" hidden="1">
      <c r="A355" s="130" t="s">
        <v>521</v>
      </c>
      <c r="B355" s="130">
        <v>5.9200000000000003E-2</v>
      </c>
      <c r="C355" t="str">
        <f>_xlfn.XLOOKUP(School_Behavior[[#This Row],[School Name]],Maine_Schools[School Name],Maine_Schools[Grade Span],"Error")</f>
        <v>06-08</v>
      </c>
      <c r="D355" t="str">
        <f>_xlfn.XLOOKUP(School_Behavior[[#This Row],[School Name]],Maine_Schools[School Name],Maine_Schools[Comparison School Type],"Error")</f>
        <v>Non Charter</v>
      </c>
    </row>
    <row r="356" spans="1:4" hidden="1">
      <c r="A356" s="130" t="s">
        <v>216</v>
      </c>
      <c r="B356" s="130">
        <v>3.2000000000000001E-2</v>
      </c>
      <c r="C356" t="str">
        <f>_xlfn.XLOOKUP(School_Behavior[[#This Row],[School Name]],Maine_Schools[School Name],Maine_Schools[Grade Span],"Error")</f>
        <v>PK-08</v>
      </c>
      <c r="D356" t="str">
        <f>_xlfn.XLOOKUP(School_Behavior[[#This Row],[School Name]],Maine_Schools[School Name],Maine_Schools[Comparison School Type],"Error")</f>
        <v>Non Charter</v>
      </c>
    </row>
    <row r="357" spans="1:4" hidden="1">
      <c r="A357" s="130" t="s">
        <v>435</v>
      </c>
      <c r="B357" s="130">
        <v>3.8800000000000001E-2</v>
      </c>
      <c r="C357" t="str">
        <f>_xlfn.XLOOKUP(School_Behavior[[#This Row],[School Name]],Maine_Schools[School Name],Maine_Schools[Grade Span],"Error")</f>
        <v>03-05</v>
      </c>
      <c r="D357" s="132" t="str">
        <f>_xlfn.XLOOKUP(School_Behavior[[#This Row],[School Name]],Maine_Schools[School Name],Maine_Schools[Comparison School Type],"Error")</f>
        <v>Non Charter</v>
      </c>
    </row>
    <row r="358" spans="1:4" hidden="1">
      <c r="A358" s="130" t="s">
        <v>183</v>
      </c>
      <c r="B358" s="130">
        <v>0.18940000000000001</v>
      </c>
      <c r="C358" t="str">
        <f>_xlfn.XLOOKUP(School_Behavior[[#This Row],[School Name]],Maine_Schools[School Name],Maine_Schools[Grade Span],"Error")</f>
        <v>PK-06</v>
      </c>
      <c r="D358" t="str">
        <f>_xlfn.XLOOKUP(School_Behavior[[#This Row],[School Name]],Maine_Schools[School Name],Maine_Schools[Comparison School Type],"Error")</f>
        <v>Non Charter</v>
      </c>
    </row>
    <row r="359" spans="1:4">
      <c r="A359" s="130" t="s">
        <v>178</v>
      </c>
      <c r="B359" s="130">
        <v>0.14380000000000001</v>
      </c>
      <c r="C359" t="str">
        <f>_xlfn.XLOOKUP(School_Behavior[[#This Row],[School Name]],Maine_Schools[School Name],Maine_Schools[Grade Span],"Error")</f>
        <v>09-12</v>
      </c>
      <c r="D359" s="132" t="str">
        <f>_xlfn.XLOOKUP(School_Behavior[[#This Row],[School Name]],Maine_Schools[School Name],Maine_Schools[Comparison School Type],"Error")</f>
        <v>Non Charter</v>
      </c>
    </row>
    <row r="360" spans="1:4" hidden="1">
      <c r="A360" s="130" t="s">
        <v>523</v>
      </c>
      <c r="B360" s="130">
        <v>0</v>
      </c>
      <c r="C360" t="str">
        <f>_xlfn.XLOOKUP(School_Behavior[[#This Row],[School Name]],Maine_Schools[School Name],Maine_Schools[Grade Span],"Error")</f>
        <v>PK-08</v>
      </c>
      <c r="D360" s="132" t="str">
        <f>_xlfn.XLOOKUP(School_Behavior[[#This Row],[School Name]],Maine_Schools[School Name],Maine_Schools[Comparison School Type],"Error")</f>
        <v>Non Charter</v>
      </c>
    </row>
    <row r="361" spans="1:4" hidden="1">
      <c r="A361" s="130" t="s">
        <v>188</v>
      </c>
      <c r="B361" s="130">
        <v>4.1500000000000002E-2</v>
      </c>
      <c r="C361" t="str">
        <f>_xlfn.XLOOKUP(School_Behavior[[#This Row],[School Name]],Maine_Schools[School Name],Maine_Schools[Grade Span],"Error")</f>
        <v>PK-04</v>
      </c>
      <c r="D361" t="str">
        <f>_xlfn.XLOOKUP(School_Behavior[[#This Row],[School Name]],Maine_Schools[School Name],Maine_Schools[Comparison School Type],"Error")</f>
        <v>Non Charter</v>
      </c>
    </row>
    <row r="362" spans="1:4" hidden="1">
      <c r="A362" s="130" t="s">
        <v>524</v>
      </c>
      <c r="B362" s="130">
        <v>0</v>
      </c>
      <c r="C362" t="str">
        <f>_xlfn.XLOOKUP(School_Behavior[[#This Row],[School Name]],Maine_Schools[School Name],Maine_Schools[Grade Span],"Error")</f>
        <v>KG-02</v>
      </c>
      <c r="D362" t="str">
        <f>_xlfn.XLOOKUP(School_Behavior[[#This Row],[School Name]],Maine_Schools[School Name],Maine_Schools[Comparison School Type],"Error")</f>
        <v>Non Charter</v>
      </c>
    </row>
    <row r="363" spans="1:4" hidden="1">
      <c r="A363" s="130" t="s">
        <v>261</v>
      </c>
      <c r="B363" s="130">
        <v>0</v>
      </c>
      <c r="C363" t="str">
        <f>_xlfn.XLOOKUP(School_Behavior[[#This Row],[School Name]],Maine_Schools[School Name],Maine_Schools[Grade Span],"Error")</f>
        <v>01-02</v>
      </c>
      <c r="D363" s="132" t="str">
        <f>_xlfn.XLOOKUP(School_Behavior[[#This Row],[School Name]],Maine_Schools[School Name],Maine_Schools[Comparison School Type],"Error")</f>
        <v>Non Charter</v>
      </c>
    </row>
    <row r="364" spans="1:4" hidden="1">
      <c r="A364" s="130" t="s">
        <v>191</v>
      </c>
      <c r="B364" s="130">
        <v>8.8000000000000005E-3</v>
      </c>
      <c r="C364" t="str">
        <f>_xlfn.XLOOKUP(School_Behavior[[#This Row],[School Name]],Maine_Schools[School Name],Maine_Schools[Grade Span],"Error")</f>
        <v>KG-04</v>
      </c>
      <c r="D364" s="132" t="str">
        <f>_xlfn.XLOOKUP(School_Behavior[[#This Row],[School Name]],Maine_Schools[School Name],Maine_Schools[Comparison School Type],"Error")</f>
        <v>Non Charter</v>
      </c>
    </row>
    <row r="365" spans="1:4" hidden="1">
      <c r="A365" s="130" t="s">
        <v>437</v>
      </c>
      <c r="B365" s="130">
        <v>9.5500000000000002E-2</v>
      </c>
      <c r="C365" t="str">
        <f>_xlfn.XLOOKUP(School_Behavior[[#This Row],[School Name]],Maine_Schools[School Name],Maine_Schools[Grade Span],"Error")</f>
        <v>06-08</v>
      </c>
      <c r="D365" t="str">
        <f>_xlfn.XLOOKUP(School_Behavior[[#This Row],[School Name]],Maine_Schools[School Name],Maine_Schools[Comparison School Type],"Error")</f>
        <v>Non Charter</v>
      </c>
    </row>
    <row r="366" spans="1:4" hidden="1">
      <c r="A366" s="130" t="s">
        <v>525</v>
      </c>
      <c r="B366" s="130">
        <v>0</v>
      </c>
      <c r="C366" t="str">
        <f>_xlfn.XLOOKUP(School_Behavior[[#This Row],[School Name]],Maine_Schools[School Name],Maine_Schools[Grade Span],"Error")</f>
        <v>PK-PK</v>
      </c>
      <c r="D366" s="132" t="str">
        <f>_xlfn.XLOOKUP(School_Behavior[[#This Row],[School Name]],Maine_Schools[School Name],Maine_Schools[Comparison School Type],"Error")</f>
        <v>Non Charter</v>
      </c>
    </row>
    <row r="367" spans="1:4" hidden="1">
      <c r="A367" s="130" t="s">
        <v>364</v>
      </c>
      <c r="B367" s="130">
        <v>2.5000000000000001E-3</v>
      </c>
      <c r="C367" t="str">
        <f>_xlfn.XLOOKUP(School_Behavior[[#This Row],[School Name]],Maine_Schools[School Name],Maine_Schools[Grade Span],"Error")</f>
        <v>PK-03</v>
      </c>
      <c r="D367" t="str">
        <f>_xlfn.XLOOKUP(School_Behavior[[#This Row],[School Name]],Maine_Schools[School Name],Maine_Schools[Comparison School Type],"Error")</f>
        <v>Non Charter</v>
      </c>
    </row>
    <row r="368" spans="1:4">
      <c r="A368" s="130" t="s">
        <v>171</v>
      </c>
      <c r="B368" s="130">
        <v>0.41120000000000001</v>
      </c>
      <c r="C368" t="str">
        <f>_xlfn.XLOOKUP(School_Behavior[[#This Row],[School Name]],Maine_Schools[School Name],Maine_Schools[Grade Span],"Error")</f>
        <v>09-12</v>
      </c>
      <c r="D368" s="132" t="str">
        <f>_xlfn.XLOOKUP(School_Behavior[[#This Row],[School Name]],Maine_Schools[School Name],Maine_Schools[Comparison School Type],"Error")</f>
        <v>Non Charter</v>
      </c>
    </row>
    <row r="369" spans="1:4" hidden="1">
      <c r="A369" s="130" t="s">
        <v>439</v>
      </c>
      <c r="B369" s="130">
        <v>7.9700000000000007E-2</v>
      </c>
      <c r="C369" t="str">
        <f>_xlfn.XLOOKUP(School_Behavior[[#This Row],[School Name]],Maine_Schools[School Name],Maine_Schools[Grade Span],"Error")</f>
        <v>04-08</v>
      </c>
      <c r="D369" s="132" t="str">
        <f>_xlfn.XLOOKUP(School_Behavior[[#This Row],[School Name]],Maine_Schools[School Name],Maine_Schools[Comparison School Type],"Error")</f>
        <v>Non Charter</v>
      </c>
    </row>
    <row r="370" spans="1:4" hidden="1">
      <c r="A370" s="130" t="s">
        <v>440</v>
      </c>
      <c r="B370" s="130">
        <v>0.18140000000000001</v>
      </c>
      <c r="C370" t="str">
        <f>_xlfn.XLOOKUP(School_Behavior[[#This Row],[School Name]],Maine_Schools[School Name],Maine_Schools[Grade Span],"Error")</f>
        <v>05-08</v>
      </c>
      <c r="D370" t="str">
        <f>_xlfn.XLOOKUP(School_Behavior[[#This Row],[School Name]],Maine_Schools[School Name],Maine_Schools[Comparison School Type],"Error")</f>
        <v>Non Charter</v>
      </c>
    </row>
    <row r="371" spans="1:4">
      <c r="A371" s="130" t="s">
        <v>196</v>
      </c>
      <c r="B371" s="130">
        <v>0.14420000000000002</v>
      </c>
      <c r="C371" t="str">
        <f>_xlfn.XLOOKUP(School_Behavior[[#This Row],[School Name]],Maine_Schools[School Name],Maine_Schools[Grade Span],"Error")</f>
        <v>09-12</v>
      </c>
      <c r="D371" s="132" t="str">
        <f>_xlfn.XLOOKUP(School_Behavior[[#This Row],[School Name]],Maine_Schools[School Name],Maine_Schools[Comparison School Type],"Error")</f>
        <v>Non Charter</v>
      </c>
    </row>
    <row r="372" spans="1:4" hidden="1">
      <c r="A372" s="130" t="s">
        <v>410</v>
      </c>
      <c r="B372" s="130">
        <v>7.0900000000000005E-2</v>
      </c>
      <c r="C372" t="str">
        <f>_xlfn.XLOOKUP(School_Behavior[[#This Row],[School Name]],Maine_Schools[School Name],Maine_Schools[Grade Span],"Error")</f>
        <v>05-08</v>
      </c>
      <c r="D372" s="132" t="str">
        <f>_xlfn.XLOOKUP(School_Behavior[[#This Row],[School Name]],Maine_Schools[School Name],Maine_Schools[Comparison School Type],"Error")</f>
        <v>Non Charter</v>
      </c>
    </row>
    <row r="373" spans="1:4" hidden="1">
      <c r="A373" s="130" t="s">
        <v>526</v>
      </c>
      <c r="B373" s="130">
        <v>9.2999999999999992E-3</v>
      </c>
      <c r="C373" t="str">
        <f>_xlfn.XLOOKUP(School_Behavior[[#This Row],[School Name]],Maine_Schools[School Name],Maine_Schools[Grade Span],"Error")</f>
        <v>PK-04</v>
      </c>
      <c r="D373" t="str">
        <f>_xlfn.XLOOKUP(School_Behavior[[#This Row],[School Name]],Maine_Schools[School Name],Maine_Schools[Comparison School Type],"Error")</f>
        <v>Non Charter</v>
      </c>
    </row>
    <row r="374" spans="1:4">
      <c r="A374" s="130" t="s">
        <v>527</v>
      </c>
      <c r="B374" s="130">
        <v>2.0900000000000002E-2</v>
      </c>
      <c r="C374" t="str">
        <f>_xlfn.XLOOKUP(School_Behavior[[#This Row],[School Name]],Maine_Schools[School Name],Maine_Schools[Grade Span],"Error")</f>
        <v>09-12</v>
      </c>
      <c r="D374" t="str">
        <f>_xlfn.XLOOKUP(School_Behavior[[#This Row],[School Name]],Maine_Schools[School Name],Maine_Schools[Comparison School Type],"Error")</f>
        <v>Non Charter</v>
      </c>
    </row>
    <row r="375" spans="1:4" hidden="1">
      <c r="A375" s="130" t="s">
        <v>528</v>
      </c>
      <c r="B375" s="130">
        <v>1.5E-3</v>
      </c>
      <c r="C375" t="str">
        <f>_xlfn.XLOOKUP(School_Behavior[[#This Row],[School Name]],Maine_Schools[School Name],Maine_Schools[Grade Span],"Error")</f>
        <v>06-08</v>
      </c>
      <c r="D375" s="132" t="str">
        <f>_xlfn.XLOOKUP(School_Behavior[[#This Row],[School Name]],Maine_Schools[School Name],Maine_Schools[Comparison School Type],"Error")</f>
        <v>Non Charter</v>
      </c>
    </row>
    <row r="376" spans="1:4">
      <c r="A376" s="130" t="s">
        <v>108</v>
      </c>
      <c r="B376" s="130">
        <v>0.21149999999999999</v>
      </c>
      <c r="C376" t="str">
        <f>_xlfn.XLOOKUP(School_Behavior[[#This Row],[School Name]],Maine_Schools[School Name],Maine_Schools[Grade Span],"Error")</f>
        <v>09-12</v>
      </c>
      <c r="D376" t="str">
        <f>_xlfn.XLOOKUP(School_Behavior[[#This Row],[School Name]],Maine_Schools[School Name],Maine_Schools[Comparison School Type],"Error")</f>
        <v>Non Charter</v>
      </c>
    </row>
    <row r="377" spans="1:4" hidden="1">
      <c r="A377" s="130" t="s">
        <v>529</v>
      </c>
      <c r="B377" s="130">
        <v>0</v>
      </c>
      <c r="C377" t="str">
        <f>_xlfn.XLOOKUP(School_Behavior[[#This Row],[School Name]],Maine_Schools[School Name],Maine_Schools[Grade Span],"Error")</f>
        <v>PK-04</v>
      </c>
      <c r="D377" t="str">
        <f>_xlfn.XLOOKUP(School_Behavior[[#This Row],[School Name]],Maine_Schools[School Name],Maine_Schools[Comparison School Type],"Error")</f>
        <v>Non Charter</v>
      </c>
    </row>
    <row r="378" spans="1:4" hidden="1">
      <c r="A378" s="130" t="s">
        <v>374</v>
      </c>
      <c r="B378" s="130">
        <v>7.7899999999999997E-2</v>
      </c>
      <c r="C378" t="str">
        <f>_xlfn.XLOOKUP(School_Behavior[[#This Row],[School Name]],Maine_Schools[School Name],Maine_Schools[Grade Span],"Error")</f>
        <v>05-08</v>
      </c>
      <c r="D378" t="str">
        <f>_xlfn.XLOOKUP(School_Behavior[[#This Row],[School Name]],Maine_Schools[School Name],Maine_Schools[Comparison School Type],"Error")</f>
        <v>Non Charter</v>
      </c>
    </row>
    <row r="379" spans="1:4" hidden="1">
      <c r="A379" s="130" t="s">
        <v>77</v>
      </c>
      <c r="B379" s="130">
        <v>1.66E-2</v>
      </c>
      <c r="C379" t="str">
        <f>_xlfn.XLOOKUP(School_Behavior[[#This Row],[School Name]],Maine_Schools[School Name],Maine_Schools[Grade Span],"Error")</f>
        <v>03-05</v>
      </c>
      <c r="D379" t="str">
        <f>_xlfn.XLOOKUP(School_Behavior[[#This Row],[School Name]],Maine_Schools[School Name],Maine_Schools[Comparison School Type],"Error")</f>
        <v>Non Charter</v>
      </c>
    </row>
    <row r="380" spans="1:4">
      <c r="A380" s="130" t="s">
        <v>201</v>
      </c>
      <c r="B380" s="130">
        <v>2.1100000000000001E-2</v>
      </c>
      <c r="C380" t="str">
        <f>_xlfn.XLOOKUP(School_Behavior[[#This Row],[School Name]],Maine_Schools[School Name],Maine_Schools[Grade Span],"Error")</f>
        <v>09-12</v>
      </c>
      <c r="D380" s="132" t="str">
        <f>_xlfn.XLOOKUP(School_Behavior[[#This Row],[School Name]],Maine_Schools[School Name],Maine_Schools[Comparison School Type],"Error")</f>
        <v>Non Charter</v>
      </c>
    </row>
    <row r="381" spans="1:4" hidden="1">
      <c r="A381" s="130" t="s">
        <v>205</v>
      </c>
      <c r="B381" s="130">
        <v>1.54E-2</v>
      </c>
      <c r="C381" t="str">
        <f>_xlfn.XLOOKUP(School_Behavior[[#This Row],[School Name]],Maine_Schools[School Name],Maine_Schools[Grade Span],"Error")</f>
        <v>06-08</v>
      </c>
      <c r="D381" s="132" t="str">
        <f>_xlfn.XLOOKUP(School_Behavior[[#This Row],[School Name]],Maine_Schools[School Name],Maine_Schools[Comparison School Type],"Error")</f>
        <v>Non Charter</v>
      </c>
    </row>
    <row r="382" spans="1:4" hidden="1">
      <c r="A382" s="130" t="s">
        <v>442</v>
      </c>
      <c r="B382" s="130">
        <v>0</v>
      </c>
      <c r="C382" t="str">
        <f>_xlfn.XLOOKUP(School_Behavior[[#This Row],[School Name]],Maine_Schools[School Name],Maine_Schools[Grade Span],"Error")</f>
        <v>PK-05</v>
      </c>
      <c r="D382" t="str">
        <f>_xlfn.XLOOKUP(School_Behavior[[#This Row],[School Name]],Maine_Schools[School Name],Maine_Schools[Comparison School Type],"Error")</f>
        <v>Non Charter</v>
      </c>
    </row>
    <row r="383" spans="1:4" hidden="1">
      <c r="A383" s="130" t="s">
        <v>302</v>
      </c>
      <c r="B383" s="130">
        <v>2.52E-2</v>
      </c>
      <c r="C383" t="str">
        <f>_xlfn.XLOOKUP(School_Behavior[[#This Row],[School Name]],Maine_Schools[School Name],Maine_Schools[Grade Span],"Error")</f>
        <v>PK-04</v>
      </c>
      <c r="D383" t="str">
        <f>_xlfn.XLOOKUP(School_Behavior[[#This Row],[School Name]],Maine_Schools[School Name],Maine_Schools[Comparison School Type],"Error")</f>
        <v>Non Charter</v>
      </c>
    </row>
    <row r="384" spans="1:4" hidden="1">
      <c r="A384" s="130" t="s">
        <v>444</v>
      </c>
      <c r="B384" s="130">
        <v>0.1163</v>
      </c>
      <c r="C384" t="str">
        <f>_xlfn.XLOOKUP(School_Behavior[[#This Row],[School Name]],Maine_Schools[School Name],Maine_Schools[Grade Span],"Error")</f>
        <v>PK-08</v>
      </c>
      <c r="D384" t="str">
        <f>_xlfn.XLOOKUP(School_Behavior[[#This Row],[School Name]],Maine_Schools[School Name],Maine_Schools[Comparison School Type],"Error")</f>
        <v>Non Charter</v>
      </c>
    </row>
    <row r="385" spans="1:4" hidden="1">
      <c r="A385" s="130" t="s">
        <v>208</v>
      </c>
      <c r="B385" s="130">
        <v>0</v>
      </c>
      <c r="C385" t="str">
        <f>_xlfn.XLOOKUP(School_Behavior[[#This Row],[School Name]],Maine_Schools[School Name],Maine_Schools[Grade Span],"Error")</f>
        <v>PK-05</v>
      </c>
      <c r="D385" s="132" t="str">
        <f>_xlfn.XLOOKUP(School_Behavior[[#This Row],[School Name]],Maine_Schools[School Name],Maine_Schools[Comparison School Type],"Error")</f>
        <v>Non Charter</v>
      </c>
    </row>
    <row r="386" spans="1:4" hidden="1">
      <c r="A386" s="130" t="s">
        <v>445</v>
      </c>
      <c r="B386" s="130">
        <v>0.1207</v>
      </c>
      <c r="C386" t="str">
        <f>_xlfn.XLOOKUP(School_Behavior[[#This Row],[School Name]],Maine_Schools[School Name],Maine_Schools[Grade Span],"Error")</f>
        <v>04-08</v>
      </c>
      <c r="D386" s="132" t="str">
        <f>_xlfn.XLOOKUP(School_Behavior[[#This Row],[School Name]],Maine_Schools[School Name],Maine_Schools[Comparison School Type],"Error")</f>
        <v>Non Charter</v>
      </c>
    </row>
    <row r="387" spans="1:4" hidden="1">
      <c r="A387" s="130" t="s">
        <v>531</v>
      </c>
      <c r="B387" s="130">
        <v>1.43E-2</v>
      </c>
      <c r="C387" t="str">
        <f>_xlfn.XLOOKUP(School_Behavior[[#This Row],[School Name]],Maine_Schools[School Name],Maine_Schools[Grade Span],"Error")</f>
        <v>PK-06</v>
      </c>
      <c r="D387" t="str">
        <f>_xlfn.XLOOKUP(School_Behavior[[#This Row],[School Name]],Maine_Schools[School Name],Maine_Schools[Comparison School Type],"Error")</f>
        <v>Non Charter</v>
      </c>
    </row>
    <row r="388" spans="1:4">
      <c r="A388" s="130" t="s">
        <v>112</v>
      </c>
      <c r="B388" s="130">
        <v>0.20020000000000002</v>
      </c>
      <c r="C388" t="str">
        <f>_xlfn.XLOOKUP(School_Behavior[[#This Row],[School Name]],Maine_Schools[School Name],Maine_Schools[Grade Span],"Error")</f>
        <v>09-12</v>
      </c>
      <c r="D388" s="132" t="str">
        <f>_xlfn.XLOOKUP(School_Behavior[[#This Row],[School Name]],Maine_Schools[School Name],Maine_Schools[Comparison School Type],"Error")</f>
        <v>Non Charter</v>
      </c>
    </row>
    <row r="389" spans="1:4" hidden="1">
      <c r="A389" s="130" t="s">
        <v>179</v>
      </c>
      <c r="B389" s="130">
        <v>0.44440000000000002</v>
      </c>
      <c r="C389" t="str">
        <f>_xlfn.XLOOKUP(School_Behavior[[#This Row],[School Name]],Maine_Schools[School Name],Maine_Schools[Grade Span],"Error")</f>
        <v>06-08</v>
      </c>
      <c r="D389" t="str">
        <f>_xlfn.XLOOKUP(School_Behavior[[#This Row],[School Name]],Maine_Schools[School Name],Maine_Schools[Comparison School Type],"Error")</f>
        <v>Non Charter</v>
      </c>
    </row>
    <row r="390" spans="1:4" hidden="1">
      <c r="A390" s="130" t="s">
        <v>447</v>
      </c>
      <c r="B390" s="130">
        <v>0.1041</v>
      </c>
      <c r="C390" t="str">
        <f>_xlfn.XLOOKUP(School_Behavior[[#This Row],[School Name]],Maine_Schools[School Name],Maine_Schools[Grade Span],"Error")</f>
        <v>PK-12</v>
      </c>
      <c r="D390" t="str">
        <f>_xlfn.XLOOKUP(School_Behavior[[#This Row],[School Name]],Maine_Schools[School Name],Maine_Schools[Comparison School Type],"Error")</f>
        <v>Non Charter</v>
      </c>
    </row>
    <row r="391" spans="1:4" hidden="1">
      <c r="A391" s="130" t="s">
        <v>532</v>
      </c>
      <c r="B391" s="130">
        <v>0</v>
      </c>
      <c r="C391" t="str">
        <f>_xlfn.XLOOKUP(School_Behavior[[#This Row],[School Name]],Maine_Schools[School Name],Maine_Schools[Grade Span],"Error")</f>
        <v>PK-05</v>
      </c>
      <c r="D391" t="str">
        <f>_xlfn.XLOOKUP(School_Behavior[[#This Row],[School Name]],Maine_Schools[School Name],Maine_Schools[Comparison School Type],"Error")</f>
        <v>Non Charter</v>
      </c>
    </row>
    <row r="392" spans="1:4" hidden="1">
      <c r="A392" s="130" t="s">
        <v>215</v>
      </c>
      <c r="B392" s="130">
        <v>0</v>
      </c>
      <c r="C392" t="str">
        <f>_xlfn.XLOOKUP(School_Behavior[[#This Row],[School Name]],Maine_Schools[School Name],Maine_Schools[Grade Span],"Error")</f>
        <v>PK-04</v>
      </c>
      <c r="D392" t="str">
        <f>_xlfn.XLOOKUP(School_Behavior[[#This Row],[School Name]],Maine_Schools[School Name],Maine_Schools[Comparison School Type],"Error")</f>
        <v>Non Charter</v>
      </c>
    </row>
    <row r="393" spans="1:4" hidden="1">
      <c r="A393" s="130" t="s">
        <v>533</v>
      </c>
      <c r="B393" s="130">
        <v>0</v>
      </c>
      <c r="C393" t="str">
        <f>_xlfn.XLOOKUP(School_Behavior[[#This Row],[School Name]],Maine_Schools[School Name],Maine_Schools[Grade Span],"Error")</f>
        <v>PK-PK</v>
      </c>
      <c r="D393" s="132" t="str">
        <f>_xlfn.XLOOKUP(School_Behavior[[#This Row],[School Name]],Maine_Schools[School Name],Maine_Schools[Comparison School Type],"Error")</f>
        <v>Non Charter</v>
      </c>
    </row>
    <row r="394" spans="1:4" hidden="1">
      <c r="A394" s="130" t="s">
        <v>534</v>
      </c>
      <c r="B394" s="130">
        <v>2.52E-2</v>
      </c>
      <c r="C394" t="str">
        <f>_xlfn.XLOOKUP(School_Behavior[[#This Row],[School Name]],Maine_Schools[School Name],Maine_Schools[Grade Span],"Error")</f>
        <v>PK-02</v>
      </c>
      <c r="D394" s="132" t="str">
        <f>_xlfn.XLOOKUP(School_Behavior[[#This Row],[School Name]],Maine_Schools[School Name],Maine_Schools[Comparison School Type],"Error")</f>
        <v>Non Charter</v>
      </c>
    </row>
    <row r="395" spans="1:4">
      <c r="A395" s="130" t="s">
        <v>379</v>
      </c>
      <c r="B395" s="130">
        <v>9.6400000000000013E-2</v>
      </c>
      <c r="C395" t="str">
        <f>_xlfn.XLOOKUP(School_Behavior[[#This Row],[School Name]],Maine_Schools[School Name],Maine_Schools[Grade Span],"Error")</f>
        <v>09-12</v>
      </c>
      <c r="D395" s="132" t="str">
        <f>_xlfn.XLOOKUP(School_Behavior[[#This Row],[School Name]],Maine_Schools[School Name],Maine_Schools[Comparison School Type],"Error")</f>
        <v>Non Charter</v>
      </c>
    </row>
    <row r="396" spans="1:4" hidden="1">
      <c r="A396" s="130" t="s">
        <v>448</v>
      </c>
      <c r="B396" s="130">
        <v>6.7799999999999999E-2</v>
      </c>
      <c r="C396" t="str">
        <f>_xlfn.XLOOKUP(School_Behavior[[#This Row],[School Name]],Maine_Schools[School Name],Maine_Schools[Grade Span],"Error")</f>
        <v>05-08</v>
      </c>
      <c r="D396" t="str">
        <f>_xlfn.XLOOKUP(School_Behavior[[#This Row],[School Name]],Maine_Schools[School Name],Maine_Schools[Comparison School Type],"Error")</f>
        <v>Non Charter</v>
      </c>
    </row>
    <row r="397" spans="1:4" hidden="1">
      <c r="A397" s="130" t="s">
        <v>450</v>
      </c>
      <c r="B397" s="130">
        <v>0.1492</v>
      </c>
      <c r="C397" t="str">
        <f>_xlfn.XLOOKUP(School_Behavior[[#This Row],[School Name]],Maine_Schools[School Name],Maine_Schools[Grade Span],"Error")</f>
        <v>PK-05</v>
      </c>
      <c r="D397" s="132" t="str">
        <f>_xlfn.XLOOKUP(School_Behavior[[#This Row],[School Name]],Maine_Schools[School Name],Maine_Schools[Comparison School Type],"Error")</f>
        <v>Non Charter</v>
      </c>
    </row>
    <row r="398" spans="1:4" hidden="1">
      <c r="A398" s="130" t="s">
        <v>233</v>
      </c>
      <c r="B398" s="130">
        <v>0</v>
      </c>
      <c r="C398" t="str">
        <f>_xlfn.XLOOKUP(School_Behavior[[#This Row],[School Name]],Maine_Schools[School Name],Maine_Schools[Grade Span],"Error")</f>
        <v>03-05</v>
      </c>
      <c r="D398" t="str">
        <f>_xlfn.XLOOKUP(School_Behavior[[#This Row],[School Name]],Maine_Schools[School Name],Maine_Schools[Comparison School Type],"Error")</f>
        <v>Non Charter</v>
      </c>
    </row>
    <row r="399" spans="1:4">
      <c r="A399" s="130" t="s">
        <v>118</v>
      </c>
      <c r="B399" s="130">
        <v>2.0999999999999999E-3</v>
      </c>
      <c r="C399" t="str">
        <f>_xlfn.XLOOKUP(School_Behavior[[#This Row],[School Name]],Maine_Schools[School Name],Maine_Schools[Grade Span],"Error")</f>
        <v>09-12</v>
      </c>
      <c r="D399" t="str">
        <f>_xlfn.XLOOKUP(School_Behavior[[#This Row],[School Name]],Maine_Schools[School Name],Maine_Schools[Comparison School Type],"Error")</f>
        <v>Non Charter</v>
      </c>
    </row>
    <row r="400" spans="1:4" hidden="1">
      <c r="A400" s="130" t="s">
        <v>236</v>
      </c>
      <c r="B400" s="130">
        <v>0</v>
      </c>
      <c r="C400" t="str">
        <f>_xlfn.XLOOKUP(School_Behavior[[#This Row],[School Name]],Maine_Schools[School Name],Maine_Schools[Grade Span],"Error")</f>
        <v>06-08</v>
      </c>
      <c r="D400" t="str">
        <f>_xlfn.XLOOKUP(School_Behavior[[#This Row],[School Name]],Maine_Schools[School Name],Maine_Schools[Comparison School Type],"Error")</f>
        <v>Non Charter</v>
      </c>
    </row>
    <row r="401" spans="1:4" hidden="1">
      <c r="A401" s="130" t="s">
        <v>390</v>
      </c>
      <c r="B401" s="130">
        <v>0</v>
      </c>
      <c r="C401" t="str">
        <f>_xlfn.XLOOKUP(School_Behavior[[#This Row],[School Name]],Maine_Schools[School Name],Maine_Schools[Grade Span],"Error")</f>
        <v>PK-02</v>
      </c>
      <c r="D401" t="str">
        <f>_xlfn.XLOOKUP(School_Behavior[[#This Row],[School Name]],Maine_Schools[School Name],Maine_Schools[Comparison School Type],"Error")</f>
        <v>Non Charter</v>
      </c>
    </row>
    <row r="402" spans="1:4" hidden="1">
      <c r="A402" s="130" t="s">
        <v>383</v>
      </c>
      <c r="B402" s="130">
        <v>6.5400000000000014E-2</v>
      </c>
      <c r="C402" t="str">
        <f>_xlfn.XLOOKUP(School_Behavior[[#This Row],[School Name]],Maine_Schools[School Name],Maine_Schools[Grade Span],"Error")</f>
        <v>PK-08</v>
      </c>
      <c r="D402" t="str">
        <f>_xlfn.XLOOKUP(School_Behavior[[#This Row],[School Name]],Maine_Schools[School Name],Maine_Schools[Comparison School Type],"Error")</f>
        <v>Non Charter</v>
      </c>
    </row>
    <row r="403" spans="1:4" hidden="1">
      <c r="A403" s="130" t="s">
        <v>122</v>
      </c>
      <c r="B403" s="130">
        <v>0.26119999999999999</v>
      </c>
      <c r="C403" t="str">
        <f>_xlfn.XLOOKUP(School_Behavior[[#This Row],[School Name]],Maine_Schools[School Name],Maine_Schools[Grade Span],"Error")</f>
        <v>06-12</v>
      </c>
      <c r="D403" t="str">
        <f>_xlfn.XLOOKUP(School_Behavior[[#This Row],[School Name]],Maine_Schools[School Name],Maine_Schools[Comparison School Type],"Error")</f>
        <v>Non Charter</v>
      </c>
    </row>
    <row r="404" spans="1:4" hidden="1">
      <c r="A404" s="130" t="s">
        <v>536</v>
      </c>
      <c r="B404" s="130">
        <v>0</v>
      </c>
      <c r="C404" t="str">
        <f>_xlfn.XLOOKUP(School_Behavior[[#This Row],[School Name]],Maine_Schools[School Name],Maine_Schools[Grade Span],"Error")</f>
        <v>KG-04</v>
      </c>
      <c r="D404" s="132" t="str">
        <f>_xlfn.XLOOKUP(School_Behavior[[#This Row],[School Name]],Maine_Schools[School Name],Maine_Schools[Comparison School Type],"Error")</f>
        <v>Non Charter</v>
      </c>
    </row>
    <row r="405" spans="1:4" hidden="1">
      <c r="A405" s="130" t="s">
        <v>452</v>
      </c>
      <c r="B405" s="130">
        <v>8.1099999999999992E-2</v>
      </c>
      <c r="C405" t="str">
        <f>_xlfn.XLOOKUP(School_Behavior[[#This Row],[School Name]],Maine_Schools[School Name],Maine_Schools[Grade Span],"Error")</f>
        <v>PK-05</v>
      </c>
      <c r="D405" s="132" t="str">
        <f>_xlfn.XLOOKUP(School_Behavior[[#This Row],[School Name]],Maine_Schools[School Name],Maine_Schools[Comparison School Type],"Error")</f>
        <v>Non Charter</v>
      </c>
    </row>
    <row r="406" spans="1:4">
      <c r="A406" s="130" t="s">
        <v>126</v>
      </c>
      <c r="B406" s="130">
        <v>0.3992</v>
      </c>
      <c r="C406" t="str">
        <f>_xlfn.XLOOKUP(School_Behavior[[#This Row],[School Name]],Maine_Schools[School Name],Maine_Schools[Grade Span],"Error")</f>
        <v>09-12</v>
      </c>
      <c r="D406" s="132" t="str">
        <f>_xlfn.XLOOKUP(School_Behavior[[#This Row],[School Name]],Maine_Schools[School Name],Maine_Schools[Comparison School Type],"Error")</f>
        <v>Non Charter</v>
      </c>
    </row>
    <row r="407" spans="1:4" hidden="1">
      <c r="A407" s="130" t="s">
        <v>186</v>
      </c>
      <c r="B407" s="130">
        <v>0.62909999999999999</v>
      </c>
      <c r="C407" t="str">
        <f>_xlfn.XLOOKUP(School_Behavior[[#This Row],[School Name]],Maine_Schools[School Name],Maine_Schools[Grade Span],"Error")</f>
        <v>06-08</v>
      </c>
      <c r="D407" s="132" t="str">
        <f>_xlfn.XLOOKUP(School_Behavior[[#This Row],[School Name]],Maine_Schools[School Name],Maine_Schools[Comparison School Type],"Error")</f>
        <v>Non Charter</v>
      </c>
    </row>
    <row r="408" spans="1:4" hidden="1">
      <c r="A408" s="130" t="s">
        <v>537</v>
      </c>
      <c r="B408" s="130">
        <v>8.4500000000000006E-2</v>
      </c>
      <c r="C408" t="str">
        <f>_xlfn.XLOOKUP(School_Behavior[[#This Row],[School Name]],Maine_Schools[School Name],Maine_Schools[Grade Span],"Error")</f>
        <v>PK-08</v>
      </c>
      <c r="D408" s="132" t="str">
        <f>_xlfn.XLOOKUP(School_Behavior[[#This Row],[School Name]],Maine_Schools[School Name],Maine_Schools[Comparison School Type],"Error")</f>
        <v>Non Charter</v>
      </c>
    </row>
    <row r="409" spans="1:4" hidden="1">
      <c r="A409" s="130" t="s">
        <v>538</v>
      </c>
      <c r="B409" s="130">
        <v>4.3E-3</v>
      </c>
      <c r="C409" t="str">
        <f>_xlfn.XLOOKUP(School_Behavior[[#This Row],[School Name]],Maine_Schools[School Name],Maine_Schools[Grade Span],"Error")</f>
        <v>PK-05</v>
      </c>
      <c r="D409" t="str">
        <f>_xlfn.XLOOKUP(School_Behavior[[#This Row],[School Name]],Maine_Schools[School Name],Maine_Schools[Comparison School Type],"Error")</f>
        <v>Non Charter</v>
      </c>
    </row>
    <row r="410" spans="1:4" hidden="1">
      <c r="A410" s="130" t="s">
        <v>45</v>
      </c>
      <c r="B410" s="130">
        <v>0</v>
      </c>
      <c r="C410" t="str">
        <f>_xlfn.XLOOKUP(School_Behavior[[#This Row],[School Name]],Maine_Schools[School Name],Maine_Schools[Grade Span],"Error")</f>
        <v>PK-06</v>
      </c>
      <c r="D410" s="132" t="str">
        <f>_xlfn.XLOOKUP(School_Behavior[[#This Row],[School Name]],Maine_Schools[School Name],Maine_Schools[Comparison School Type],"Error")</f>
        <v>Non Charter</v>
      </c>
    </row>
    <row r="411" spans="1:4" hidden="1">
      <c r="A411" s="130" t="s">
        <v>71</v>
      </c>
      <c r="B411" s="130">
        <v>0.54400000000000004</v>
      </c>
      <c r="C411" t="str">
        <f>_xlfn.XLOOKUP(School_Behavior[[#This Row],[School Name]],Maine_Schools[School Name],Maine_Schools[Grade Span],"Error")</f>
        <v>06-08</v>
      </c>
      <c r="D411" t="str">
        <f>_xlfn.XLOOKUP(School_Behavior[[#This Row],[School Name]],Maine_Schools[School Name],Maine_Schools[Comparison School Type],"Error")</f>
        <v>Non Charter</v>
      </c>
    </row>
    <row r="412" spans="1:4">
      <c r="A412" s="130" t="s">
        <v>128</v>
      </c>
      <c r="B412" s="130">
        <v>0.1452</v>
      </c>
      <c r="C412" t="str">
        <f>_xlfn.XLOOKUP(School_Behavior[[#This Row],[School Name]],Maine_Schools[School Name],Maine_Schools[Grade Span],"Error")</f>
        <v>09-12</v>
      </c>
      <c r="D412" s="132" t="str">
        <f>_xlfn.XLOOKUP(School_Behavior[[#This Row],[School Name]],Maine_Schools[School Name],Maine_Schools[Comparison School Type],"Error")</f>
        <v>Non Charter</v>
      </c>
    </row>
    <row r="413" spans="1:4" hidden="1">
      <c r="A413" s="130" t="s">
        <v>193</v>
      </c>
      <c r="B413" s="130">
        <v>0.37919999999999998</v>
      </c>
      <c r="C413" t="str">
        <f>_xlfn.XLOOKUP(School_Behavior[[#This Row],[School Name]],Maine_Schools[School Name],Maine_Schools[Grade Span],"Error")</f>
        <v>06-08</v>
      </c>
      <c r="D413" s="132" t="str">
        <f>_xlfn.XLOOKUP(School_Behavior[[#This Row],[School Name]],Maine_Schools[School Name],Maine_Schools[Comparison School Type],"Error")</f>
        <v>Non Charter</v>
      </c>
    </row>
    <row r="414" spans="1:4" hidden="1">
      <c r="A414" s="130" t="s">
        <v>197</v>
      </c>
      <c r="B414" s="130">
        <v>0.33649999999999997</v>
      </c>
      <c r="C414" t="str">
        <f>_xlfn.XLOOKUP(School_Behavior[[#This Row],[School Name]],Maine_Schools[School Name],Maine_Schools[Grade Span],"Error")</f>
        <v>PK-06</v>
      </c>
      <c r="D414" t="str">
        <f>_xlfn.XLOOKUP(School_Behavior[[#This Row],[School Name]],Maine_Schools[School Name],Maine_Schools[Comparison School Type],"Error")</f>
        <v>Non Charter</v>
      </c>
    </row>
    <row r="415" spans="1:4" hidden="1">
      <c r="A415" s="130" t="s">
        <v>457</v>
      </c>
      <c r="B415" s="130">
        <v>0.14119999999999999</v>
      </c>
      <c r="C415" t="str">
        <f>_xlfn.XLOOKUP(School_Behavior[[#This Row],[School Name]],Maine_Schools[School Name],Maine_Schools[Grade Span],"Error")</f>
        <v>KG-05</v>
      </c>
      <c r="D415" t="str">
        <f>_xlfn.XLOOKUP(School_Behavior[[#This Row],[School Name]],Maine_Schools[School Name],Maine_Schools[Comparison School Type],"Error")</f>
        <v>Non Charter</v>
      </c>
    </row>
    <row r="416" spans="1:4" hidden="1">
      <c r="A416" s="130" t="s">
        <v>239</v>
      </c>
      <c r="B416" s="130">
        <v>7.1000000000000004E-3</v>
      </c>
      <c r="C416" t="str">
        <f>_xlfn.XLOOKUP(School_Behavior[[#This Row],[School Name]],Maine_Schools[School Name],Maine_Schools[Grade Span],"Error")</f>
        <v>PK-08</v>
      </c>
      <c r="D416" s="132" t="str">
        <f>_xlfn.XLOOKUP(School_Behavior[[#This Row],[School Name]],Maine_Schools[School Name],Maine_Schools[Comparison School Type],"Error")</f>
        <v>Non Charter</v>
      </c>
    </row>
    <row r="417" spans="1:4" hidden="1">
      <c r="A417" s="130" t="s">
        <v>458</v>
      </c>
      <c r="B417" s="130">
        <v>3.3399999999999999E-2</v>
      </c>
      <c r="C417" t="str">
        <f>_xlfn.XLOOKUP(School_Behavior[[#This Row],[School Name]],Maine_Schools[School Name],Maine_Schools[Grade Span],"Error")</f>
        <v>PK-08</v>
      </c>
      <c r="D417" t="str">
        <f>_xlfn.XLOOKUP(School_Behavior[[#This Row],[School Name]],Maine_Schools[School Name],Maine_Schools[Comparison School Type],"Error")</f>
        <v>Non Charter</v>
      </c>
    </row>
    <row r="418" spans="1:4" hidden="1">
      <c r="A418" s="130" t="s">
        <v>459</v>
      </c>
      <c r="B418" s="130">
        <v>0.17149999999999999</v>
      </c>
      <c r="C418" t="str">
        <f>_xlfn.XLOOKUP(School_Behavior[[#This Row],[School Name]],Maine_Schools[School Name],Maine_Schools[Grade Span],"Error")</f>
        <v>07-08</v>
      </c>
      <c r="D418" s="132" t="str">
        <f>_xlfn.XLOOKUP(School_Behavior[[#This Row],[School Name]],Maine_Schools[School Name],Maine_Schools[Comparison School Type],"Error")</f>
        <v>Non Charter</v>
      </c>
    </row>
    <row r="419" spans="1:4" hidden="1">
      <c r="A419" s="130" t="s">
        <v>388</v>
      </c>
      <c r="B419" s="130">
        <v>0.19199999999999998</v>
      </c>
      <c r="C419" t="str">
        <f>_xlfn.XLOOKUP(School_Behavior[[#This Row],[School Name]],Maine_Schools[School Name],Maine_Schools[Grade Span],"Error")</f>
        <v>06-08</v>
      </c>
      <c r="D419" t="str">
        <f>_xlfn.XLOOKUP(School_Behavior[[#This Row],[School Name]],Maine_Schools[School Name],Maine_Schools[Comparison School Type],"Error")</f>
        <v>Non Charter</v>
      </c>
    </row>
    <row r="420" spans="1:4" hidden="1">
      <c r="A420" s="130" t="s">
        <v>462</v>
      </c>
      <c r="B420" s="130">
        <v>0</v>
      </c>
      <c r="C420" t="str">
        <f>_xlfn.XLOOKUP(School_Behavior[[#This Row],[School Name]],Maine_Schools[School Name],Maine_Schools[Grade Span],"Error")</f>
        <v>KG-05</v>
      </c>
      <c r="D420" s="132" t="str">
        <f>_xlfn.XLOOKUP(School_Behavior[[#This Row],[School Name]],Maine_Schools[School Name],Maine_Schools[Comparison School Type],"Error")</f>
        <v>Non Charter</v>
      </c>
    </row>
    <row r="421" spans="1:4" hidden="1">
      <c r="A421" s="130" t="s">
        <v>463</v>
      </c>
      <c r="B421" s="130">
        <v>7.0000000000000001E-3</v>
      </c>
      <c r="C421" t="str">
        <f>_xlfn.XLOOKUP(School_Behavior[[#This Row],[School Name]],Maine_Schools[School Name],Maine_Schools[Grade Span],"Error")</f>
        <v>03-06</v>
      </c>
      <c r="D421" t="str">
        <f>_xlfn.XLOOKUP(School_Behavior[[#This Row],[School Name]],Maine_Schools[School Name],Maine_Schools[Comparison School Type],"Error")</f>
        <v>Non Charter</v>
      </c>
    </row>
    <row r="422" spans="1:4" hidden="1">
      <c r="A422" s="130" t="s">
        <v>542</v>
      </c>
      <c r="B422" s="130">
        <v>0</v>
      </c>
      <c r="C422" t="str">
        <f>_xlfn.XLOOKUP(School_Behavior[[#This Row],[School Name]],Maine_Schools[School Name],Maine_Schools[Grade Span],"Error")</f>
        <v>PK-02</v>
      </c>
      <c r="D422" s="132" t="str">
        <f>_xlfn.XLOOKUP(School_Behavior[[#This Row],[School Name]],Maine_Schools[School Name],Maine_Schools[Comparison School Type],"Error")</f>
        <v>Non Charter</v>
      </c>
    </row>
    <row r="423" spans="1:4" hidden="1">
      <c r="A423" s="130" t="s">
        <v>334</v>
      </c>
      <c r="B423" s="130">
        <v>2.4E-2</v>
      </c>
      <c r="C423" t="str">
        <f>_xlfn.XLOOKUP(School_Behavior[[#This Row],[School Name]],Maine_Schools[School Name],Maine_Schools[Grade Span],"Error")</f>
        <v>PK-06</v>
      </c>
      <c r="D423" s="132" t="str">
        <f>_xlfn.XLOOKUP(School_Behavior[[#This Row],[School Name]],Maine_Schools[School Name],Maine_Schools[Comparison School Type],"Error")</f>
        <v>Non Charter</v>
      </c>
    </row>
    <row r="424" spans="1:4" hidden="1">
      <c r="A424" s="130" t="s">
        <v>543</v>
      </c>
      <c r="B424" s="130">
        <v>0</v>
      </c>
      <c r="C424" t="str">
        <f>_xlfn.XLOOKUP(School_Behavior[[#This Row],[School Name]],Maine_Schools[School Name],Maine_Schools[Grade Span],"Error")</f>
        <v>PK-PK</v>
      </c>
      <c r="D424" t="str">
        <f>_xlfn.XLOOKUP(School_Behavior[[#This Row],[School Name]],Maine_Schools[School Name],Maine_Schools[Comparison School Type],"Error")</f>
        <v>Non Charter</v>
      </c>
    </row>
    <row r="425" spans="1:4" hidden="1">
      <c r="A425" s="130" t="s">
        <v>134</v>
      </c>
      <c r="B425" s="130">
        <v>0.1804</v>
      </c>
      <c r="C425" t="str">
        <f>_xlfn.XLOOKUP(School_Behavior[[#This Row],[School Name]],Maine_Schools[School Name],Maine_Schools[Grade Span],"Error")</f>
        <v>05-12</v>
      </c>
      <c r="D425" s="132" t="str">
        <f>_xlfn.XLOOKUP(School_Behavior[[#This Row],[School Name]],Maine_Schools[School Name],Maine_Schools[Comparison School Type],"Error")</f>
        <v>Non Charter</v>
      </c>
    </row>
    <row r="426" spans="1:4" hidden="1">
      <c r="A426" s="130" t="s">
        <v>464</v>
      </c>
      <c r="B426" s="130">
        <v>6.7199999999999996E-2</v>
      </c>
      <c r="C426" t="str">
        <f>_xlfn.XLOOKUP(School_Behavior[[#This Row],[School Name]],Maine_Schools[School Name],Maine_Schools[Grade Span],"Error")</f>
        <v>07-08</v>
      </c>
      <c r="D426" t="str">
        <f>_xlfn.XLOOKUP(School_Behavior[[#This Row],[School Name]],Maine_Schools[School Name],Maine_Schools[Comparison School Type],"Error")</f>
        <v>Non Charter</v>
      </c>
    </row>
    <row r="427" spans="1:4">
      <c r="A427" s="130" t="s">
        <v>223</v>
      </c>
      <c r="B427" s="130">
        <v>8.4699999999999998E-2</v>
      </c>
      <c r="C427" t="str">
        <f>_xlfn.XLOOKUP(School_Behavior[[#This Row],[School Name]],Maine_Schools[School Name],Maine_Schools[Grade Span],"Error")</f>
        <v>09-12</v>
      </c>
      <c r="D427" t="str">
        <f>_xlfn.XLOOKUP(School_Behavior[[#This Row],[School Name]],Maine_Schools[School Name],Maine_Schools[Comparison School Type],"Error")</f>
        <v>Non Charter</v>
      </c>
    </row>
    <row r="428" spans="1:4" hidden="1">
      <c r="A428" s="130" t="s">
        <v>82</v>
      </c>
      <c r="B428" s="130">
        <v>0</v>
      </c>
      <c r="C428" t="str">
        <f>_xlfn.XLOOKUP(School_Behavior[[#This Row],[School Name]],Maine_Schools[School Name],Maine_Schools[Grade Span],"Error")</f>
        <v>PK-08</v>
      </c>
      <c r="D428" t="str">
        <f>_xlfn.XLOOKUP(School_Behavior[[#This Row],[School Name]],Maine_Schools[School Name],Maine_Schools[Comparison School Type],"Error")</f>
        <v>Non Charter</v>
      </c>
    </row>
    <row r="429" spans="1:4" hidden="1">
      <c r="A429" s="130" t="s">
        <v>465</v>
      </c>
      <c r="B429" s="130">
        <v>7.3200000000000001E-2</v>
      </c>
      <c r="C429" t="str">
        <f>_xlfn.XLOOKUP(School_Behavior[[#This Row],[School Name]],Maine_Schools[School Name],Maine_Schools[Grade Span],"Error")</f>
        <v>PK-08</v>
      </c>
      <c r="D429" s="132" t="str">
        <f>_xlfn.XLOOKUP(School_Behavior[[#This Row],[School Name]],Maine_Schools[School Name],Maine_Schools[Comparison School Type],"Error")</f>
        <v>Non Charter</v>
      </c>
    </row>
    <row r="430" spans="1:4" hidden="1">
      <c r="A430" s="130" t="s">
        <v>544</v>
      </c>
      <c r="B430" s="130">
        <v>1.2E-2</v>
      </c>
      <c r="C430" t="str">
        <f>_xlfn.XLOOKUP(School_Behavior[[#This Row],[School Name]],Maine_Schools[School Name],Maine_Schools[Grade Span],"Error")</f>
        <v>PK-08</v>
      </c>
      <c r="D430" t="str">
        <f>_xlfn.XLOOKUP(School_Behavior[[#This Row],[School Name]],Maine_Schools[School Name],Maine_Schools[Comparison School Type],"Error")</f>
        <v>Non Charter</v>
      </c>
    </row>
    <row r="431" spans="1:4" hidden="1">
      <c r="A431" s="130" t="s">
        <v>545</v>
      </c>
      <c r="B431" s="130">
        <v>0.152</v>
      </c>
      <c r="C431" t="str">
        <f>_xlfn.XLOOKUP(School_Behavior[[#This Row],[School Name]],Maine_Schools[School Name],Maine_Schools[Grade Span],"Error")</f>
        <v>01-04</v>
      </c>
      <c r="D431" s="132" t="str">
        <f>_xlfn.XLOOKUP(School_Behavior[[#This Row],[School Name]],Maine_Schools[School Name],Maine_Schools[Comparison School Type],"Error")</f>
        <v>Non Charter</v>
      </c>
    </row>
    <row r="432" spans="1:4" hidden="1">
      <c r="A432" s="130" t="s">
        <v>467</v>
      </c>
      <c r="B432" s="130">
        <v>0</v>
      </c>
      <c r="C432" t="str">
        <f>_xlfn.XLOOKUP(School_Behavior[[#This Row],[School Name]],Maine_Schools[School Name],Maine_Schools[Grade Span],"Error")</f>
        <v>KG-05</v>
      </c>
      <c r="D432" s="132" t="str">
        <f>_xlfn.XLOOKUP(School_Behavior[[#This Row],[School Name]],Maine_Schools[School Name],Maine_Schools[Comparison School Type],"Error")</f>
        <v>Non Charter</v>
      </c>
    </row>
    <row r="433" spans="1:4" hidden="1">
      <c r="A433" s="130" t="s">
        <v>546</v>
      </c>
      <c r="B433" s="130">
        <v>0</v>
      </c>
      <c r="C433" t="str">
        <f>_xlfn.XLOOKUP(School_Behavior[[#This Row],[School Name]],Maine_Schools[School Name],Maine_Schools[Grade Span],"Error")</f>
        <v>KG-01</v>
      </c>
      <c r="D433" t="str">
        <f>_xlfn.XLOOKUP(School_Behavior[[#This Row],[School Name]],Maine_Schools[School Name],Maine_Schools[Comparison School Type],"Error")</f>
        <v>Non Charter</v>
      </c>
    </row>
    <row r="434" spans="1:4" hidden="1">
      <c r="A434" s="130" t="s">
        <v>266</v>
      </c>
      <c r="B434" s="130">
        <v>1.2800000000000001E-2</v>
      </c>
      <c r="C434" t="str">
        <f>_xlfn.XLOOKUP(School_Behavior[[#This Row],[School Name]],Maine_Schools[School Name],Maine_Schools[Grade Span],"Error")</f>
        <v>PK-12</v>
      </c>
      <c r="D434" t="str">
        <f>_xlfn.XLOOKUP(School_Behavior[[#This Row],[School Name]],Maine_Schools[School Name],Maine_Schools[Comparison School Type],"Error")</f>
        <v>Non Charter</v>
      </c>
    </row>
    <row r="435" spans="1:4" hidden="1">
      <c r="A435" s="130" t="s">
        <v>547</v>
      </c>
      <c r="B435" s="130">
        <v>0</v>
      </c>
      <c r="C435" t="str">
        <f>_xlfn.XLOOKUP(School_Behavior[[#This Row],[School Name]],Maine_Schools[School Name],Maine_Schools[Grade Span],"Error")</f>
        <v>PK-03</v>
      </c>
      <c r="D435" s="132" t="str">
        <f>_xlfn.XLOOKUP(School_Behavior[[#This Row],[School Name]],Maine_Schools[School Name],Maine_Schools[Comparison School Type],"Error")</f>
        <v>Non Charter</v>
      </c>
    </row>
    <row r="436" spans="1:4" hidden="1">
      <c r="A436" s="130" t="s">
        <v>548</v>
      </c>
      <c r="B436" s="130">
        <v>0</v>
      </c>
      <c r="C436" t="str">
        <f>_xlfn.XLOOKUP(School_Behavior[[#This Row],[School Name]],Maine_Schools[School Name],Maine_Schools[Grade Span],"Error")</f>
        <v>PK-01</v>
      </c>
      <c r="D436" t="str">
        <f>_xlfn.XLOOKUP(School_Behavior[[#This Row],[School Name]],Maine_Schools[School Name],Maine_Schools[Comparison School Type],"Error")</f>
        <v>Non Charter</v>
      </c>
    </row>
    <row r="437" spans="1:4" hidden="1">
      <c r="A437" s="130" t="s">
        <v>549</v>
      </c>
      <c r="B437" s="130">
        <v>0</v>
      </c>
      <c r="C437" t="str">
        <f>_xlfn.XLOOKUP(School_Behavior[[#This Row],[School Name]],Maine_Schools[School Name],Maine_Schools[Grade Span],"Error")</f>
        <v>KG-03</v>
      </c>
      <c r="D437" s="132" t="str">
        <f>_xlfn.XLOOKUP(School_Behavior[[#This Row],[School Name]],Maine_Schools[School Name],Maine_Schools[Comparison School Type],"Error")</f>
        <v>Non Charter</v>
      </c>
    </row>
    <row r="438" spans="1:4" hidden="1">
      <c r="A438" s="130" t="s">
        <v>550</v>
      </c>
      <c r="B438" s="130">
        <v>2.8E-3</v>
      </c>
      <c r="C438" t="str">
        <f>_xlfn.XLOOKUP(School_Behavior[[#This Row],[School Name]],Maine_Schools[School Name],Maine_Schools[Grade Span],"Error")</f>
        <v>PK-02</v>
      </c>
      <c r="D438" s="132" t="str">
        <f>_xlfn.XLOOKUP(School_Behavior[[#This Row],[School Name]],Maine_Schools[School Name],Maine_Schools[Comparison School Type],"Error")</f>
        <v>Non Charter</v>
      </c>
    </row>
    <row r="439" spans="1:4" hidden="1">
      <c r="A439" s="130" t="s">
        <v>551</v>
      </c>
      <c r="B439" s="130">
        <v>0</v>
      </c>
      <c r="C439" t="str">
        <f>_xlfn.XLOOKUP(School_Behavior[[#This Row],[School Name]],Maine_Schools[School Name],Maine_Schools[Grade Span],"Error")</f>
        <v>KG-04</v>
      </c>
      <c r="D439" t="str">
        <f>_xlfn.XLOOKUP(School_Behavior[[#This Row],[School Name]],Maine_Schools[School Name],Maine_Schools[Comparison School Type],"Error")</f>
        <v>Non Charter</v>
      </c>
    </row>
    <row r="440" spans="1:4" hidden="1">
      <c r="A440" s="130" t="s">
        <v>225</v>
      </c>
      <c r="B440" s="130">
        <v>0</v>
      </c>
      <c r="C440" t="str">
        <f>_xlfn.XLOOKUP(School_Behavior[[#This Row],[School Name]],Maine_Schools[School Name],Maine_Schools[Grade Span],"Error")</f>
        <v>PK-05</v>
      </c>
      <c r="D440" t="str">
        <f>_xlfn.XLOOKUP(School_Behavior[[#This Row],[School Name]],Maine_Schools[School Name],Maine_Schools[Comparison School Type],"Error")</f>
        <v>Non Charter</v>
      </c>
    </row>
    <row r="441" spans="1:4" hidden="1">
      <c r="A441" s="130" t="s">
        <v>552</v>
      </c>
      <c r="B441" s="130">
        <v>0</v>
      </c>
      <c r="C441" t="str">
        <f>_xlfn.XLOOKUP(School_Behavior[[#This Row],[School Name]],Maine_Schools[School Name],Maine_Schools[Grade Span],"Error")</f>
        <v>PK-06</v>
      </c>
      <c r="D441" t="str">
        <f>_xlfn.XLOOKUP(School_Behavior[[#This Row],[School Name]],Maine_Schools[School Name],Maine_Schools[Comparison School Type],"Error")</f>
        <v>Non Charter</v>
      </c>
    </row>
    <row r="442" spans="1:4" hidden="1">
      <c r="A442" s="130" t="s">
        <v>335</v>
      </c>
      <c r="B442" s="130">
        <v>0.12470000000000001</v>
      </c>
      <c r="C442" t="str">
        <f>_xlfn.XLOOKUP(School_Behavior[[#This Row],[School Name]],Maine_Schools[School Name],Maine_Schools[Grade Span],"Error")</f>
        <v>PK-06</v>
      </c>
      <c r="D442" s="132" t="str">
        <f>_xlfn.XLOOKUP(School_Behavior[[#This Row],[School Name]],Maine_Schools[School Name],Maine_Schools[Comparison School Type],"Error")</f>
        <v>Non Charter</v>
      </c>
    </row>
    <row r="443" spans="1:4" hidden="1">
      <c r="A443" s="130" t="s">
        <v>357</v>
      </c>
      <c r="B443" s="130">
        <v>0.1472</v>
      </c>
      <c r="C443" t="str">
        <f>_xlfn.XLOOKUP(School_Behavior[[#This Row],[School Name]],Maine_Schools[School Name],Maine_Schools[Grade Span],"Error")</f>
        <v>05-08</v>
      </c>
      <c r="D443" s="132" t="str">
        <f>_xlfn.XLOOKUP(School_Behavior[[#This Row],[School Name]],Maine_Schools[School Name],Maine_Schools[Comparison School Type],"Error")</f>
        <v>Non Charter</v>
      </c>
    </row>
    <row r="444" spans="1:4" hidden="1">
      <c r="A444" s="130" t="s">
        <v>78</v>
      </c>
      <c r="B444" s="130">
        <v>0</v>
      </c>
      <c r="C444" t="str">
        <f>_xlfn.XLOOKUP(School_Behavior[[#This Row],[School Name]],Maine_Schools[School Name],Maine_Schools[Grade Span],"Error")</f>
        <v>PK-08</v>
      </c>
      <c r="D444" t="str">
        <f>_xlfn.XLOOKUP(School_Behavior[[#This Row],[School Name]],Maine_Schools[School Name],Maine_Schools[Comparison School Type],"Error")</f>
        <v>Non Charter</v>
      </c>
    </row>
    <row r="445" spans="1:4">
      <c r="A445" s="130" t="s">
        <v>345</v>
      </c>
      <c r="B445" s="130">
        <v>6.3899999999999998E-2</v>
      </c>
      <c r="C445" t="str">
        <f>_xlfn.XLOOKUP(School_Behavior[[#This Row],[School Name]],Maine_Schools[School Name],Maine_Schools[Grade Span],"Error")</f>
        <v>09-12</v>
      </c>
      <c r="D445" t="str">
        <f>_xlfn.XLOOKUP(School_Behavior[[#This Row],[School Name]],Maine_Schools[School Name],Maine_Schools[Comparison School Type],"Error")</f>
        <v>Non Charter</v>
      </c>
    </row>
    <row r="446" spans="1:4" hidden="1">
      <c r="A446" s="130" t="s">
        <v>226</v>
      </c>
      <c r="B446" s="130">
        <v>5.0699999999999995E-2</v>
      </c>
      <c r="C446" t="str">
        <f>_xlfn.XLOOKUP(School_Behavior[[#This Row],[School Name]],Maine_Schools[School Name],Maine_Schools[Grade Span],"Error")</f>
        <v>PK-06</v>
      </c>
      <c r="D446" s="132" t="str">
        <f>_xlfn.XLOOKUP(School_Behavior[[#This Row],[School Name]],Maine_Schools[School Name],Maine_Schools[Comparison School Type],"Error")</f>
        <v>Non Charter</v>
      </c>
    </row>
    <row r="447" spans="1:4" hidden="1">
      <c r="A447" s="130" t="s">
        <v>554</v>
      </c>
      <c r="B447" s="130">
        <v>0</v>
      </c>
      <c r="C447" t="str">
        <f>_xlfn.XLOOKUP(School_Behavior[[#This Row],[School Name]],Maine_Schools[School Name],Maine_Schools[Grade Span],"Error")</f>
        <v>PK-05</v>
      </c>
      <c r="D447" t="str">
        <f>_xlfn.XLOOKUP(School_Behavior[[#This Row],[School Name]],Maine_Schools[School Name],Maine_Schools[Comparison School Type],"Error")</f>
        <v>Non Charter</v>
      </c>
    </row>
    <row r="448" spans="1:4" hidden="1">
      <c r="A448" s="130" t="s">
        <v>555</v>
      </c>
      <c r="B448" s="130">
        <v>0</v>
      </c>
      <c r="C448" t="str">
        <f>_xlfn.XLOOKUP(School_Behavior[[#This Row],[School Name]],Maine_Schools[School Name],Maine_Schools[Grade Span],"Error")</f>
        <v>PK-02</v>
      </c>
      <c r="D448" t="str">
        <f>_xlfn.XLOOKUP(School_Behavior[[#This Row],[School Name]],Maine_Schools[School Name],Maine_Schools[Comparison School Type],"Error")</f>
        <v>Non Charter</v>
      </c>
    </row>
    <row r="449" spans="1:4" hidden="1">
      <c r="A449" s="130" t="s">
        <v>198</v>
      </c>
      <c r="B449" s="130">
        <v>0.26190000000000002</v>
      </c>
      <c r="C449" t="str">
        <f>_xlfn.XLOOKUP(School_Behavior[[#This Row],[School Name]],Maine_Schools[School Name],Maine_Schools[Grade Span],"Error")</f>
        <v>06-08</v>
      </c>
      <c r="D449" s="132" t="str">
        <f>_xlfn.XLOOKUP(School_Behavior[[#This Row],[School Name]],Maine_Schools[School Name],Maine_Schools[Comparison School Type],"Error")</f>
        <v>Non Charter</v>
      </c>
    </row>
    <row r="450" spans="1:4">
      <c r="A450" s="130" t="s">
        <v>137</v>
      </c>
      <c r="B450" s="130">
        <v>0.15620000000000003</v>
      </c>
      <c r="C450" t="str">
        <f>_xlfn.XLOOKUP(School_Behavior[[#This Row],[School Name]],Maine_Schools[School Name],Maine_Schools[Grade Span],"Error")</f>
        <v>09-12</v>
      </c>
      <c r="D450" s="132" t="str">
        <f>_xlfn.XLOOKUP(School_Behavior[[#This Row],[School Name]],Maine_Schools[School Name],Maine_Schools[Comparison School Type],"Error")</f>
        <v>Non Charter</v>
      </c>
    </row>
    <row r="451" spans="1:4" hidden="1">
      <c r="A451" s="130" t="s">
        <v>556</v>
      </c>
      <c r="B451" s="130">
        <v>0</v>
      </c>
      <c r="C451" t="str">
        <f>_xlfn.XLOOKUP(School_Behavior[[#This Row],[School Name]],Maine_Schools[School Name],Maine_Schools[Grade Span],"Error")</f>
        <v>KG-05</v>
      </c>
      <c r="D451" t="str">
        <f>_xlfn.XLOOKUP(School_Behavior[[#This Row],[School Name]],Maine_Schools[School Name],Maine_Schools[Comparison School Type],"Error")</f>
        <v>Non Charter</v>
      </c>
    </row>
    <row r="452" spans="1:4" hidden="1">
      <c r="A452" s="130" t="s">
        <v>557</v>
      </c>
      <c r="B452" s="130">
        <v>1.6999999999999999E-3</v>
      </c>
      <c r="C452" t="str">
        <f>_xlfn.XLOOKUP(School_Behavior[[#This Row],[School Name]],Maine_Schools[School Name],Maine_Schools[Grade Span],"Error")</f>
        <v>KG-04</v>
      </c>
      <c r="D452" t="str">
        <f>_xlfn.XLOOKUP(School_Behavior[[#This Row],[School Name]],Maine_Schools[School Name],Maine_Schools[Comparison School Type],"Error")</f>
        <v>Non Charter</v>
      </c>
    </row>
    <row r="453" spans="1:4">
      <c r="A453" s="130" t="s">
        <v>409</v>
      </c>
      <c r="B453" s="130">
        <v>3.8199999999999998E-2</v>
      </c>
      <c r="C453" t="str">
        <f>_xlfn.XLOOKUP(School_Behavior[[#This Row],[School Name]],Maine_Schools[School Name],Maine_Schools[Grade Span],"Error")</f>
        <v>09-12</v>
      </c>
      <c r="D453" t="str">
        <f>_xlfn.XLOOKUP(School_Behavior[[#This Row],[School Name]],Maine_Schools[School Name],Maine_Schools[Comparison School Type],"Error")</f>
        <v>Non Charter</v>
      </c>
    </row>
    <row r="454" spans="1:4" hidden="1">
      <c r="A454" s="130" t="s">
        <v>558</v>
      </c>
      <c r="B454" s="130">
        <v>1.5200000000000002E-2</v>
      </c>
      <c r="C454" t="str">
        <f>_xlfn.XLOOKUP(School_Behavior[[#This Row],[School Name]],Maine_Schools[School Name],Maine_Schools[Grade Span],"Error")</f>
        <v>05-08</v>
      </c>
      <c r="D454" s="132" t="str">
        <f>_xlfn.XLOOKUP(School_Behavior[[#This Row],[School Name]],Maine_Schools[School Name],Maine_Schools[Comparison School Type],"Error")</f>
        <v>Non Charter</v>
      </c>
    </row>
    <row r="455" spans="1:4" hidden="1">
      <c r="A455" s="130" t="s">
        <v>559</v>
      </c>
      <c r="B455" s="130">
        <v>4.1999999999999997E-3</v>
      </c>
      <c r="C455" t="str">
        <f>_xlfn.XLOOKUP(School_Behavior[[#This Row],[School Name]],Maine_Schools[School Name],Maine_Schools[Grade Span],"Error")</f>
        <v>03-05</v>
      </c>
      <c r="D455" t="str">
        <f>_xlfn.XLOOKUP(School_Behavior[[#This Row],[School Name]],Maine_Schools[School Name],Maine_Schools[Comparison School Type],"Error")</f>
        <v>Non Charter</v>
      </c>
    </row>
    <row r="456" spans="1:4">
      <c r="A456" s="130" t="s">
        <v>140</v>
      </c>
      <c r="B456" s="130">
        <v>7.4000000000000003E-3</v>
      </c>
      <c r="C456" t="str">
        <f>_xlfn.XLOOKUP(School_Behavior[[#This Row],[School Name]],Maine_Schools[School Name],Maine_Schools[Grade Span],"Error")</f>
        <v>09-12</v>
      </c>
      <c r="D456" s="132" t="str">
        <f>_xlfn.XLOOKUP(School_Behavior[[#This Row],[School Name]],Maine_Schools[School Name],Maine_Schools[Comparison School Type],"Error")</f>
        <v>Non Charter</v>
      </c>
    </row>
    <row r="457" spans="1:4" hidden="1">
      <c r="A457" s="130" t="s">
        <v>248</v>
      </c>
      <c r="B457" s="130">
        <v>4.4499999999999998E-2</v>
      </c>
      <c r="C457" t="str">
        <f>_xlfn.XLOOKUP(School_Behavior[[#This Row],[School Name]],Maine_Schools[School Name],Maine_Schools[Grade Span],"Error")</f>
        <v>05-08</v>
      </c>
      <c r="D457" s="132" t="str">
        <f>_xlfn.XLOOKUP(School_Behavior[[#This Row],[School Name]],Maine_Schools[School Name],Maine_Schools[Comparison School Type],"Error")</f>
        <v>Non Charter</v>
      </c>
    </row>
    <row r="458" spans="1:4" hidden="1">
      <c r="A458" s="130" t="s">
        <v>472</v>
      </c>
      <c r="B458" s="130">
        <v>2.5999999999999999E-2</v>
      </c>
      <c r="C458" t="str">
        <f>_xlfn.XLOOKUP(School_Behavior[[#This Row],[School Name]],Maine_Schools[School Name],Maine_Schools[Grade Span],"Error")</f>
        <v>PK-08</v>
      </c>
      <c r="D458" t="str">
        <f>_xlfn.XLOOKUP(School_Behavior[[#This Row],[School Name]],Maine_Schools[School Name],Maine_Schools[Comparison School Type],"Error")</f>
        <v>Non Charter</v>
      </c>
    </row>
    <row r="459" spans="1:4" hidden="1">
      <c r="A459" s="130" t="s">
        <v>423</v>
      </c>
      <c r="B459" s="130">
        <v>6.9000000000000006E-2</v>
      </c>
      <c r="C459" t="str">
        <f>_xlfn.XLOOKUP(School_Behavior[[#This Row],[School Name]],Maine_Schools[School Name],Maine_Schools[Grade Span],"Error")</f>
        <v>PK-08</v>
      </c>
      <c r="D459" t="str">
        <f>_xlfn.XLOOKUP(School_Behavior[[#This Row],[School Name]],Maine_Schools[School Name],Maine_Schools[Comparison School Type],"Error")</f>
        <v>Non Charter</v>
      </c>
    </row>
    <row r="460" spans="1:4" hidden="1">
      <c r="A460" s="130" t="s">
        <v>561</v>
      </c>
      <c r="B460" s="130">
        <v>0</v>
      </c>
      <c r="C460" t="str">
        <f>_xlfn.XLOOKUP(School_Behavior[[#This Row],[School Name]],Maine_Schools[School Name],Maine_Schools[Grade Span],"Error")</f>
        <v>PK-01</v>
      </c>
      <c r="D460" t="str">
        <f>_xlfn.XLOOKUP(School_Behavior[[#This Row],[School Name]],Maine_Schools[School Name],Maine_Schools[Comparison School Type],"Error")</f>
        <v>Non Charter</v>
      </c>
    </row>
    <row r="461" spans="1:4" hidden="1">
      <c r="A461" s="130" t="s">
        <v>562</v>
      </c>
      <c r="B461" s="130">
        <v>5.0000000000000001E-3</v>
      </c>
      <c r="C461" t="str">
        <f>_xlfn.XLOOKUP(School_Behavior[[#This Row],[School Name]],Maine_Schools[School Name],Maine_Schools[Grade Span],"Error")</f>
        <v>06-08</v>
      </c>
      <c r="D461" t="str">
        <f>_xlfn.XLOOKUP(School_Behavior[[#This Row],[School Name]],Maine_Schools[School Name],Maine_Schools[Comparison School Type],"Error")</f>
        <v>Non Charter</v>
      </c>
    </row>
    <row r="462" spans="1:4" hidden="1">
      <c r="A462" s="130" t="s">
        <v>563</v>
      </c>
      <c r="B462" s="130">
        <v>0</v>
      </c>
      <c r="C462" t="str">
        <f>_xlfn.XLOOKUP(School_Behavior[[#This Row],[School Name]],Maine_Schools[School Name],Maine_Schools[Grade Span],"Error")</f>
        <v>03-05</v>
      </c>
      <c r="D462" t="str">
        <f>_xlfn.XLOOKUP(School_Behavior[[#This Row],[School Name]],Maine_Schools[School Name],Maine_Schools[Comparison School Type],"Error")</f>
        <v>Non Charter</v>
      </c>
    </row>
    <row r="463" spans="1:4" hidden="1">
      <c r="A463" s="130" t="s">
        <v>564</v>
      </c>
      <c r="B463" s="130">
        <v>0</v>
      </c>
      <c r="C463" t="str">
        <f>_xlfn.XLOOKUP(School_Behavior[[#This Row],[School Name]],Maine_Schools[School Name],Maine_Schools[Grade Span],"Error")</f>
        <v>PK-05</v>
      </c>
      <c r="D463" s="132" t="str">
        <f>_xlfn.XLOOKUP(School_Behavior[[#This Row],[School Name]],Maine_Schools[School Name],Maine_Schools[Comparison School Type],"Error")</f>
        <v>Non Charter</v>
      </c>
    </row>
    <row r="464" spans="1:4">
      <c r="A464" s="130" t="s">
        <v>250</v>
      </c>
      <c r="B464" s="130">
        <v>2.0799999999999999E-2</v>
      </c>
      <c r="C464" t="str">
        <f>_xlfn.XLOOKUP(School_Behavior[[#This Row],[School Name]],Maine_Schools[School Name],Maine_Schools[Grade Span],"Error")</f>
        <v>09-12</v>
      </c>
      <c r="D464" t="str">
        <f>_xlfn.XLOOKUP(School_Behavior[[#This Row],[School Name]],Maine_Schools[School Name],Maine_Schools[Comparison School Type],"Error")</f>
        <v>Non Charter</v>
      </c>
    </row>
    <row r="465" spans="1:4" hidden="1">
      <c r="A465" s="130" t="s">
        <v>473</v>
      </c>
      <c r="B465" s="130">
        <v>1.5900000000000001E-2</v>
      </c>
      <c r="C465" t="str">
        <f>_xlfn.XLOOKUP(School_Behavior[[#This Row],[School Name]],Maine_Schools[School Name],Maine_Schools[Grade Span],"Error")</f>
        <v>06-08</v>
      </c>
      <c r="D465" t="str">
        <f>_xlfn.XLOOKUP(School_Behavior[[#This Row],[School Name]],Maine_Schools[School Name],Maine_Schools[Comparison School Type],"Error")</f>
        <v>Non Charter</v>
      </c>
    </row>
    <row r="466" spans="1:4" hidden="1">
      <c r="A466" s="130" t="s">
        <v>565</v>
      </c>
      <c r="B466" s="130">
        <v>0</v>
      </c>
      <c r="C466" t="str">
        <f>_xlfn.XLOOKUP(School_Behavior[[#This Row],[School Name]],Maine_Schools[School Name],Maine_Schools[Grade Span],"Error")</f>
        <v>KG-03</v>
      </c>
      <c r="D466" t="str">
        <f>_xlfn.XLOOKUP(School_Behavior[[#This Row],[School Name]],Maine_Schools[School Name],Maine_Schools[Comparison School Type],"Error")</f>
        <v>Non Charter</v>
      </c>
    </row>
    <row r="467" spans="1:4" hidden="1">
      <c r="A467" s="130" t="s">
        <v>474</v>
      </c>
      <c r="B467" s="130">
        <v>9.6000000000000002E-2</v>
      </c>
      <c r="C467" t="str">
        <f>_xlfn.XLOOKUP(School_Behavior[[#This Row],[School Name]],Maine_Schools[School Name],Maine_Schools[Grade Span],"Error")</f>
        <v>KG-08</v>
      </c>
      <c r="D467" s="132" t="str">
        <f>_xlfn.XLOOKUP(School_Behavior[[#This Row],[School Name]],Maine_Schools[School Name],Maine_Schools[Comparison School Type],"Error")</f>
        <v>Non Charter</v>
      </c>
    </row>
    <row r="468" spans="1:4" hidden="1">
      <c r="A468" s="130" t="s">
        <v>475</v>
      </c>
      <c r="B468" s="130">
        <v>0.126</v>
      </c>
      <c r="C468" t="str">
        <f>_xlfn.XLOOKUP(School_Behavior[[#This Row],[School Name]],Maine_Schools[School Name],Maine_Schools[Grade Span],"Error")</f>
        <v>PK-06</v>
      </c>
      <c r="D468" s="132" t="str">
        <f>_xlfn.XLOOKUP(School_Behavior[[#This Row],[School Name]],Maine_Schools[School Name],Maine_Schools[Comparison School Type],"Error")</f>
        <v>Non Charter</v>
      </c>
    </row>
    <row r="469" spans="1:4">
      <c r="A469" s="130" t="s">
        <v>415</v>
      </c>
      <c r="B469" s="130">
        <v>0.13739999999999999</v>
      </c>
      <c r="C469" t="str">
        <f>_xlfn.XLOOKUP(School_Behavior[[#This Row],[School Name]],Maine_Schools[School Name],Maine_Schools[Grade Span],"Error")</f>
        <v>09-12</v>
      </c>
      <c r="D469" s="132" t="str">
        <f>_xlfn.XLOOKUP(School_Behavior[[#This Row],[School Name]],Maine_Schools[School Name],Maine_Schools[Comparison School Type],"Error")</f>
        <v>Non Charter</v>
      </c>
    </row>
    <row r="470" spans="1:4" hidden="1">
      <c r="A470" s="130" t="s">
        <v>87</v>
      </c>
      <c r="B470" s="130">
        <v>0.1615</v>
      </c>
      <c r="C470" t="str">
        <f>_xlfn.XLOOKUP(School_Behavior[[#This Row],[School Name]],Maine_Schools[School Name],Maine_Schools[Grade Span],"Error")</f>
        <v>07-08</v>
      </c>
      <c r="D470" t="str">
        <f>_xlfn.XLOOKUP(School_Behavior[[#This Row],[School Name]],Maine_Schools[School Name],Maine_Schools[Comparison School Type],"Error")</f>
        <v>Non Charter</v>
      </c>
    </row>
    <row r="471" spans="1:4" hidden="1">
      <c r="A471" s="130" t="s">
        <v>476</v>
      </c>
      <c r="B471" s="130">
        <v>0</v>
      </c>
      <c r="C471" t="str">
        <f>_xlfn.XLOOKUP(School_Behavior[[#This Row],[School Name]],Maine_Schools[School Name],Maine_Schools[Grade Span],"Error")</f>
        <v>PK-05</v>
      </c>
      <c r="D471" t="str">
        <f>_xlfn.XLOOKUP(School_Behavior[[#This Row],[School Name]],Maine_Schools[School Name],Maine_Schools[Comparison School Type],"Error")</f>
        <v>Non Charter</v>
      </c>
    </row>
    <row r="472" spans="1:4">
      <c r="A472" s="130" t="s">
        <v>145</v>
      </c>
      <c r="B472" s="130">
        <v>0.188</v>
      </c>
      <c r="C472" t="str">
        <f>_xlfn.XLOOKUP(School_Behavior[[#This Row],[School Name]],Maine_Schools[School Name],Maine_Schools[Grade Span],"Error")</f>
        <v>09-12</v>
      </c>
      <c r="D472" s="132" t="str">
        <f>_xlfn.XLOOKUP(School_Behavior[[#This Row],[School Name]],Maine_Schools[School Name],Maine_Schools[Comparison School Type],"Error")</f>
        <v>Non Charter</v>
      </c>
    </row>
    <row r="473" spans="1:4" hidden="1">
      <c r="A473" s="130" t="s">
        <v>478</v>
      </c>
      <c r="B473" s="130">
        <v>3.8100000000000002E-2</v>
      </c>
      <c r="C473" t="str">
        <f>_xlfn.XLOOKUP(School_Behavior[[#This Row],[School Name]],Maine_Schools[School Name],Maine_Schools[Grade Span],"Error")</f>
        <v>06-08</v>
      </c>
      <c r="D473" s="132" t="str">
        <f>_xlfn.XLOOKUP(School_Behavior[[#This Row],[School Name]],Maine_Schools[School Name],Maine_Schools[Comparison School Type],"Error")</f>
        <v>Non Charter</v>
      </c>
    </row>
    <row r="474" spans="1:4" hidden="1">
      <c r="A474" s="130" t="s">
        <v>419</v>
      </c>
      <c r="B474" s="130">
        <v>0</v>
      </c>
      <c r="C474" t="str">
        <f>_xlfn.XLOOKUP(School_Behavior[[#This Row],[School Name]],Maine_Schools[School Name],Maine_Schools[Grade Span],"Error")</f>
        <v>PK-05</v>
      </c>
      <c r="D474" s="132" t="str">
        <f>_xlfn.XLOOKUP(School_Behavior[[#This Row],[School Name]],Maine_Schools[School Name],Maine_Schools[Comparison School Type],"Error")</f>
        <v>Non Charter</v>
      </c>
    </row>
    <row r="475" spans="1:4" hidden="1">
      <c r="A475" s="130" t="s">
        <v>151</v>
      </c>
      <c r="B475" s="130">
        <v>6.9000000000000006E-2</v>
      </c>
      <c r="C475" t="str">
        <f>_xlfn.XLOOKUP(School_Behavior[[#This Row],[School Name]],Maine_Schools[School Name],Maine_Schools[Grade Span],"Error")</f>
        <v>06-12</v>
      </c>
      <c r="D475" t="str">
        <f>_xlfn.XLOOKUP(School_Behavior[[#This Row],[School Name]],Maine_Schools[School Name],Maine_Schools[Comparison School Type],"Error")</f>
        <v>Non Charter</v>
      </c>
    </row>
    <row r="476" spans="1:4" hidden="1">
      <c r="A476" s="130" t="s">
        <v>323</v>
      </c>
      <c r="B476" s="130">
        <v>4.8000000000000001E-2</v>
      </c>
      <c r="C476" t="str">
        <f>_xlfn.XLOOKUP(School_Behavior[[#This Row],[School Name]],Maine_Schools[School Name],Maine_Schools[Grade Span],"Error")</f>
        <v>06-12</v>
      </c>
      <c r="D476" t="str">
        <f>_xlfn.XLOOKUP(School_Behavior[[#This Row],[School Name]],Maine_Schools[School Name],Maine_Schools[Comparison School Type],"Error")</f>
        <v>Non Charter</v>
      </c>
    </row>
    <row r="477" spans="1:4" hidden="1">
      <c r="A477" s="130" t="s">
        <v>83</v>
      </c>
      <c r="B477" s="130">
        <v>6.9699999999999998E-2</v>
      </c>
      <c r="C477" t="str">
        <f>_xlfn.XLOOKUP(School_Behavior[[#This Row],[School Name]],Maine_Schools[School Name],Maine_Schools[Grade Span],"Error")</f>
        <v>PK-08</v>
      </c>
      <c r="D477" s="132" t="str">
        <f>_xlfn.XLOOKUP(School_Behavior[[#This Row],[School Name]],Maine_Schools[School Name],Maine_Schools[Comparison School Type],"Error")</f>
        <v>Non Charter</v>
      </c>
    </row>
    <row r="478" spans="1:4" hidden="1">
      <c r="A478" s="130" t="s">
        <v>88</v>
      </c>
      <c r="B478" s="130">
        <v>0</v>
      </c>
      <c r="C478" t="str">
        <f>_xlfn.XLOOKUP(School_Behavior[[#This Row],[School Name]],Maine_Schools[School Name],Maine_Schools[Grade Span],"Error")</f>
        <v>PK-06</v>
      </c>
      <c r="D478" t="str">
        <f>_xlfn.XLOOKUP(School_Behavior[[#This Row],[School Name]],Maine_Schools[School Name],Maine_Schools[Comparison School Type],"Error")</f>
        <v>Non Charter</v>
      </c>
    </row>
    <row r="479" spans="1:4" hidden="1">
      <c r="A479" s="130" t="s">
        <v>49</v>
      </c>
      <c r="B479" s="130">
        <v>0.18230000000000002</v>
      </c>
      <c r="C479" t="str">
        <f>_xlfn.XLOOKUP(School_Behavior[[#This Row],[School Name]],Maine_Schools[School Name],Maine_Schools[Grade Span],"Error")</f>
        <v>07-12</v>
      </c>
      <c r="D479" t="str">
        <f>_xlfn.XLOOKUP(School_Behavior[[#This Row],[School Name]],Maine_Schools[School Name],Maine_Schools[Comparison School Type],"Error")</f>
        <v>Non Charter</v>
      </c>
    </row>
    <row r="480" spans="1:4" hidden="1">
      <c r="A480" s="130" t="s">
        <v>566</v>
      </c>
      <c r="B480" s="130">
        <v>0</v>
      </c>
      <c r="C480" t="str">
        <f>_xlfn.XLOOKUP(School_Behavior[[#This Row],[School Name]],Maine_Schools[School Name],Maine_Schools[Grade Span],"Error")</f>
        <v>KG-05</v>
      </c>
      <c r="D480" s="132" t="str">
        <f>_xlfn.XLOOKUP(School_Behavior[[#This Row],[School Name]],Maine_Schools[School Name],Maine_Schools[Comparison School Type],"Error")</f>
        <v>Non Charter</v>
      </c>
    </row>
    <row r="481" spans="1:4" hidden="1">
      <c r="A481" s="130" t="s">
        <v>567</v>
      </c>
      <c r="B481" s="130">
        <v>1.5900000000000001E-2</v>
      </c>
      <c r="C481" t="str">
        <f>_xlfn.XLOOKUP(School_Behavior[[#This Row],[School Name]],Maine_Schools[School Name],Maine_Schools[Grade Span],"Error")</f>
        <v>KG-05</v>
      </c>
      <c r="D481" t="str">
        <f>_xlfn.XLOOKUP(School_Behavior[[#This Row],[School Name]],Maine_Schools[School Name],Maine_Schools[Comparison School Type],"Error")</f>
        <v>Non Charter</v>
      </c>
    </row>
    <row r="482" spans="1:4" hidden="1">
      <c r="A482" s="130" t="s">
        <v>480</v>
      </c>
      <c r="B482" s="130">
        <v>1.9E-2</v>
      </c>
      <c r="C482" t="str">
        <f>_xlfn.XLOOKUP(School_Behavior[[#This Row],[School Name]],Maine_Schools[School Name],Maine_Schools[Grade Span],"Error")</f>
        <v>PK-08</v>
      </c>
      <c r="D482" t="str">
        <f>_xlfn.XLOOKUP(School_Behavior[[#This Row],[School Name]],Maine_Schools[School Name],Maine_Schools[Comparison School Type],"Error")</f>
        <v>Non Charter</v>
      </c>
    </row>
    <row r="483" spans="1:4" hidden="1">
      <c r="A483" s="130" t="s">
        <v>568</v>
      </c>
      <c r="B483" s="130">
        <v>0</v>
      </c>
      <c r="C483" t="str">
        <f>_xlfn.XLOOKUP(School_Behavior[[#This Row],[School Name]],Maine_Schools[School Name],Maine_Schools[Grade Span],"Error")</f>
        <v>02-05</v>
      </c>
      <c r="D483" t="str">
        <f>_xlfn.XLOOKUP(School_Behavior[[#This Row],[School Name]],Maine_Schools[School Name],Maine_Schools[Comparison School Type],"Error")</f>
        <v>Non Charter</v>
      </c>
    </row>
    <row r="484" spans="1:4">
      <c r="A484" s="130" t="s">
        <v>569</v>
      </c>
      <c r="B484" s="130">
        <v>2.9100000000000001E-2</v>
      </c>
      <c r="C484" t="str">
        <f>_xlfn.XLOOKUP(School_Behavior[[#This Row],[School Name]],Maine_Schools[School Name],Maine_Schools[Grade Span],"Error")</f>
        <v>09-12</v>
      </c>
      <c r="D484" s="132" t="str">
        <f>_xlfn.XLOOKUP(School_Behavior[[#This Row],[School Name]],Maine_Schools[School Name],Maine_Schools[Comparison School Type],"Error")</f>
        <v>Non Charter</v>
      </c>
    </row>
    <row r="485" spans="1:4">
      <c r="A485" s="130" t="s">
        <v>481</v>
      </c>
      <c r="B485" s="130">
        <v>4.4600000000000001E-2</v>
      </c>
      <c r="C485" t="str">
        <f>_xlfn.XLOOKUP(School_Behavior[[#This Row],[School Name]],Maine_Schools[School Name],Maine_Schools[Grade Span],"Error")</f>
        <v>09-12</v>
      </c>
      <c r="D485" s="132" t="str">
        <f>_xlfn.XLOOKUP(School_Behavior[[#This Row],[School Name]],Maine_Schools[School Name],Maine_Schools[Comparison School Type],"Error")</f>
        <v>Non Charter</v>
      </c>
    </row>
    <row r="486" spans="1:4" hidden="1">
      <c r="A486" s="130" t="s">
        <v>570</v>
      </c>
      <c r="B486" s="130">
        <v>4.4300000000000006E-2</v>
      </c>
      <c r="C486" t="str">
        <f>_xlfn.XLOOKUP(School_Behavior[[#This Row],[School Name]],Maine_Schools[School Name],Maine_Schools[Grade Span],"Error")</f>
        <v>05-08</v>
      </c>
      <c r="D486" s="132" t="str">
        <f>_xlfn.XLOOKUP(School_Behavior[[#This Row],[School Name]],Maine_Schools[School Name],Maine_Schools[Comparison School Type],"Error")</f>
        <v>Non Charter</v>
      </c>
    </row>
    <row r="487" spans="1:4" hidden="1">
      <c r="A487" s="130" t="s">
        <v>571</v>
      </c>
      <c r="B487" s="130">
        <v>0</v>
      </c>
      <c r="C487" t="str">
        <f>_xlfn.XLOOKUP(School_Behavior[[#This Row],[School Name]],Maine_Schools[School Name],Maine_Schools[Grade Span],"Error")</f>
        <v>KG-02</v>
      </c>
      <c r="D487" t="str">
        <f>_xlfn.XLOOKUP(School_Behavior[[#This Row],[School Name]],Maine_Schools[School Name],Maine_Schools[Comparison School Type],"Error")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59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43.5" customWidth="1"/>
  </cols>
  <sheetData>
    <row r="1" spans="1:3" ht="15.75" customHeight="1">
      <c r="A1" s="78" t="s">
        <v>624</v>
      </c>
      <c r="B1" s="79" t="s">
        <v>625</v>
      </c>
      <c r="C1" s="80" t="s">
        <v>618</v>
      </c>
    </row>
    <row r="2" spans="1:3" ht="15.75" customHeight="1">
      <c r="A2" s="81" t="s">
        <v>284</v>
      </c>
      <c r="B2" s="82">
        <v>107000.09</v>
      </c>
      <c r="C2" s="83" t="s">
        <v>585</v>
      </c>
    </row>
    <row r="3" spans="1:3" ht="15.75" customHeight="1">
      <c r="A3" s="84" t="s">
        <v>277</v>
      </c>
      <c r="B3" s="85">
        <v>80131.289999999994</v>
      </c>
      <c r="C3" s="86" t="s">
        <v>585</v>
      </c>
    </row>
    <row r="4" spans="1:3" ht="15.75" customHeight="1">
      <c r="A4" s="81" t="s">
        <v>299</v>
      </c>
      <c r="B4" s="82">
        <v>71083.31</v>
      </c>
      <c r="C4" s="83" t="s">
        <v>585</v>
      </c>
    </row>
    <row r="5" spans="1:3" ht="15.75" customHeight="1">
      <c r="A5" s="84" t="s">
        <v>169</v>
      </c>
      <c r="B5" s="85">
        <v>69685.259999999995</v>
      </c>
      <c r="C5" s="86" t="s">
        <v>585</v>
      </c>
    </row>
    <row r="6" spans="1:3" ht="15.75" customHeight="1">
      <c r="A6" s="81" t="s">
        <v>626</v>
      </c>
      <c r="B6" s="82">
        <v>61720.77</v>
      </c>
      <c r="C6" s="83" t="s">
        <v>585</v>
      </c>
    </row>
    <row r="7" spans="1:3" ht="15.75" customHeight="1">
      <c r="A7" s="84" t="s">
        <v>507</v>
      </c>
      <c r="B7" s="85">
        <v>60100.85</v>
      </c>
      <c r="C7" s="86" t="s">
        <v>585</v>
      </c>
    </row>
    <row r="8" spans="1:3" ht="15.75" customHeight="1">
      <c r="A8" s="81" t="s">
        <v>125</v>
      </c>
      <c r="B8" s="82">
        <v>59695</v>
      </c>
      <c r="C8" s="83" t="s">
        <v>585</v>
      </c>
    </row>
    <row r="9" spans="1:3" ht="15.75" customHeight="1">
      <c r="A9" s="84" t="s">
        <v>394</v>
      </c>
      <c r="B9" s="85">
        <v>57773.39</v>
      </c>
      <c r="C9" s="86" t="s">
        <v>585</v>
      </c>
    </row>
    <row r="10" spans="1:3" ht="15.75" customHeight="1">
      <c r="A10" s="81" t="s">
        <v>412</v>
      </c>
      <c r="B10" s="82">
        <v>56908.33</v>
      </c>
      <c r="C10" s="83" t="s">
        <v>585</v>
      </c>
    </row>
    <row r="11" spans="1:3" ht="15.75" customHeight="1">
      <c r="A11" s="84" t="s">
        <v>539</v>
      </c>
      <c r="B11" s="85">
        <v>53778.05</v>
      </c>
      <c r="C11" s="86" t="s">
        <v>585</v>
      </c>
    </row>
    <row r="12" spans="1:3" ht="15.75" customHeight="1">
      <c r="A12" s="81" t="s">
        <v>51</v>
      </c>
      <c r="B12" s="82">
        <v>51052.92</v>
      </c>
      <c r="C12" s="83" t="s">
        <v>585</v>
      </c>
    </row>
    <row r="13" spans="1:3" ht="15.75" customHeight="1">
      <c r="A13" s="84" t="s">
        <v>275</v>
      </c>
      <c r="B13" s="85">
        <v>50368.25</v>
      </c>
      <c r="C13" s="86" t="s">
        <v>585</v>
      </c>
    </row>
    <row r="14" spans="1:3" ht="15.75" customHeight="1">
      <c r="A14" s="81" t="s">
        <v>174</v>
      </c>
      <c r="B14" s="82">
        <v>47259</v>
      </c>
      <c r="C14" s="83" t="s">
        <v>585</v>
      </c>
    </row>
    <row r="15" spans="1:3" ht="15.75" customHeight="1">
      <c r="A15" s="84" t="s">
        <v>212</v>
      </c>
      <c r="B15" s="85">
        <v>46432.43</v>
      </c>
      <c r="C15" s="86" t="s">
        <v>585</v>
      </c>
    </row>
    <row r="16" spans="1:3" ht="15.75" customHeight="1">
      <c r="A16" s="81" t="s">
        <v>272</v>
      </c>
      <c r="B16" s="82">
        <v>45674.94</v>
      </c>
      <c r="C16" s="83" t="s">
        <v>585</v>
      </c>
    </row>
    <row r="17" spans="1:3" ht="15.75" customHeight="1">
      <c r="A17" s="84" t="s">
        <v>421</v>
      </c>
      <c r="B17" s="85">
        <v>44692.31</v>
      </c>
      <c r="C17" s="86" t="s">
        <v>585</v>
      </c>
    </row>
    <row r="18" spans="1:3" ht="15.75" customHeight="1">
      <c r="A18" s="81" t="s">
        <v>141</v>
      </c>
      <c r="B18" s="82">
        <v>42497.45</v>
      </c>
      <c r="C18" s="83" t="s">
        <v>585</v>
      </c>
    </row>
    <row r="19" spans="1:3" ht="15.75" customHeight="1">
      <c r="A19" s="84" t="s">
        <v>138</v>
      </c>
      <c r="B19" s="85">
        <v>40824.870000000003</v>
      </c>
      <c r="C19" s="86" t="s">
        <v>585</v>
      </c>
    </row>
    <row r="20" spans="1:3" ht="15.75" customHeight="1">
      <c r="A20" s="81" t="s">
        <v>113</v>
      </c>
      <c r="B20" s="82">
        <v>39830.47</v>
      </c>
      <c r="C20" s="83" t="s">
        <v>585</v>
      </c>
    </row>
    <row r="21" spans="1:3" ht="15.75" customHeight="1">
      <c r="A21" s="84" t="s">
        <v>14</v>
      </c>
      <c r="B21" s="85">
        <v>39657.26</v>
      </c>
      <c r="C21" s="86" t="s">
        <v>585</v>
      </c>
    </row>
    <row r="22" spans="1:3" ht="15.75" customHeight="1">
      <c r="A22" s="81" t="s">
        <v>510</v>
      </c>
      <c r="B22" s="82">
        <v>38812.339999999997</v>
      </c>
      <c r="C22" s="83" t="s">
        <v>585</v>
      </c>
    </row>
    <row r="23" spans="1:3" ht="15.75" customHeight="1">
      <c r="A23" s="84" t="s">
        <v>535</v>
      </c>
      <c r="B23" s="85">
        <v>38246.94</v>
      </c>
      <c r="C23" s="86" t="s">
        <v>585</v>
      </c>
    </row>
    <row r="24" spans="1:3" ht="15.75" customHeight="1">
      <c r="A24" s="81" t="s">
        <v>560</v>
      </c>
      <c r="B24" s="82">
        <v>38060.769999999997</v>
      </c>
      <c r="C24" s="83" t="s">
        <v>585</v>
      </c>
    </row>
    <row r="25" spans="1:3" ht="15.75" customHeight="1">
      <c r="A25" s="84" t="s">
        <v>627</v>
      </c>
      <c r="B25" s="85">
        <v>37890.99</v>
      </c>
      <c r="C25" s="86" t="s">
        <v>585</v>
      </c>
    </row>
    <row r="26" spans="1:3" ht="15.75" customHeight="1">
      <c r="A26" s="81" t="s">
        <v>81</v>
      </c>
      <c r="B26" s="82">
        <v>37431.72</v>
      </c>
      <c r="C26" s="83" t="s">
        <v>585</v>
      </c>
    </row>
    <row r="27" spans="1:3" ht="15.75" customHeight="1">
      <c r="A27" s="84" t="s">
        <v>628</v>
      </c>
      <c r="B27" s="85">
        <v>37426.959999999999</v>
      </c>
      <c r="C27" s="86" t="s">
        <v>585</v>
      </c>
    </row>
    <row r="28" spans="1:3" ht="15.75" customHeight="1">
      <c r="A28" s="81" t="s">
        <v>239</v>
      </c>
      <c r="B28" s="82">
        <v>37319.19</v>
      </c>
      <c r="C28" s="83" t="s">
        <v>585</v>
      </c>
    </row>
    <row r="29" spans="1:3" ht="15.75" customHeight="1">
      <c r="A29" s="84" t="s">
        <v>546</v>
      </c>
      <c r="B29" s="85">
        <v>37119.449999999997</v>
      </c>
      <c r="C29" s="86" t="s">
        <v>585</v>
      </c>
    </row>
    <row r="30" spans="1:3" ht="15.75" customHeight="1">
      <c r="A30" s="81" t="s">
        <v>227</v>
      </c>
      <c r="B30" s="82">
        <v>36879.5</v>
      </c>
      <c r="C30" s="83" t="s">
        <v>585</v>
      </c>
    </row>
    <row r="31" spans="1:3" ht="15.75" customHeight="1">
      <c r="A31" s="84" t="s">
        <v>230</v>
      </c>
      <c r="B31" s="85">
        <v>36321.06</v>
      </c>
      <c r="C31" s="86" t="s">
        <v>585</v>
      </c>
    </row>
    <row r="32" spans="1:3" ht="15.75" customHeight="1">
      <c r="A32" s="81" t="s">
        <v>383</v>
      </c>
      <c r="B32" s="82">
        <v>36170.410000000003</v>
      </c>
      <c r="C32" s="83" t="s">
        <v>585</v>
      </c>
    </row>
    <row r="33" spans="1:3" ht="15.75" customHeight="1">
      <c r="A33" s="84" t="s">
        <v>23</v>
      </c>
      <c r="B33" s="85">
        <v>35730.949999999997</v>
      </c>
      <c r="C33" s="86" t="s">
        <v>585</v>
      </c>
    </row>
    <row r="34" spans="1:3" ht="15.75" customHeight="1">
      <c r="A34" s="81" t="s">
        <v>144</v>
      </c>
      <c r="B34" s="82">
        <v>35566.21</v>
      </c>
      <c r="C34" s="83" t="s">
        <v>585</v>
      </c>
    </row>
    <row r="35" spans="1:3" ht="15.75" customHeight="1">
      <c r="A35" s="84" t="s">
        <v>43</v>
      </c>
      <c r="B35" s="85">
        <v>35430.660000000003</v>
      </c>
      <c r="C35" s="86" t="s">
        <v>585</v>
      </c>
    </row>
    <row r="36" spans="1:3" ht="15.75" customHeight="1">
      <c r="A36" s="81" t="s">
        <v>458</v>
      </c>
      <c r="B36" s="82">
        <v>35343.26</v>
      </c>
      <c r="C36" s="83" t="s">
        <v>585</v>
      </c>
    </row>
    <row r="37" spans="1:3" ht="15.75" customHeight="1">
      <c r="A37" s="84" t="s">
        <v>223</v>
      </c>
      <c r="B37" s="85">
        <v>35241.64</v>
      </c>
      <c r="C37" s="86" t="s">
        <v>585</v>
      </c>
    </row>
    <row r="38" spans="1:3" ht="15.75" customHeight="1">
      <c r="A38" s="81" t="s">
        <v>380</v>
      </c>
      <c r="B38" s="82">
        <v>35211</v>
      </c>
      <c r="C38" s="83" t="s">
        <v>585</v>
      </c>
    </row>
    <row r="39" spans="1:3" ht="15.75" customHeight="1">
      <c r="A39" s="84" t="s">
        <v>266</v>
      </c>
      <c r="B39" s="85">
        <v>34873.97</v>
      </c>
      <c r="C39" s="86" t="s">
        <v>585</v>
      </c>
    </row>
    <row r="40" spans="1:3" ht="15.75" customHeight="1">
      <c r="A40" s="81" t="s">
        <v>59</v>
      </c>
      <c r="B40" s="82">
        <v>34861.64</v>
      </c>
      <c r="C40" s="83" t="s">
        <v>585</v>
      </c>
    </row>
    <row r="41" spans="1:3" ht="15.75" customHeight="1">
      <c r="A41" s="84" t="s">
        <v>201</v>
      </c>
      <c r="B41" s="85">
        <v>34696.660000000003</v>
      </c>
      <c r="C41" s="86" t="s">
        <v>585</v>
      </c>
    </row>
    <row r="42" spans="1:3" ht="15.75" customHeight="1">
      <c r="A42" s="81" t="s">
        <v>629</v>
      </c>
      <c r="B42" s="82">
        <v>34688.97</v>
      </c>
      <c r="C42" s="83" t="s">
        <v>585</v>
      </c>
    </row>
    <row r="43" spans="1:3" ht="15.75" customHeight="1">
      <c r="A43" s="84" t="s">
        <v>100</v>
      </c>
      <c r="B43" s="85">
        <v>34445.919999999998</v>
      </c>
      <c r="C43" s="86" t="s">
        <v>585</v>
      </c>
    </row>
    <row r="44" spans="1:3" ht="15.75" customHeight="1">
      <c r="A44" s="81" t="s">
        <v>630</v>
      </c>
      <c r="B44" s="82">
        <v>34430.199999999997</v>
      </c>
      <c r="C44" s="83" t="s">
        <v>585</v>
      </c>
    </row>
    <row r="45" spans="1:3" ht="15.75" customHeight="1">
      <c r="A45" s="84" t="s">
        <v>25</v>
      </c>
      <c r="B45" s="85">
        <v>33766.43</v>
      </c>
      <c r="C45" s="86" t="s">
        <v>585</v>
      </c>
    </row>
    <row r="46" spans="1:3" ht="15.75" customHeight="1">
      <c r="A46" s="81" t="s">
        <v>307</v>
      </c>
      <c r="B46" s="82">
        <v>33535.43</v>
      </c>
      <c r="C46" s="83" t="s">
        <v>585</v>
      </c>
    </row>
    <row r="47" spans="1:3" ht="15.75" customHeight="1">
      <c r="A47" s="84" t="s">
        <v>444</v>
      </c>
      <c r="B47" s="85">
        <v>33452.870000000003</v>
      </c>
      <c r="C47" s="86" t="s">
        <v>585</v>
      </c>
    </row>
    <row r="48" spans="1:3" ht="15.75" customHeight="1">
      <c r="A48" s="81" t="s">
        <v>232</v>
      </c>
      <c r="B48" s="82">
        <v>33356.370000000003</v>
      </c>
      <c r="C48" s="83" t="s">
        <v>585</v>
      </c>
    </row>
    <row r="49" spans="1:3" ht="15.75" customHeight="1">
      <c r="A49" s="84" t="s">
        <v>377</v>
      </c>
      <c r="B49" s="85">
        <v>33222.01</v>
      </c>
      <c r="C49" s="86" t="s">
        <v>585</v>
      </c>
    </row>
    <row r="50" spans="1:3" ht="15.75" customHeight="1">
      <c r="A50" s="81" t="s">
        <v>457</v>
      </c>
      <c r="B50" s="82">
        <v>33028.959999999999</v>
      </c>
      <c r="C50" s="83" t="s">
        <v>585</v>
      </c>
    </row>
    <row r="51" spans="1:3" ht="15.75" customHeight="1">
      <c r="A51" s="84" t="s">
        <v>127</v>
      </c>
      <c r="B51" s="85">
        <v>32923.120000000003</v>
      </c>
      <c r="C51" s="86" t="s">
        <v>585</v>
      </c>
    </row>
    <row r="52" spans="1:3" ht="15.75" customHeight="1">
      <c r="A52" s="81" t="s">
        <v>481</v>
      </c>
      <c r="B52" s="82">
        <v>32917</v>
      </c>
      <c r="C52" s="83" t="s">
        <v>585</v>
      </c>
    </row>
    <row r="53" spans="1:3" ht="15.75" customHeight="1">
      <c r="A53" s="84" t="s">
        <v>99</v>
      </c>
      <c r="B53" s="85">
        <v>32796.519999999997</v>
      </c>
      <c r="C53" s="86" t="s">
        <v>585</v>
      </c>
    </row>
    <row r="54" spans="1:3" ht="14">
      <c r="A54" s="81" t="s">
        <v>91</v>
      </c>
      <c r="B54" s="82">
        <v>32656.32</v>
      </c>
      <c r="C54" s="83" t="s">
        <v>585</v>
      </c>
    </row>
    <row r="55" spans="1:3" ht="14">
      <c r="A55" s="84" t="s">
        <v>234</v>
      </c>
      <c r="B55" s="85">
        <v>32500.720000000001</v>
      </c>
      <c r="C55" s="86" t="s">
        <v>585</v>
      </c>
    </row>
    <row r="56" spans="1:3" ht="14">
      <c r="A56" s="81" t="s">
        <v>343</v>
      </c>
      <c r="B56" s="82">
        <v>32494.41</v>
      </c>
      <c r="C56" s="83" t="s">
        <v>585</v>
      </c>
    </row>
    <row r="57" spans="1:3" ht="14">
      <c r="A57" s="84" t="s">
        <v>50</v>
      </c>
      <c r="B57" s="85">
        <v>32392.22</v>
      </c>
      <c r="C57" s="86" t="s">
        <v>585</v>
      </c>
    </row>
    <row r="58" spans="1:3" ht="14">
      <c r="A58" s="81" t="s">
        <v>101</v>
      </c>
      <c r="B58" s="82">
        <v>32266.67</v>
      </c>
      <c r="C58" s="83" t="s">
        <v>585</v>
      </c>
    </row>
    <row r="59" spans="1:3" ht="14">
      <c r="A59" s="84" t="s">
        <v>205</v>
      </c>
      <c r="B59" s="85">
        <v>31921.08</v>
      </c>
      <c r="C59" s="86" t="s">
        <v>585</v>
      </c>
    </row>
    <row r="60" spans="1:3" ht="14">
      <c r="A60" s="81" t="s">
        <v>134</v>
      </c>
      <c r="B60" s="82">
        <v>31803.05</v>
      </c>
      <c r="C60" s="83" t="s">
        <v>585</v>
      </c>
    </row>
    <row r="61" spans="1:3" ht="14">
      <c r="A61" s="84" t="s">
        <v>450</v>
      </c>
      <c r="B61" s="85">
        <v>31698.67</v>
      </c>
      <c r="C61" s="86" t="s">
        <v>585</v>
      </c>
    </row>
    <row r="62" spans="1:3" ht="14">
      <c r="A62" s="81" t="s">
        <v>570</v>
      </c>
      <c r="B62" s="82">
        <v>31632.35</v>
      </c>
      <c r="C62" s="83" t="s">
        <v>585</v>
      </c>
    </row>
    <row r="63" spans="1:3" ht="14">
      <c r="A63" s="84" t="s">
        <v>153</v>
      </c>
      <c r="B63" s="85">
        <v>31622</v>
      </c>
      <c r="C63" s="86" t="s">
        <v>585</v>
      </c>
    </row>
    <row r="64" spans="1:3" ht="14">
      <c r="A64" s="81" t="s">
        <v>6</v>
      </c>
      <c r="B64" s="82">
        <v>31568.49</v>
      </c>
      <c r="C64" s="83" t="s">
        <v>585</v>
      </c>
    </row>
    <row r="65" spans="1:3" ht="14">
      <c r="A65" s="84" t="s">
        <v>456</v>
      </c>
      <c r="B65" s="85">
        <v>31558.36</v>
      </c>
      <c r="C65" s="86" t="s">
        <v>585</v>
      </c>
    </row>
    <row r="66" spans="1:3" ht="14">
      <c r="A66" s="81" t="s">
        <v>147</v>
      </c>
      <c r="B66" s="82">
        <v>31545.279999999999</v>
      </c>
      <c r="C66" s="83" t="s">
        <v>585</v>
      </c>
    </row>
    <row r="67" spans="1:3" ht="14">
      <c r="A67" s="84" t="s">
        <v>146</v>
      </c>
      <c r="B67" s="85">
        <v>31502.43</v>
      </c>
      <c r="C67" s="86" t="s">
        <v>585</v>
      </c>
    </row>
    <row r="68" spans="1:3" ht="14">
      <c r="A68" s="81" t="s">
        <v>321</v>
      </c>
      <c r="B68" s="82">
        <v>31373.49</v>
      </c>
      <c r="C68" s="83" t="s">
        <v>585</v>
      </c>
    </row>
    <row r="69" spans="1:3" ht="14">
      <c r="A69" s="84" t="s">
        <v>362</v>
      </c>
      <c r="B69" s="85">
        <v>31372.02</v>
      </c>
      <c r="C69" s="86" t="s">
        <v>585</v>
      </c>
    </row>
    <row r="70" spans="1:3" ht="14">
      <c r="A70" s="81" t="s">
        <v>422</v>
      </c>
      <c r="B70" s="82">
        <v>31326.54</v>
      </c>
      <c r="C70" s="83" t="s">
        <v>585</v>
      </c>
    </row>
    <row r="71" spans="1:3" ht="14">
      <c r="A71" s="84" t="s">
        <v>231</v>
      </c>
      <c r="B71" s="85">
        <v>31314.66</v>
      </c>
      <c r="C71" s="86" t="s">
        <v>585</v>
      </c>
    </row>
    <row r="72" spans="1:3" ht="14">
      <c r="A72" s="81" t="s">
        <v>128</v>
      </c>
      <c r="B72" s="82">
        <v>31235.08</v>
      </c>
      <c r="C72" s="83" t="s">
        <v>585</v>
      </c>
    </row>
    <row r="73" spans="1:3" ht="14">
      <c r="A73" s="84" t="s">
        <v>556</v>
      </c>
      <c r="B73" s="85">
        <v>31209.47</v>
      </c>
      <c r="C73" s="86" t="s">
        <v>585</v>
      </c>
    </row>
    <row r="74" spans="1:3" ht="14">
      <c r="A74" s="81" t="s">
        <v>150</v>
      </c>
      <c r="B74" s="82">
        <v>31209.16</v>
      </c>
      <c r="C74" s="83" t="s">
        <v>585</v>
      </c>
    </row>
    <row r="75" spans="1:3" ht="14">
      <c r="A75" s="84" t="s">
        <v>631</v>
      </c>
      <c r="B75" s="85">
        <v>31182.43</v>
      </c>
      <c r="C75" s="86" t="s">
        <v>585</v>
      </c>
    </row>
    <row r="76" spans="1:3" ht="14">
      <c r="A76" s="81" t="s">
        <v>309</v>
      </c>
      <c r="B76" s="82">
        <v>31109.62</v>
      </c>
      <c r="C76" s="83" t="s">
        <v>585</v>
      </c>
    </row>
    <row r="77" spans="1:3" ht="14">
      <c r="A77" s="84" t="s">
        <v>95</v>
      </c>
      <c r="B77" s="85">
        <v>31095.96</v>
      </c>
      <c r="C77" s="86" t="s">
        <v>585</v>
      </c>
    </row>
    <row r="78" spans="1:3" ht="14">
      <c r="A78" s="81" t="s">
        <v>446</v>
      </c>
      <c r="B78" s="82">
        <v>31083.200000000001</v>
      </c>
      <c r="C78" s="83" t="s">
        <v>585</v>
      </c>
    </row>
    <row r="79" spans="1:3" ht="14">
      <c r="A79" s="84" t="s">
        <v>442</v>
      </c>
      <c r="B79" s="85">
        <v>30881.99</v>
      </c>
      <c r="C79" s="86" t="s">
        <v>585</v>
      </c>
    </row>
    <row r="80" spans="1:3" ht="14">
      <c r="A80" s="81" t="s">
        <v>346</v>
      </c>
      <c r="B80" s="82">
        <v>30830.03</v>
      </c>
      <c r="C80" s="83" t="s">
        <v>585</v>
      </c>
    </row>
    <row r="81" spans="1:3" ht="14">
      <c r="A81" s="84" t="s">
        <v>425</v>
      </c>
      <c r="B81" s="85">
        <v>30719.93</v>
      </c>
      <c r="C81" s="86" t="s">
        <v>585</v>
      </c>
    </row>
    <row r="82" spans="1:3" ht="14">
      <c r="A82" s="81" t="s">
        <v>249</v>
      </c>
      <c r="B82" s="82">
        <v>30521.78</v>
      </c>
      <c r="C82" s="83" t="s">
        <v>585</v>
      </c>
    </row>
    <row r="83" spans="1:3" ht="14">
      <c r="A83" s="84" t="s">
        <v>251</v>
      </c>
      <c r="B83" s="85">
        <v>30471.200000000001</v>
      </c>
      <c r="C83" s="86" t="s">
        <v>585</v>
      </c>
    </row>
    <row r="84" spans="1:3" ht="14">
      <c r="A84" s="81" t="s">
        <v>419</v>
      </c>
      <c r="B84" s="82">
        <v>30452.16</v>
      </c>
      <c r="C84" s="83" t="s">
        <v>585</v>
      </c>
    </row>
    <row r="85" spans="1:3" ht="14">
      <c r="A85" s="84" t="s">
        <v>291</v>
      </c>
      <c r="B85" s="85">
        <v>30425.39</v>
      </c>
      <c r="C85" s="86" t="s">
        <v>585</v>
      </c>
    </row>
    <row r="86" spans="1:3" ht="14">
      <c r="A86" s="81" t="s">
        <v>632</v>
      </c>
      <c r="B86" s="82">
        <v>30373.439999999999</v>
      </c>
      <c r="C86" s="83" t="s">
        <v>585</v>
      </c>
    </row>
    <row r="87" spans="1:3" ht="14">
      <c r="A87" s="84" t="s">
        <v>633</v>
      </c>
      <c r="B87" s="85">
        <v>30309.56</v>
      </c>
      <c r="C87" s="86" t="s">
        <v>585</v>
      </c>
    </row>
    <row r="88" spans="1:3" ht="14">
      <c r="A88" s="81" t="s">
        <v>517</v>
      </c>
      <c r="B88" s="82">
        <v>30187.49</v>
      </c>
      <c r="C88" s="83" t="s">
        <v>585</v>
      </c>
    </row>
    <row r="89" spans="1:3" ht="14">
      <c r="A89" s="84" t="s">
        <v>373</v>
      </c>
      <c r="B89" s="85">
        <v>29972.5</v>
      </c>
      <c r="C89" s="86" t="s">
        <v>585</v>
      </c>
    </row>
    <row r="90" spans="1:3" ht="14">
      <c r="A90" s="81" t="s">
        <v>274</v>
      </c>
      <c r="B90" s="82">
        <v>29829.47</v>
      </c>
      <c r="C90" s="83" t="s">
        <v>585</v>
      </c>
    </row>
    <row r="91" spans="1:3" ht="14">
      <c r="A91" s="84" t="s">
        <v>290</v>
      </c>
      <c r="B91" s="85">
        <v>29810.07</v>
      </c>
      <c r="C91" s="86" t="s">
        <v>585</v>
      </c>
    </row>
    <row r="92" spans="1:3" ht="14">
      <c r="A92" s="81" t="s">
        <v>313</v>
      </c>
      <c r="B92" s="82">
        <v>29611.279999999999</v>
      </c>
      <c r="C92" s="83" t="s">
        <v>585</v>
      </c>
    </row>
    <row r="93" spans="1:3" ht="14">
      <c r="A93" s="84" t="s">
        <v>218</v>
      </c>
      <c r="B93" s="85">
        <v>29599.22</v>
      </c>
      <c r="C93" s="86" t="s">
        <v>585</v>
      </c>
    </row>
    <row r="94" spans="1:3" ht="14">
      <c r="A94" s="81" t="s">
        <v>190</v>
      </c>
      <c r="B94" s="82">
        <v>29518.14</v>
      </c>
      <c r="C94" s="83" t="s">
        <v>585</v>
      </c>
    </row>
    <row r="95" spans="1:3" ht="14">
      <c r="A95" s="84" t="s">
        <v>423</v>
      </c>
      <c r="B95" s="85">
        <v>29464.98</v>
      </c>
      <c r="C95" s="86" t="s">
        <v>585</v>
      </c>
    </row>
    <row r="96" spans="1:3" ht="14">
      <c r="A96" s="81" t="s">
        <v>47</v>
      </c>
      <c r="B96" s="82">
        <v>29350.04</v>
      </c>
      <c r="C96" s="83" t="s">
        <v>585</v>
      </c>
    </row>
    <row r="97" spans="1:3" ht="14">
      <c r="A97" s="84" t="s">
        <v>246</v>
      </c>
      <c r="B97" s="85">
        <v>29346.05</v>
      </c>
      <c r="C97" s="86" t="s">
        <v>585</v>
      </c>
    </row>
    <row r="98" spans="1:3" ht="14">
      <c r="A98" s="81" t="s">
        <v>530</v>
      </c>
      <c r="B98" s="82">
        <v>29345.53</v>
      </c>
      <c r="C98" s="83" t="s">
        <v>585</v>
      </c>
    </row>
    <row r="99" spans="1:3" ht="14">
      <c r="A99" s="84" t="s">
        <v>178</v>
      </c>
      <c r="B99" s="85">
        <v>29336.89</v>
      </c>
      <c r="C99" s="86" t="s">
        <v>585</v>
      </c>
    </row>
    <row r="100" spans="1:3" ht="14">
      <c r="A100" s="81" t="s">
        <v>454</v>
      </c>
      <c r="B100" s="82">
        <v>29235.200000000001</v>
      </c>
      <c r="C100" s="83" t="s">
        <v>585</v>
      </c>
    </row>
    <row r="101" spans="1:3" ht="14">
      <c r="A101" s="84" t="s">
        <v>389</v>
      </c>
      <c r="B101" s="85">
        <v>29113.11</v>
      </c>
      <c r="C101" s="86" t="s">
        <v>585</v>
      </c>
    </row>
    <row r="102" spans="1:3" ht="14">
      <c r="A102" s="81" t="s">
        <v>455</v>
      </c>
      <c r="B102" s="82">
        <v>29110.61</v>
      </c>
      <c r="C102" s="83" t="s">
        <v>585</v>
      </c>
    </row>
    <row r="103" spans="1:3" ht="14">
      <c r="A103" s="84" t="s">
        <v>32</v>
      </c>
      <c r="B103" s="85">
        <v>29084.73</v>
      </c>
      <c r="C103" s="86" t="s">
        <v>585</v>
      </c>
    </row>
    <row r="104" spans="1:3" ht="14">
      <c r="A104" s="81" t="s">
        <v>262</v>
      </c>
      <c r="B104" s="82">
        <v>29066.74</v>
      </c>
      <c r="C104" s="83" t="s">
        <v>585</v>
      </c>
    </row>
    <row r="105" spans="1:3" ht="14">
      <c r="A105" s="84" t="s">
        <v>310</v>
      </c>
      <c r="B105" s="85">
        <v>29063.29</v>
      </c>
      <c r="C105" s="86" t="s">
        <v>585</v>
      </c>
    </row>
    <row r="106" spans="1:3" ht="14">
      <c r="A106" s="81" t="s">
        <v>19</v>
      </c>
      <c r="B106" s="82">
        <v>28984.799999999999</v>
      </c>
      <c r="C106" s="83" t="s">
        <v>585</v>
      </c>
    </row>
    <row r="107" spans="1:3" ht="14">
      <c r="A107" s="84" t="s">
        <v>287</v>
      </c>
      <c r="B107" s="85">
        <v>28898.26</v>
      </c>
      <c r="C107" s="86" t="s">
        <v>585</v>
      </c>
    </row>
    <row r="108" spans="1:3" ht="14">
      <c r="A108" s="81" t="s">
        <v>133</v>
      </c>
      <c r="B108" s="82">
        <v>28791.69</v>
      </c>
      <c r="C108" s="83" t="s">
        <v>585</v>
      </c>
    </row>
    <row r="109" spans="1:3" ht="14">
      <c r="A109" s="84" t="s">
        <v>94</v>
      </c>
      <c r="B109" s="85">
        <v>28680.52</v>
      </c>
      <c r="C109" s="86" t="s">
        <v>585</v>
      </c>
    </row>
    <row r="110" spans="1:3" ht="14">
      <c r="A110" s="81" t="s">
        <v>501</v>
      </c>
      <c r="B110" s="82">
        <v>28668.48</v>
      </c>
      <c r="C110" s="83" t="s">
        <v>585</v>
      </c>
    </row>
    <row r="111" spans="1:3" ht="14">
      <c r="A111" s="84" t="s">
        <v>413</v>
      </c>
      <c r="B111" s="85">
        <v>28552.81</v>
      </c>
      <c r="C111" s="86" t="s">
        <v>585</v>
      </c>
    </row>
    <row r="112" spans="1:3" ht="14">
      <c r="A112" s="81" t="s">
        <v>194</v>
      </c>
      <c r="B112" s="82">
        <v>28474.95</v>
      </c>
      <c r="C112" s="83" t="s">
        <v>585</v>
      </c>
    </row>
    <row r="113" spans="1:3" ht="14">
      <c r="A113" s="84" t="s">
        <v>119</v>
      </c>
      <c r="B113" s="85">
        <v>28470.6</v>
      </c>
      <c r="C113" s="86" t="s">
        <v>585</v>
      </c>
    </row>
    <row r="114" spans="1:3" ht="14">
      <c r="A114" s="81" t="s">
        <v>328</v>
      </c>
      <c r="B114" s="82">
        <v>28409.5</v>
      </c>
      <c r="C114" s="83" t="s">
        <v>585</v>
      </c>
    </row>
    <row r="115" spans="1:3" ht="14">
      <c r="A115" s="84" t="s">
        <v>238</v>
      </c>
      <c r="B115" s="85">
        <v>28397.5</v>
      </c>
      <c r="C115" s="86" t="s">
        <v>585</v>
      </c>
    </row>
    <row r="116" spans="1:3" ht="14">
      <c r="A116" s="81" t="s">
        <v>151</v>
      </c>
      <c r="B116" s="82">
        <v>28362.75</v>
      </c>
      <c r="C116" s="83" t="s">
        <v>585</v>
      </c>
    </row>
    <row r="117" spans="1:3" ht="14">
      <c r="A117" s="84" t="s">
        <v>332</v>
      </c>
      <c r="B117" s="85">
        <v>28251.49</v>
      </c>
      <c r="C117" s="86" t="s">
        <v>585</v>
      </c>
    </row>
    <row r="118" spans="1:3" ht="14">
      <c r="A118" s="81" t="s">
        <v>92</v>
      </c>
      <c r="B118" s="82">
        <v>28195.59</v>
      </c>
      <c r="C118" s="83" t="s">
        <v>585</v>
      </c>
    </row>
    <row r="119" spans="1:3" ht="14">
      <c r="A119" s="84" t="s">
        <v>492</v>
      </c>
      <c r="B119" s="85">
        <v>28187.54</v>
      </c>
      <c r="C119" s="86" t="s">
        <v>585</v>
      </c>
    </row>
    <row r="120" spans="1:3" ht="14">
      <c r="A120" s="81" t="s">
        <v>392</v>
      </c>
      <c r="B120" s="82">
        <v>28042.69</v>
      </c>
      <c r="C120" s="83" t="s">
        <v>585</v>
      </c>
    </row>
    <row r="121" spans="1:3" ht="14">
      <c r="A121" s="84" t="s">
        <v>409</v>
      </c>
      <c r="B121" s="85">
        <v>28035.07</v>
      </c>
      <c r="C121" s="86" t="s">
        <v>585</v>
      </c>
    </row>
    <row r="122" spans="1:3" ht="14">
      <c r="A122" s="81" t="s">
        <v>551</v>
      </c>
      <c r="B122" s="82">
        <v>28011.71</v>
      </c>
      <c r="C122" s="83" t="s">
        <v>585</v>
      </c>
    </row>
    <row r="123" spans="1:3" ht="14">
      <c r="A123" s="84" t="s">
        <v>376</v>
      </c>
      <c r="B123" s="85">
        <v>27944.37</v>
      </c>
      <c r="C123" s="86" t="s">
        <v>585</v>
      </c>
    </row>
    <row r="124" spans="1:3" ht="14">
      <c r="A124" s="81" t="s">
        <v>533</v>
      </c>
      <c r="B124" s="82">
        <v>27913.21</v>
      </c>
      <c r="C124" s="83" t="s">
        <v>585</v>
      </c>
    </row>
    <row r="125" spans="1:3" ht="14">
      <c r="A125" s="84" t="s">
        <v>240</v>
      </c>
      <c r="B125" s="85">
        <v>27729.99</v>
      </c>
      <c r="C125" s="86" t="s">
        <v>585</v>
      </c>
    </row>
    <row r="126" spans="1:3" ht="14">
      <c r="A126" s="81" t="s">
        <v>245</v>
      </c>
      <c r="B126" s="82">
        <v>27726.400000000001</v>
      </c>
      <c r="C126" s="83" t="s">
        <v>585</v>
      </c>
    </row>
    <row r="127" spans="1:3" ht="14">
      <c r="A127" s="84" t="s">
        <v>445</v>
      </c>
      <c r="B127" s="85">
        <v>27715.84</v>
      </c>
      <c r="C127" s="86" t="s">
        <v>585</v>
      </c>
    </row>
    <row r="128" spans="1:3" ht="14">
      <c r="A128" s="81" t="s">
        <v>350</v>
      </c>
      <c r="B128" s="82">
        <v>27668.74</v>
      </c>
      <c r="C128" s="83" t="s">
        <v>585</v>
      </c>
    </row>
    <row r="129" spans="1:3" ht="14">
      <c r="A129" s="84" t="s">
        <v>372</v>
      </c>
      <c r="B129" s="85">
        <v>27518.69</v>
      </c>
      <c r="C129" s="86" t="s">
        <v>585</v>
      </c>
    </row>
    <row r="130" spans="1:3" ht="14">
      <c r="A130" s="81" t="s">
        <v>634</v>
      </c>
      <c r="B130" s="87">
        <v>27488.01</v>
      </c>
      <c r="C130" s="83" t="s">
        <v>585</v>
      </c>
    </row>
    <row r="131" spans="1:3" ht="14">
      <c r="A131" s="84" t="s">
        <v>283</v>
      </c>
      <c r="B131" s="85">
        <v>27481.95</v>
      </c>
      <c r="C131" s="86" t="s">
        <v>585</v>
      </c>
    </row>
    <row r="132" spans="1:3" ht="14">
      <c r="A132" s="81" t="s">
        <v>191</v>
      </c>
      <c r="B132" s="82">
        <v>27453.78</v>
      </c>
      <c r="C132" s="83" t="s">
        <v>585</v>
      </c>
    </row>
    <row r="133" spans="1:3" ht="14">
      <c r="A133" s="84" t="s">
        <v>308</v>
      </c>
      <c r="B133" s="85">
        <v>27394</v>
      </c>
      <c r="C133" s="86" t="s">
        <v>585</v>
      </c>
    </row>
    <row r="134" spans="1:3" ht="14">
      <c r="A134" s="81" t="s">
        <v>244</v>
      </c>
      <c r="B134" s="82">
        <v>27364.55</v>
      </c>
      <c r="C134" s="83" t="s">
        <v>585</v>
      </c>
    </row>
    <row r="135" spans="1:3" ht="14">
      <c r="A135" s="84" t="s">
        <v>40</v>
      </c>
      <c r="B135" s="85">
        <v>27362.25</v>
      </c>
      <c r="C135" s="86" t="s">
        <v>585</v>
      </c>
    </row>
    <row r="136" spans="1:3" ht="14">
      <c r="A136" s="81" t="s">
        <v>569</v>
      </c>
      <c r="B136" s="82">
        <v>27350.84</v>
      </c>
      <c r="C136" s="83" t="s">
        <v>585</v>
      </c>
    </row>
    <row r="137" spans="1:3" ht="14">
      <c r="A137" s="84" t="s">
        <v>515</v>
      </c>
      <c r="B137" s="85">
        <v>27264.7</v>
      </c>
      <c r="C137" s="86" t="s">
        <v>585</v>
      </c>
    </row>
    <row r="138" spans="1:3" ht="14">
      <c r="A138" s="81" t="s">
        <v>126</v>
      </c>
      <c r="B138" s="82">
        <v>27233.99</v>
      </c>
      <c r="C138" s="83" t="s">
        <v>585</v>
      </c>
    </row>
    <row r="139" spans="1:3" ht="14">
      <c r="A139" s="84" t="s">
        <v>155</v>
      </c>
      <c r="B139" s="85">
        <v>27226.2</v>
      </c>
      <c r="C139" s="86" t="s">
        <v>585</v>
      </c>
    </row>
    <row r="140" spans="1:3" ht="14">
      <c r="A140" s="81" t="s">
        <v>57</v>
      </c>
      <c r="B140" s="82">
        <v>27206.67</v>
      </c>
      <c r="C140" s="83" t="s">
        <v>585</v>
      </c>
    </row>
    <row r="141" spans="1:3" ht="14">
      <c r="A141" s="84" t="s">
        <v>72</v>
      </c>
      <c r="B141" s="85">
        <v>27197.13</v>
      </c>
      <c r="C141" s="86" t="s">
        <v>585</v>
      </c>
    </row>
    <row r="142" spans="1:3" ht="14">
      <c r="A142" s="81" t="s">
        <v>182</v>
      </c>
      <c r="B142" s="82">
        <v>27088.74</v>
      </c>
      <c r="C142" s="83" t="s">
        <v>585</v>
      </c>
    </row>
    <row r="143" spans="1:3" ht="14">
      <c r="A143" s="84" t="s">
        <v>506</v>
      </c>
      <c r="B143" s="85">
        <v>27086.5</v>
      </c>
      <c r="C143" s="86" t="s">
        <v>585</v>
      </c>
    </row>
    <row r="144" spans="1:3" ht="14">
      <c r="A144" s="81" t="s">
        <v>403</v>
      </c>
      <c r="B144" s="82">
        <v>27010.27</v>
      </c>
      <c r="C144" s="83" t="s">
        <v>585</v>
      </c>
    </row>
    <row r="145" spans="1:3" ht="14">
      <c r="A145" s="84" t="s">
        <v>225</v>
      </c>
      <c r="B145" s="85">
        <v>27001.61</v>
      </c>
      <c r="C145" s="86" t="s">
        <v>585</v>
      </c>
    </row>
    <row r="146" spans="1:3" ht="14">
      <c r="A146" s="81" t="s">
        <v>424</v>
      </c>
      <c r="B146" s="82">
        <v>26990</v>
      </c>
      <c r="C146" s="83" t="s">
        <v>585</v>
      </c>
    </row>
    <row r="147" spans="1:3" ht="14">
      <c r="A147" s="84" t="s">
        <v>416</v>
      </c>
      <c r="B147" s="85">
        <v>26962.55</v>
      </c>
      <c r="C147" s="86" t="s">
        <v>585</v>
      </c>
    </row>
    <row r="148" spans="1:3" ht="14">
      <c r="A148" s="81" t="s">
        <v>520</v>
      </c>
      <c r="B148" s="82">
        <v>26962.240000000002</v>
      </c>
      <c r="C148" s="83" t="s">
        <v>585</v>
      </c>
    </row>
    <row r="149" spans="1:3" ht="14">
      <c r="A149" s="84" t="s">
        <v>33</v>
      </c>
      <c r="B149" s="85">
        <v>26899.32</v>
      </c>
      <c r="C149" s="86" t="s">
        <v>585</v>
      </c>
    </row>
    <row r="150" spans="1:3" ht="14">
      <c r="A150" s="81" t="s">
        <v>349</v>
      </c>
      <c r="B150" s="82">
        <v>26795.24</v>
      </c>
      <c r="C150" s="83" t="s">
        <v>585</v>
      </c>
    </row>
    <row r="151" spans="1:3" ht="14">
      <c r="A151" s="84" t="s">
        <v>528</v>
      </c>
      <c r="B151" s="85">
        <v>26786.89</v>
      </c>
      <c r="C151" s="86" t="s">
        <v>585</v>
      </c>
    </row>
    <row r="152" spans="1:3" ht="14">
      <c r="A152" s="81" t="s">
        <v>197</v>
      </c>
      <c r="B152" s="82">
        <v>26732.33</v>
      </c>
      <c r="C152" s="83" t="s">
        <v>585</v>
      </c>
    </row>
    <row r="153" spans="1:3" ht="14">
      <c r="A153" s="84" t="s">
        <v>448</v>
      </c>
      <c r="B153" s="85">
        <v>26627.360000000001</v>
      </c>
      <c r="C153" s="86" t="s">
        <v>585</v>
      </c>
    </row>
    <row r="154" spans="1:3" ht="14">
      <c r="A154" s="81" t="s">
        <v>511</v>
      </c>
      <c r="B154" s="82">
        <v>26552.46</v>
      </c>
      <c r="C154" s="83" t="s">
        <v>585</v>
      </c>
    </row>
    <row r="155" spans="1:3" ht="14">
      <c r="A155" s="84" t="s">
        <v>86</v>
      </c>
      <c r="B155" s="85">
        <v>26518.54</v>
      </c>
      <c r="C155" s="86" t="s">
        <v>585</v>
      </c>
    </row>
    <row r="156" spans="1:3" ht="14">
      <c r="A156" s="81" t="s">
        <v>561</v>
      </c>
      <c r="B156" s="82">
        <v>26469.73</v>
      </c>
      <c r="C156" s="83" t="s">
        <v>585</v>
      </c>
    </row>
    <row r="157" spans="1:3" ht="14">
      <c r="A157" s="84" t="s">
        <v>36</v>
      </c>
      <c r="B157" s="85">
        <v>26403.14</v>
      </c>
      <c r="C157" s="86" t="s">
        <v>585</v>
      </c>
    </row>
    <row r="158" spans="1:3" ht="14">
      <c r="A158" s="81" t="s">
        <v>462</v>
      </c>
      <c r="B158" s="82">
        <v>26316.75</v>
      </c>
      <c r="C158" s="83" t="s">
        <v>585</v>
      </c>
    </row>
    <row r="159" spans="1:3" ht="14">
      <c r="A159" s="84" t="s">
        <v>117</v>
      </c>
      <c r="B159" s="85">
        <v>26296.82</v>
      </c>
      <c r="C159" s="86" t="s">
        <v>585</v>
      </c>
    </row>
    <row r="160" spans="1:3" ht="14">
      <c r="A160" s="81" t="s">
        <v>303</v>
      </c>
      <c r="B160" s="82">
        <v>26295.19</v>
      </c>
      <c r="C160" s="83" t="s">
        <v>585</v>
      </c>
    </row>
    <row r="161" spans="1:3" ht="14">
      <c r="A161" s="84" t="s">
        <v>264</v>
      </c>
      <c r="B161" s="85">
        <v>26255.29</v>
      </c>
      <c r="C161" s="86" t="s">
        <v>585</v>
      </c>
    </row>
    <row r="162" spans="1:3" ht="14">
      <c r="A162" s="81" t="s">
        <v>77</v>
      </c>
      <c r="B162" s="82">
        <v>26249.79</v>
      </c>
      <c r="C162" s="83" t="s">
        <v>585</v>
      </c>
    </row>
    <row r="163" spans="1:3" ht="14">
      <c r="A163" s="84" t="s">
        <v>337</v>
      </c>
      <c r="B163" s="85">
        <v>26233.3</v>
      </c>
      <c r="C163" s="86" t="s">
        <v>585</v>
      </c>
    </row>
    <row r="164" spans="1:3" ht="14">
      <c r="A164" s="81" t="s">
        <v>29</v>
      </c>
      <c r="B164" s="82">
        <v>26229.35</v>
      </c>
      <c r="C164" s="83" t="s">
        <v>585</v>
      </c>
    </row>
    <row r="165" spans="1:3" ht="14">
      <c r="A165" s="84" t="s">
        <v>252</v>
      </c>
      <c r="B165" s="85">
        <v>26220.58</v>
      </c>
      <c r="C165" s="86" t="s">
        <v>585</v>
      </c>
    </row>
    <row r="166" spans="1:3" ht="14">
      <c r="A166" s="81" t="s">
        <v>110</v>
      </c>
      <c r="B166" s="82">
        <v>26219.06</v>
      </c>
      <c r="C166" s="83" t="s">
        <v>585</v>
      </c>
    </row>
    <row r="167" spans="1:3" ht="14">
      <c r="A167" s="84" t="s">
        <v>320</v>
      </c>
      <c r="B167" s="85">
        <v>26174.57</v>
      </c>
      <c r="C167" s="86" t="s">
        <v>585</v>
      </c>
    </row>
    <row r="168" spans="1:3" ht="14">
      <c r="A168" s="81" t="s">
        <v>568</v>
      </c>
      <c r="B168" s="82">
        <v>26161.439999999999</v>
      </c>
      <c r="C168" s="83" t="s">
        <v>585</v>
      </c>
    </row>
    <row r="169" spans="1:3" ht="14">
      <c r="A169" s="84" t="s">
        <v>132</v>
      </c>
      <c r="B169" s="85">
        <v>26149.09</v>
      </c>
      <c r="C169" s="86" t="s">
        <v>585</v>
      </c>
    </row>
    <row r="170" spans="1:3" ht="14">
      <c r="A170" s="81" t="s">
        <v>186</v>
      </c>
      <c r="B170" s="82">
        <v>26114.49</v>
      </c>
      <c r="C170" s="83" t="s">
        <v>585</v>
      </c>
    </row>
    <row r="171" spans="1:3" ht="14">
      <c r="A171" s="84" t="s">
        <v>525</v>
      </c>
      <c r="B171" s="85">
        <v>26098.44</v>
      </c>
      <c r="C171" s="86" t="s">
        <v>585</v>
      </c>
    </row>
    <row r="172" spans="1:3" ht="14">
      <c r="A172" s="81" t="s">
        <v>378</v>
      </c>
      <c r="B172" s="82">
        <v>26078.34</v>
      </c>
      <c r="C172" s="83" t="s">
        <v>585</v>
      </c>
    </row>
    <row r="173" spans="1:3" ht="14">
      <c r="A173" s="84" t="s">
        <v>547</v>
      </c>
      <c r="B173" s="85">
        <v>26015.37</v>
      </c>
      <c r="C173" s="86" t="s">
        <v>585</v>
      </c>
    </row>
    <row r="174" spans="1:3" ht="14">
      <c r="A174" s="81" t="s">
        <v>142</v>
      </c>
      <c r="B174" s="82">
        <v>25986.55</v>
      </c>
      <c r="C174" s="83" t="s">
        <v>585</v>
      </c>
    </row>
    <row r="175" spans="1:3" ht="14">
      <c r="A175" s="84" t="s">
        <v>480</v>
      </c>
      <c r="B175" s="85">
        <v>25976.58</v>
      </c>
      <c r="C175" s="86" t="s">
        <v>585</v>
      </c>
    </row>
    <row r="176" spans="1:3" ht="14">
      <c r="A176" s="81" t="s">
        <v>544</v>
      </c>
      <c r="B176" s="82">
        <v>25900.19</v>
      </c>
      <c r="C176" s="83" t="s">
        <v>585</v>
      </c>
    </row>
    <row r="177" spans="1:3" ht="14">
      <c r="A177" s="84" t="s">
        <v>468</v>
      </c>
      <c r="B177" s="85">
        <v>25861.32</v>
      </c>
      <c r="C177" s="86" t="s">
        <v>585</v>
      </c>
    </row>
    <row r="178" spans="1:3" ht="14">
      <c r="A178" s="81" t="s">
        <v>452</v>
      </c>
      <c r="B178" s="82">
        <v>25812.17</v>
      </c>
      <c r="C178" s="83" t="s">
        <v>585</v>
      </c>
    </row>
    <row r="179" spans="1:3" ht="14">
      <c r="A179" s="84" t="s">
        <v>8</v>
      </c>
      <c r="B179" s="85">
        <v>25720.33</v>
      </c>
      <c r="C179" s="86" t="s">
        <v>585</v>
      </c>
    </row>
    <row r="180" spans="1:3" ht="14">
      <c r="A180" s="81" t="s">
        <v>482</v>
      </c>
      <c r="B180" s="82">
        <v>25705.63</v>
      </c>
      <c r="C180" s="83" t="s">
        <v>585</v>
      </c>
    </row>
    <row r="181" spans="1:3" ht="14">
      <c r="A181" s="84" t="s">
        <v>567</v>
      </c>
      <c r="B181" s="85">
        <v>25683.8</v>
      </c>
      <c r="C181" s="86" t="s">
        <v>585</v>
      </c>
    </row>
    <row r="182" spans="1:3" ht="14">
      <c r="A182" s="81" t="s">
        <v>176</v>
      </c>
      <c r="B182" s="82">
        <v>25656.63</v>
      </c>
      <c r="C182" s="83" t="s">
        <v>585</v>
      </c>
    </row>
    <row r="183" spans="1:3" ht="14">
      <c r="A183" s="84" t="s">
        <v>566</v>
      </c>
      <c r="B183" s="85">
        <v>25631.54</v>
      </c>
      <c r="C183" s="86" t="s">
        <v>585</v>
      </c>
    </row>
    <row r="184" spans="1:3" ht="14">
      <c r="A184" s="81" t="s">
        <v>285</v>
      </c>
      <c r="B184" s="82">
        <v>25627.78</v>
      </c>
      <c r="C184" s="83" t="s">
        <v>585</v>
      </c>
    </row>
    <row r="185" spans="1:3" ht="14">
      <c r="A185" s="84" t="s">
        <v>268</v>
      </c>
      <c r="B185" s="85">
        <v>25616.05</v>
      </c>
      <c r="C185" s="86" t="s">
        <v>585</v>
      </c>
    </row>
    <row r="186" spans="1:3" ht="14">
      <c r="A186" s="81" t="s">
        <v>62</v>
      </c>
      <c r="B186" s="82">
        <v>25597.82</v>
      </c>
      <c r="C186" s="83" t="s">
        <v>585</v>
      </c>
    </row>
    <row r="187" spans="1:3" ht="14">
      <c r="A187" s="84" t="s">
        <v>527</v>
      </c>
      <c r="B187" s="85">
        <v>25576.87</v>
      </c>
      <c r="C187" s="86" t="s">
        <v>585</v>
      </c>
    </row>
    <row r="188" spans="1:3" ht="14">
      <c r="A188" s="81" t="s">
        <v>461</v>
      </c>
      <c r="B188" s="82">
        <v>25506.71</v>
      </c>
      <c r="C188" s="83" t="s">
        <v>585</v>
      </c>
    </row>
    <row r="189" spans="1:3" ht="14">
      <c r="A189" s="84" t="s">
        <v>292</v>
      </c>
      <c r="B189" s="85">
        <v>25393.42</v>
      </c>
      <c r="C189" s="86" t="s">
        <v>585</v>
      </c>
    </row>
    <row r="190" spans="1:3" ht="14">
      <c r="A190" s="81" t="s">
        <v>508</v>
      </c>
      <c r="B190" s="82">
        <v>25388.55</v>
      </c>
      <c r="C190" s="83" t="s">
        <v>585</v>
      </c>
    </row>
    <row r="191" spans="1:3" ht="14">
      <c r="A191" s="84" t="s">
        <v>108</v>
      </c>
      <c r="B191" s="85">
        <v>25310.67</v>
      </c>
      <c r="C191" s="86" t="s">
        <v>585</v>
      </c>
    </row>
    <row r="192" spans="1:3" ht="14">
      <c r="A192" s="81" t="s">
        <v>559</v>
      </c>
      <c r="B192" s="82">
        <v>25294.97</v>
      </c>
      <c r="C192" s="83" t="s">
        <v>585</v>
      </c>
    </row>
    <row r="193" spans="1:3" ht="14">
      <c r="A193" s="84" t="s">
        <v>357</v>
      </c>
      <c r="B193" s="85">
        <v>25244.57</v>
      </c>
      <c r="C193" s="86" t="s">
        <v>585</v>
      </c>
    </row>
    <row r="194" spans="1:3" ht="14">
      <c r="A194" s="81" t="s">
        <v>437</v>
      </c>
      <c r="B194" s="82">
        <v>25243.38</v>
      </c>
      <c r="C194" s="83" t="s">
        <v>585</v>
      </c>
    </row>
    <row r="195" spans="1:3" ht="14">
      <c r="A195" s="84" t="s">
        <v>247</v>
      </c>
      <c r="B195" s="85">
        <v>25229.26</v>
      </c>
      <c r="C195" s="86" t="s">
        <v>585</v>
      </c>
    </row>
    <row r="196" spans="1:3" ht="14">
      <c r="A196" s="81" t="s">
        <v>635</v>
      </c>
      <c r="B196" s="82">
        <v>25197.57</v>
      </c>
      <c r="C196" s="83" t="s">
        <v>585</v>
      </c>
    </row>
    <row r="197" spans="1:3" ht="14">
      <c r="A197" s="84" t="s">
        <v>315</v>
      </c>
      <c r="B197" s="85">
        <v>25194.41</v>
      </c>
      <c r="C197" s="86" t="s">
        <v>585</v>
      </c>
    </row>
    <row r="198" spans="1:3" ht="14">
      <c r="A198" s="81" t="s">
        <v>478</v>
      </c>
      <c r="B198" s="82">
        <v>25151.74</v>
      </c>
      <c r="C198" s="83" t="s">
        <v>585</v>
      </c>
    </row>
    <row r="199" spans="1:3" ht="14">
      <c r="A199" s="84" t="s">
        <v>519</v>
      </c>
      <c r="B199" s="85">
        <v>25143.41</v>
      </c>
      <c r="C199" s="86" t="s">
        <v>585</v>
      </c>
    </row>
    <row r="200" spans="1:3" ht="14">
      <c r="A200" s="81" t="s">
        <v>524</v>
      </c>
      <c r="B200" s="82">
        <v>25134.15</v>
      </c>
      <c r="C200" s="83" t="s">
        <v>585</v>
      </c>
    </row>
    <row r="201" spans="1:3" ht="14">
      <c r="A201" s="84" t="s">
        <v>431</v>
      </c>
      <c r="B201" s="85">
        <v>25085.48</v>
      </c>
      <c r="C201" s="86" t="s">
        <v>585</v>
      </c>
    </row>
    <row r="202" spans="1:3" ht="14">
      <c r="A202" s="81" t="s">
        <v>502</v>
      </c>
      <c r="B202" s="82">
        <v>25057.79</v>
      </c>
      <c r="C202" s="83" t="s">
        <v>585</v>
      </c>
    </row>
    <row r="203" spans="1:3" ht="14">
      <c r="A203" s="84" t="s">
        <v>558</v>
      </c>
      <c r="B203" s="85">
        <v>25000.560000000001</v>
      </c>
      <c r="C203" s="86" t="s">
        <v>585</v>
      </c>
    </row>
    <row r="204" spans="1:3" ht="14">
      <c r="A204" s="81" t="s">
        <v>316</v>
      </c>
      <c r="B204" s="82">
        <v>24973.11</v>
      </c>
      <c r="C204" s="83" t="s">
        <v>585</v>
      </c>
    </row>
    <row r="205" spans="1:3" ht="14">
      <c r="A205" s="84" t="s">
        <v>76</v>
      </c>
      <c r="B205" s="85">
        <v>24947.94</v>
      </c>
      <c r="C205" s="86" t="s">
        <v>585</v>
      </c>
    </row>
    <row r="206" spans="1:3" ht="14">
      <c r="A206" s="81" t="s">
        <v>536</v>
      </c>
      <c r="B206" s="82">
        <v>24941.33</v>
      </c>
      <c r="C206" s="83" t="s">
        <v>585</v>
      </c>
    </row>
    <row r="207" spans="1:3" ht="14">
      <c r="A207" s="84" t="s">
        <v>120</v>
      </c>
      <c r="B207" s="85">
        <v>24930.43</v>
      </c>
      <c r="C207" s="86" t="s">
        <v>585</v>
      </c>
    </row>
    <row r="208" spans="1:3" ht="14">
      <c r="A208" s="81" t="s">
        <v>334</v>
      </c>
      <c r="B208" s="82">
        <v>24919.58</v>
      </c>
      <c r="C208" s="83" t="s">
        <v>585</v>
      </c>
    </row>
    <row r="209" spans="1:3" ht="14">
      <c r="A209" s="84" t="s">
        <v>472</v>
      </c>
      <c r="B209" s="85">
        <v>24912.59</v>
      </c>
      <c r="C209" s="86" t="s">
        <v>585</v>
      </c>
    </row>
    <row r="210" spans="1:3" ht="14">
      <c r="A210" s="81" t="s">
        <v>135</v>
      </c>
      <c r="B210" s="82">
        <v>24899.18</v>
      </c>
      <c r="C210" s="83" t="s">
        <v>585</v>
      </c>
    </row>
    <row r="211" spans="1:3" ht="14">
      <c r="A211" s="84" t="s">
        <v>215</v>
      </c>
      <c r="B211" s="85">
        <v>24843.57</v>
      </c>
      <c r="C211" s="86" t="s">
        <v>585</v>
      </c>
    </row>
    <row r="212" spans="1:3" ht="14">
      <c r="A212" s="81" t="s">
        <v>228</v>
      </c>
      <c r="B212" s="82">
        <v>24843.41</v>
      </c>
      <c r="C212" s="83" t="s">
        <v>585</v>
      </c>
    </row>
    <row r="213" spans="1:3" ht="14">
      <c r="A213" s="84" t="s">
        <v>44</v>
      </c>
      <c r="B213" s="85">
        <v>24782.46</v>
      </c>
      <c r="C213" s="86" t="s">
        <v>585</v>
      </c>
    </row>
    <row r="214" spans="1:3" ht="14">
      <c r="A214" s="81" t="s">
        <v>109</v>
      </c>
      <c r="B214" s="82">
        <v>24782</v>
      </c>
      <c r="C214" s="83" t="s">
        <v>585</v>
      </c>
    </row>
    <row r="215" spans="1:3" ht="14">
      <c r="A215" s="84" t="s">
        <v>318</v>
      </c>
      <c r="B215" s="85">
        <v>24777.52</v>
      </c>
      <c r="C215" s="86" t="s">
        <v>585</v>
      </c>
    </row>
    <row r="216" spans="1:3" ht="14">
      <c r="A216" s="81" t="s">
        <v>221</v>
      </c>
      <c r="B216" s="82">
        <v>24768.21</v>
      </c>
      <c r="C216" s="83" t="s">
        <v>585</v>
      </c>
    </row>
    <row r="217" spans="1:3" ht="14">
      <c r="A217" s="84" t="s">
        <v>345</v>
      </c>
      <c r="B217" s="85">
        <v>24765.18</v>
      </c>
      <c r="C217" s="86" t="s">
        <v>585</v>
      </c>
    </row>
    <row r="218" spans="1:3" ht="14">
      <c r="A218" s="81" t="s">
        <v>114</v>
      </c>
      <c r="B218" s="82">
        <v>24745.81</v>
      </c>
      <c r="C218" s="83" t="s">
        <v>585</v>
      </c>
    </row>
    <row r="219" spans="1:3" ht="14">
      <c r="A219" s="84" t="s">
        <v>260</v>
      </c>
      <c r="B219" s="85">
        <v>24728.13</v>
      </c>
      <c r="C219" s="86" t="s">
        <v>585</v>
      </c>
    </row>
    <row r="220" spans="1:3" ht="14">
      <c r="A220" s="81" t="s">
        <v>477</v>
      </c>
      <c r="B220" s="82">
        <v>24699.77</v>
      </c>
      <c r="C220" s="83" t="s">
        <v>585</v>
      </c>
    </row>
    <row r="221" spans="1:3" ht="14">
      <c r="A221" s="84" t="s">
        <v>88</v>
      </c>
      <c r="B221" s="85">
        <v>24680.98</v>
      </c>
      <c r="C221" s="86" t="s">
        <v>585</v>
      </c>
    </row>
    <row r="222" spans="1:3" ht="14">
      <c r="A222" s="81" t="s">
        <v>354</v>
      </c>
      <c r="B222" s="82">
        <v>24676.68</v>
      </c>
      <c r="C222" s="83" t="s">
        <v>585</v>
      </c>
    </row>
    <row r="223" spans="1:3" ht="14">
      <c r="A223" s="84" t="s">
        <v>335</v>
      </c>
      <c r="B223" s="85">
        <v>24668.3</v>
      </c>
      <c r="C223" s="86" t="s">
        <v>585</v>
      </c>
    </row>
    <row r="224" spans="1:3" ht="14">
      <c r="A224" s="81" t="s">
        <v>311</v>
      </c>
      <c r="B224" s="82">
        <v>24666.02</v>
      </c>
      <c r="C224" s="83" t="s">
        <v>585</v>
      </c>
    </row>
    <row r="225" spans="1:3" ht="14">
      <c r="A225" s="84" t="s">
        <v>107</v>
      </c>
      <c r="B225" s="85">
        <v>24645.42</v>
      </c>
      <c r="C225" s="86" t="s">
        <v>585</v>
      </c>
    </row>
    <row r="226" spans="1:3" ht="14">
      <c r="A226" s="81" t="s">
        <v>336</v>
      </c>
      <c r="B226" s="82">
        <v>24628.86</v>
      </c>
      <c r="C226" s="83" t="s">
        <v>585</v>
      </c>
    </row>
    <row r="227" spans="1:3" ht="14">
      <c r="A227" s="84" t="s">
        <v>426</v>
      </c>
      <c r="B227" s="85">
        <v>24623.439999999999</v>
      </c>
      <c r="C227" s="86" t="s">
        <v>585</v>
      </c>
    </row>
    <row r="228" spans="1:3" ht="14">
      <c r="A228" s="81" t="s">
        <v>7</v>
      </c>
      <c r="B228" s="82">
        <v>24592.799999999999</v>
      </c>
      <c r="C228" s="83" t="s">
        <v>585</v>
      </c>
    </row>
    <row r="229" spans="1:3" ht="14">
      <c r="A229" s="84" t="s">
        <v>385</v>
      </c>
      <c r="B229" s="85">
        <v>24591.71</v>
      </c>
      <c r="C229" s="86" t="s">
        <v>585</v>
      </c>
    </row>
    <row r="230" spans="1:3" ht="14">
      <c r="A230" s="81" t="s">
        <v>211</v>
      </c>
      <c r="B230" s="82">
        <v>24517.58</v>
      </c>
      <c r="C230" s="83" t="s">
        <v>585</v>
      </c>
    </row>
    <row r="231" spans="1:3" ht="14">
      <c r="A231" s="84" t="s">
        <v>145</v>
      </c>
      <c r="B231" s="85">
        <v>24448.13</v>
      </c>
      <c r="C231" s="86" t="s">
        <v>585</v>
      </c>
    </row>
    <row r="232" spans="1:3" ht="14">
      <c r="A232" s="81" t="s">
        <v>465</v>
      </c>
      <c r="B232" s="82">
        <v>24434.54</v>
      </c>
      <c r="C232" s="83" t="s">
        <v>585</v>
      </c>
    </row>
    <row r="233" spans="1:3" ht="14">
      <c r="A233" s="84" t="s">
        <v>490</v>
      </c>
      <c r="B233" s="85">
        <v>24390.78</v>
      </c>
      <c r="C233" s="86" t="s">
        <v>585</v>
      </c>
    </row>
    <row r="234" spans="1:3" ht="14">
      <c r="A234" s="81" t="s">
        <v>388</v>
      </c>
      <c r="B234" s="82">
        <v>24384.02</v>
      </c>
      <c r="C234" s="83" t="s">
        <v>585</v>
      </c>
    </row>
    <row r="235" spans="1:3" ht="14">
      <c r="A235" s="84" t="s">
        <v>122</v>
      </c>
      <c r="B235" s="85">
        <v>24378.03</v>
      </c>
      <c r="C235" s="86" t="s">
        <v>585</v>
      </c>
    </row>
    <row r="236" spans="1:3" ht="14">
      <c r="A236" s="81" t="s">
        <v>534</v>
      </c>
      <c r="B236" s="82">
        <v>24349.82</v>
      </c>
      <c r="C236" s="83" t="s">
        <v>585</v>
      </c>
    </row>
    <row r="237" spans="1:3" ht="14">
      <c r="A237" s="84" t="s">
        <v>159</v>
      </c>
      <c r="B237" s="85">
        <v>24343.17</v>
      </c>
      <c r="C237" s="86" t="s">
        <v>585</v>
      </c>
    </row>
    <row r="238" spans="1:3" ht="14">
      <c r="A238" s="81" t="s">
        <v>235</v>
      </c>
      <c r="B238" s="82">
        <v>24328.240000000002</v>
      </c>
      <c r="C238" s="83" t="s">
        <v>585</v>
      </c>
    </row>
    <row r="239" spans="1:3" ht="14">
      <c r="A239" s="84" t="s">
        <v>237</v>
      </c>
      <c r="B239" s="85">
        <v>24319.06</v>
      </c>
      <c r="C239" s="86" t="s">
        <v>585</v>
      </c>
    </row>
    <row r="240" spans="1:3" ht="14">
      <c r="A240" s="81" t="s">
        <v>71</v>
      </c>
      <c r="B240" s="82">
        <v>24295.47</v>
      </c>
      <c r="C240" s="83" t="s">
        <v>585</v>
      </c>
    </row>
    <row r="241" spans="1:3" ht="14">
      <c r="A241" s="84" t="s">
        <v>116</v>
      </c>
      <c r="B241" s="85">
        <v>24292.25</v>
      </c>
      <c r="C241" s="86" t="s">
        <v>585</v>
      </c>
    </row>
    <row r="242" spans="1:3" ht="14">
      <c r="A242" s="81" t="s">
        <v>363</v>
      </c>
      <c r="B242" s="82">
        <v>24282.6</v>
      </c>
      <c r="C242" s="83" t="s">
        <v>585</v>
      </c>
    </row>
    <row r="243" spans="1:3" ht="14">
      <c r="A243" s="84" t="s">
        <v>518</v>
      </c>
      <c r="B243" s="85">
        <v>24278.39</v>
      </c>
      <c r="C243" s="86" t="s">
        <v>585</v>
      </c>
    </row>
    <row r="244" spans="1:3" ht="14">
      <c r="A244" s="81" t="s">
        <v>564</v>
      </c>
      <c r="B244" s="82">
        <v>24272.18</v>
      </c>
      <c r="C244" s="83" t="s">
        <v>585</v>
      </c>
    </row>
    <row r="245" spans="1:3" ht="14">
      <c r="A245" s="84" t="s">
        <v>479</v>
      </c>
      <c r="B245" s="85">
        <v>24255.06</v>
      </c>
      <c r="C245" s="86" t="s">
        <v>585</v>
      </c>
    </row>
    <row r="246" spans="1:3" ht="14">
      <c r="A246" s="81" t="s">
        <v>90</v>
      </c>
      <c r="B246" s="82">
        <v>24239.05</v>
      </c>
      <c r="C246" s="83" t="s">
        <v>585</v>
      </c>
    </row>
    <row r="247" spans="1:3" ht="14">
      <c r="A247" s="84" t="s">
        <v>516</v>
      </c>
      <c r="B247" s="85">
        <v>24230.68</v>
      </c>
      <c r="C247" s="86" t="s">
        <v>585</v>
      </c>
    </row>
    <row r="248" spans="1:3" ht="14">
      <c r="A248" s="81" t="s">
        <v>322</v>
      </c>
      <c r="B248" s="82">
        <v>24229.32</v>
      </c>
      <c r="C248" s="83" t="s">
        <v>585</v>
      </c>
    </row>
    <row r="249" spans="1:3" ht="14">
      <c r="A249" s="84" t="s">
        <v>74</v>
      </c>
      <c r="B249" s="85">
        <v>24195.47</v>
      </c>
      <c r="C249" s="86" t="s">
        <v>585</v>
      </c>
    </row>
    <row r="250" spans="1:3" ht="14">
      <c r="A250" s="81" t="s">
        <v>165</v>
      </c>
      <c r="B250" s="82">
        <v>24105.85</v>
      </c>
      <c r="C250" s="83" t="s">
        <v>585</v>
      </c>
    </row>
    <row r="251" spans="1:3" ht="14">
      <c r="A251" s="84" t="s">
        <v>434</v>
      </c>
      <c r="B251" s="85">
        <v>24104.66</v>
      </c>
      <c r="C251" s="86" t="s">
        <v>585</v>
      </c>
    </row>
    <row r="252" spans="1:3" ht="14">
      <c r="A252" s="81" t="s">
        <v>323</v>
      </c>
      <c r="B252" s="82">
        <v>24087.46</v>
      </c>
      <c r="C252" s="83" t="s">
        <v>585</v>
      </c>
    </row>
    <row r="253" spans="1:3" ht="14">
      <c r="A253" s="84" t="s">
        <v>417</v>
      </c>
      <c r="B253" s="85">
        <v>24052.22</v>
      </c>
      <c r="C253" s="86" t="s">
        <v>585</v>
      </c>
    </row>
    <row r="254" spans="1:3" ht="14">
      <c r="A254" s="81" t="s">
        <v>295</v>
      </c>
      <c r="B254" s="82">
        <v>24049.33</v>
      </c>
      <c r="C254" s="83" t="s">
        <v>585</v>
      </c>
    </row>
    <row r="255" spans="1:3" ht="14">
      <c r="A255" s="84" t="s">
        <v>532</v>
      </c>
      <c r="B255" s="85">
        <v>24042.19</v>
      </c>
      <c r="C255" s="86" t="s">
        <v>585</v>
      </c>
    </row>
    <row r="256" spans="1:3" ht="14">
      <c r="A256" s="81" t="s">
        <v>12</v>
      </c>
      <c r="B256" s="82">
        <v>24036.26</v>
      </c>
      <c r="C256" s="83" t="s">
        <v>585</v>
      </c>
    </row>
    <row r="257" spans="1:3" ht="14">
      <c r="A257" s="84" t="s">
        <v>52</v>
      </c>
      <c r="B257" s="85">
        <v>24003.94</v>
      </c>
      <c r="C257" s="86" t="s">
        <v>585</v>
      </c>
    </row>
    <row r="258" spans="1:3" ht="14">
      <c r="A258" s="81" t="s">
        <v>522</v>
      </c>
      <c r="B258" s="82">
        <v>23990.33</v>
      </c>
      <c r="C258" s="83" t="s">
        <v>585</v>
      </c>
    </row>
    <row r="259" spans="1:3" ht="14">
      <c r="A259" s="84" t="s">
        <v>498</v>
      </c>
      <c r="B259" s="85">
        <v>23951.46</v>
      </c>
      <c r="C259" s="86" t="s">
        <v>585</v>
      </c>
    </row>
    <row r="260" spans="1:3" ht="14">
      <c r="A260" s="81" t="s">
        <v>578</v>
      </c>
      <c r="B260" s="82">
        <v>23951.05</v>
      </c>
      <c r="C260" s="83" t="s">
        <v>586</v>
      </c>
    </row>
    <row r="261" spans="1:3" ht="14">
      <c r="A261" s="84" t="s">
        <v>172</v>
      </c>
      <c r="B261" s="85">
        <v>23934.799999999999</v>
      </c>
      <c r="C261" s="86" t="s">
        <v>585</v>
      </c>
    </row>
    <row r="262" spans="1:3" ht="14">
      <c r="A262" s="81" t="s">
        <v>504</v>
      </c>
      <c r="B262" s="82">
        <v>23925.86</v>
      </c>
      <c r="C262" s="83" t="s">
        <v>585</v>
      </c>
    </row>
    <row r="263" spans="1:3" ht="14">
      <c r="A263" s="84" t="s">
        <v>93</v>
      </c>
      <c r="B263" s="85">
        <v>23905.26</v>
      </c>
      <c r="C263" s="86" t="s">
        <v>585</v>
      </c>
    </row>
    <row r="264" spans="1:3" ht="14">
      <c r="A264" s="81" t="s">
        <v>351</v>
      </c>
      <c r="B264" s="82">
        <v>23885.71</v>
      </c>
      <c r="C264" s="83" t="s">
        <v>585</v>
      </c>
    </row>
    <row r="265" spans="1:3" ht="14">
      <c r="A265" s="84" t="s">
        <v>470</v>
      </c>
      <c r="B265" s="85">
        <v>23878.080000000002</v>
      </c>
      <c r="C265" s="86" t="s">
        <v>585</v>
      </c>
    </row>
    <row r="266" spans="1:3" ht="14">
      <c r="A266" s="81" t="s">
        <v>31</v>
      </c>
      <c r="B266" s="82">
        <v>23819.24</v>
      </c>
      <c r="C266" s="83" t="s">
        <v>585</v>
      </c>
    </row>
    <row r="267" spans="1:3" ht="14">
      <c r="A267" s="84" t="s">
        <v>360</v>
      </c>
      <c r="B267" s="85">
        <v>23801.31</v>
      </c>
      <c r="C267" s="86" t="s">
        <v>585</v>
      </c>
    </row>
    <row r="268" spans="1:3" ht="14">
      <c r="A268" s="81" t="s">
        <v>407</v>
      </c>
      <c r="B268" s="82">
        <v>23777.16</v>
      </c>
      <c r="C268" s="83" t="s">
        <v>585</v>
      </c>
    </row>
    <row r="269" spans="1:3" ht="14">
      <c r="A269" s="84" t="s">
        <v>460</v>
      </c>
      <c r="B269" s="85">
        <v>23768.400000000001</v>
      </c>
      <c r="C269" s="86" t="s">
        <v>585</v>
      </c>
    </row>
    <row r="270" spans="1:3" ht="14">
      <c r="A270" s="81" t="s">
        <v>27</v>
      </c>
      <c r="B270" s="82">
        <v>23739.38</v>
      </c>
      <c r="C270" s="83" t="s">
        <v>585</v>
      </c>
    </row>
    <row r="271" spans="1:3" ht="14">
      <c r="A271" s="84" t="s">
        <v>367</v>
      </c>
      <c r="B271" s="85">
        <v>23700.36</v>
      </c>
      <c r="C271" s="86" t="s">
        <v>585</v>
      </c>
    </row>
    <row r="272" spans="1:3" ht="14">
      <c r="A272" s="81" t="s">
        <v>305</v>
      </c>
      <c r="B272" s="82">
        <v>23684.7</v>
      </c>
      <c r="C272" s="83" t="s">
        <v>585</v>
      </c>
    </row>
    <row r="273" spans="1:3" ht="14">
      <c r="A273" s="84" t="s">
        <v>512</v>
      </c>
      <c r="B273" s="85">
        <v>23680.03</v>
      </c>
      <c r="C273" s="86" t="s">
        <v>585</v>
      </c>
    </row>
    <row r="274" spans="1:3" ht="14">
      <c r="A274" s="81" t="s">
        <v>248</v>
      </c>
      <c r="B274" s="82">
        <v>23664.95</v>
      </c>
      <c r="C274" s="83" t="s">
        <v>585</v>
      </c>
    </row>
    <row r="275" spans="1:3" ht="14">
      <c r="A275" s="84" t="s">
        <v>54</v>
      </c>
      <c r="B275" s="85">
        <v>23651.08</v>
      </c>
      <c r="C275" s="86" t="s">
        <v>585</v>
      </c>
    </row>
    <row r="276" spans="1:3" ht="14">
      <c r="A276" s="81" t="s">
        <v>87</v>
      </c>
      <c r="B276" s="82">
        <v>23574.36</v>
      </c>
      <c r="C276" s="83" t="s">
        <v>585</v>
      </c>
    </row>
    <row r="277" spans="1:3" ht="14">
      <c r="A277" s="84" t="s">
        <v>476</v>
      </c>
      <c r="B277" s="85">
        <v>23562.98</v>
      </c>
      <c r="C277" s="86" t="s">
        <v>585</v>
      </c>
    </row>
    <row r="278" spans="1:3" ht="14">
      <c r="A278" s="81" t="s">
        <v>105</v>
      </c>
      <c r="B278" s="82">
        <v>23543.61</v>
      </c>
      <c r="C278" s="83" t="s">
        <v>585</v>
      </c>
    </row>
    <row r="279" spans="1:3" ht="14">
      <c r="A279" s="84" t="s">
        <v>278</v>
      </c>
      <c r="B279" s="85">
        <v>23482.29</v>
      </c>
      <c r="C279" s="86" t="s">
        <v>585</v>
      </c>
    </row>
    <row r="280" spans="1:3" ht="14">
      <c r="A280" s="81" t="s">
        <v>156</v>
      </c>
      <c r="B280" s="82">
        <v>23478.78</v>
      </c>
      <c r="C280" s="83" t="s">
        <v>585</v>
      </c>
    </row>
    <row r="281" spans="1:3" ht="14">
      <c r="A281" s="84" t="s">
        <v>10</v>
      </c>
      <c r="B281" s="85">
        <v>23439.31</v>
      </c>
      <c r="C281" s="86" t="s">
        <v>585</v>
      </c>
    </row>
    <row r="282" spans="1:3" ht="14">
      <c r="A282" s="81" t="s">
        <v>39</v>
      </c>
      <c r="B282" s="82">
        <v>23435.07</v>
      </c>
      <c r="C282" s="83" t="s">
        <v>585</v>
      </c>
    </row>
    <row r="283" spans="1:3" ht="14">
      <c r="A283" s="84" t="s">
        <v>486</v>
      </c>
      <c r="B283" s="85">
        <v>23426.560000000001</v>
      </c>
      <c r="C283" s="86" t="s">
        <v>585</v>
      </c>
    </row>
    <row r="284" spans="1:3" ht="14">
      <c r="A284" s="81" t="s">
        <v>379</v>
      </c>
      <c r="B284" s="82">
        <v>23415.9</v>
      </c>
      <c r="C284" s="83" t="s">
        <v>585</v>
      </c>
    </row>
    <row r="285" spans="1:3" ht="14">
      <c r="A285" s="84" t="s">
        <v>402</v>
      </c>
      <c r="B285" s="85">
        <v>23385.48</v>
      </c>
      <c r="C285" s="86" t="s">
        <v>585</v>
      </c>
    </row>
    <row r="286" spans="1:3" ht="14">
      <c r="A286" s="81" t="s">
        <v>195</v>
      </c>
      <c r="B286" s="82">
        <v>23343.61</v>
      </c>
      <c r="C286" s="83" t="s">
        <v>585</v>
      </c>
    </row>
    <row r="287" spans="1:3" ht="14">
      <c r="A287" s="84" t="s">
        <v>175</v>
      </c>
      <c r="B287" s="85">
        <v>23309.88</v>
      </c>
      <c r="C287" s="86" t="s">
        <v>585</v>
      </c>
    </row>
    <row r="288" spans="1:3" ht="14">
      <c r="A288" s="81" t="s">
        <v>183</v>
      </c>
      <c r="B288" s="82">
        <v>23306.95</v>
      </c>
      <c r="C288" s="83" t="s">
        <v>585</v>
      </c>
    </row>
    <row r="289" spans="1:3" ht="14">
      <c r="A289" s="84" t="s">
        <v>571</v>
      </c>
      <c r="B289" s="85">
        <v>23295.45</v>
      </c>
      <c r="C289" s="86" t="s">
        <v>585</v>
      </c>
    </row>
    <row r="290" spans="1:3" ht="14">
      <c r="A290" s="81" t="s">
        <v>106</v>
      </c>
      <c r="B290" s="82">
        <v>23272.97</v>
      </c>
      <c r="C290" s="83" t="s">
        <v>585</v>
      </c>
    </row>
    <row r="291" spans="1:3" ht="14">
      <c r="A291" s="84" t="s">
        <v>80</v>
      </c>
      <c r="B291" s="85">
        <v>23259.15</v>
      </c>
      <c r="C291" s="86" t="s">
        <v>585</v>
      </c>
    </row>
    <row r="292" spans="1:3" ht="14">
      <c r="A292" s="81" t="s">
        <v>263</v>
      </c>
      <c r="B292" s="82">
        <v>23240.06</v>
      </c>
      <c r="C292" s="83" t="s">
        <v>585</v>
      </c>
    </row>
    <row r="293" spans="1:3" ht="14">
      <c r="A293" s="84" t="s">
        <v>199</v>
      </c>
      <c r="B293" s="85">
        <v>23223.95</v>
      </c>
      <c r="C293" s="86" t="s">
        <v>585</v>
      </c>
    </row>
    <row r="294" spans="1:3" ht="14">
      <c r="A294" s="81" t="s">
        <v>258</v>
      </c>
      <c r="B294" s="82">
        <v>23221.06</v>
      </c>
      <c r="C294" s="83" t="s">
        <v>585</v>
      </c>
    </row>
    <row r="295" spans="1:3" ht="14">
      <c r="A295" s="84" t="s">
        <v>405</v>
      </c>
      <c r="B295" s="85">
        <v>23220.91</v>
      </c>
      <c r="C295" s="86" t="s">
        <v>585</v>
      </c>
    </row>
    <row r="296" spans="1:3" ht="14">
      <c r="A296" s="81" t="s">
        <v>157</v>
      </c>
      <c r="B296" s="82">
        <v>23217.13</v>
      </c>
      <c r="C296" s="83" t="s">
        <v>585</v>
      </c>
    </row>
    <row r="297" spans="1:3" ht="14">
      <c r="A297" s="84" t="s">
        <v>193</v>
      </c>
      <c r="B297" s="85">
        <v>23191.48</v>
      </c>
      <c r="C297" s="86" t="s">
        <v>585</v>
      </c>
    </row>
    <row r="298" spans="1:3" ht="14">
      <c r="A298" s="81" t="s">
        <v>200</v>
      </c>
      <c r="B298" s="82">
        <v>23115.51</v>
      </c>
      <c r="C298" s="83" t="s">
        <v>585</v>
      </c>
    </row>
    <row r="299" spans="1:3" ht="14">
      <c r="A299" s="84" t="s">
        <v>415</v>
      </c>
      <c r="B299" s="85">
        <v>22943.89</v>
      </c>
      <c r="C299" s="86" t="s">
        <v>585</v>
      </c>
    </row>
    <row r="300" spans="1:3" ht="14">
      <c r="A300" s="81" t="s">
        <v>103</v>
      </c>
      <c r="B300" s="82">
        <v>22942.19</v>
      </c>
      <c r="C300" s="83" t="s">
        <v>585</v>
      </c>
    </row>
    <row r="301" spans="1:3" ht="14">
      <c r="A301" s="84" t="s">
        <v>474</v>
      </c>
      <c r="B301" s="85">
        <v>22929.82</v>
      </c>
      <c r="C301" s="86" t="s">
        <v>585</v>
      </c>
    </row>
    <row r="302" spans="1:3" ht="14">
      <c r="A302" s="81" t="s">
        <v>447</v>
      </c>
      <c r="B302" s="82">
        <v>22929.06</v>
      </c>
      <c r="C302" s="83" t="s">
        <v>585</v>
      </c>
    </row>
    <row r="303" spans="1:3" ht="14">
      <c r="A303" s="84" t="s">
        <v>557</v>
      </c>
      <c r="B303" s="85">
        <v>22903.45</v>
      </c>
      <c r="C303" s="86" t="s">
        <v>585</v>
      </c>
    </row>
    <row r="304" spans="1:3" ht="14">
      <c r="A304" s="81" t="s">
        <v>636</v>
      </c>
      <c r="B304" s="82">
        <v>22883.87</v>
      </c>
      <c r="C304" s="83" t="s">
        <v>585</v>
      </c>
    </row>
    <row r="305" spans="1:3" ht="14">
      <c r="A305" s="84" t="s">
        <v>78</v>
      </c>
      <c r="B305" s="85">
        <v>22864.799999999999</v>
      </c>
      <c r="C305" s="86" t="s">
        <v>585</v>
      </c>
    </row>
    <row r="306" spans="1:3" ht="14">
      <c r="A306" s="81" t="s">
        <v>358</v>
      </c>
      <c r="B306" s="82">
        <v>22841.99</v>
      </c>
      <c r="C306" s="83" t="s">
        <v>585</v>
      </c>
    </row>
    <row r="307" spans="1:3" ht="14">
      <c r="A307" s="84" t="s">
        <v>408</v>
      </c>
      <c r="B307" s="85">
        <v>22835.42</v>
      </c>
      <c r="C307" s="86" t="s">
        <v>585</v>
      </c>
    </row>
    <row r="308" spans="1:3" ht="14">
      <c r="A308" s="81" t="s">
        <v>464</v>
      </c>
      <c r="B308" s="82">
        <v>22825.73</v>
      </c>
      <c r="C308" s="83" t="s">
        <v>585</v>
      </c>
    </row>
    <row r="309" spans="1:3" ht="14">
      <c r="A309" s="84" t="s">
        <v>443</v>
      </c>
      <c r="B309" s="85">
        <v>22778.82</v>
      </c>
      <c r="C309" s="86" t="s">
        <v>585</v>
      </c>
    </row>
    <row r="310" spans="1:3" ht="14">
      <c r="A310" s="81" t="s">
        <v>327</v>
      </c>
      <c r="B310" s="82">
        <v>22761.45</v>
      </c>
      <c r="C310" s="83" t="s">
        <v>585</v>
      </c>
    </row>
    <row r="311" spans="1:3" ht="14">
      <c r="A311" s="84" t="s">
        <v>280</v>
      </c>
      <c r="B311" s="85">
        <v>22751.13</v>
      </c>
      <c r="C311" s="86" t="s">
        <v>585</v>
      </c>
    </row>
    <row r="312" spans="1:3" ht="14">
      <c r="A312" s="81" t="s">
        <v>158</v>
      </c>
      <c r="B312" s="82">
        <v>22747.46</v>
      </c>
      <c r="C312" s="83" t="s">
        <v>585</v>
      </c>
    </row>
    <row r="313" spans="1:3" ht="14">
      <c r="A313" s="84" t="s">
        <v>53</v>
      </c>
      <c r="B313" s="85">
        <v>22658.04</v>
      </c>
      <c r="C313" s="86" t="s">
        <v>585</v>
      </c>
    </row>
    <row r="314" spans="1:3" ht="14">
      <c r="A314" s="81" t="s">
        <v>427</v>
      </c>
      <c r="B314" s="82">
        <v>22651.69</v>
      </c>
      <c r="C314" s="83" t="s">
        <v>585</v>
      </c>
    </row>
    <row r="315" spans="1:3" ht="14">
      <c r="A315" s="84" t="s">
        <v>46</v>
      </c>
      <c r="B315" s="85">
        <v>22647.59</v>
      </c>
      <c r="C315" s="86" t="s">
        <v>585</v>
      </c>
    </row>
    <row r="316" spans="1:3" ht="14">
      <c r="A316" s="81" t="s">
        <v>298</v>
      </c>
      <c r="B316" s="82">
        <v>22562.99</v>
      </c>
      <c r="C316" s="83" t="s">
        <v>585</v>
      </c>
    </row>
    <row r="317" spans="1:3" ht="14">
      <c r="A317" s="84" t="s">
        <v>68</v>
      </c>
      <c r="B317" s="85">
        <v>22546.03</v>
      </c>
      <c r="C317" s="86" t="s">
        <v>585</v>
      </c>
    </row>
    <row r="318" spans="1:3" ht="14">
      <c r="A318" s="81" t="s">
        <v>338</v>
      </c>
      <c r="B318" s="82">
        <v>22542.81</v>
      </c>
      <c r="C318" s="83" t="s">
        <v>585</v>
      </c>
    </row>
    <row r="319" spans="1:3" ht="14">
      <c r="A319" s="84" t="s">
        <v>531</v>
      </c>
      <c r="B319" s="85">
        <v>22519.45</v>
      </c>
      <c r="C319" s="86" t="s">
        <v>585</v>
      </c>
    </row>
    <row r="320" spans="1:3" ht="14">
      <c r="A320" s="81" t="s">
        <v>393</v>
      </c>
      <c r="B320" s="82">
        <v>22492.22</v>
      </c>
      <c r="C320" s="83" t="s">
        <v>585</v>
      </c>
    </row>
    <row r="321" spans="1:3" ht="14">
      <c r="A321" s="84" t="s">
        <v>375</v>
      </c>
      <c r="B321" s="85">
        <v>22480.89</v>
      </c>
      <c r="C321" s="86" t="s">
        <v>585</v>
      </c>
    </row>
    <row r="322" spans="1:3" ht="14">
      <c r="A322" s="81" t="s">
        <v>253</v>
      </c>
      <c r="B322" s="82">
        <v>22473.03</v>
      </c>
      <c r="C322" s="83" t="s">
        <v>585</v>
      </c>
    </row>
    <row r="323" spans="1:3" ht="14">
      <c r="A323" s="84" t="s">
        <v>549</v>
      </c>
      <c r="B323" s="85">
        <v>22472.080000000002</v>
      </c>
      <c r="C323" s="86" t="s">
        <v>585</v>
      </c>
    </row>
    <row r="324" spans="1:3" ht="14">
      <c r="A324" s="81" t="s">
        <v>381</v>
      </c>
      <c r="B324" s="82">
        <v>22450.38</v>
      </c>
      <c r="C324" s="83" t="s">
        <v>585</v>
      </c>
    </row>
    <row r="325" spans="1:3" ht="14">
      <c r="A325" s="84" t="s">
        <v>487</v>
      </c>
      <c r="B325" s="85">
        <v>22447.81</v>
      </c>
      <c r="C325" s="86" t="s">
        <v>585</v>
      </c>
    </row>
    <row r="326" spans="1:3" ht="14">
      <c r="A326" s="81" t="s">
        <v>269</v>
      </c>
      <c r="B326" s="82">
        <v>22420.51</v>
      </c>
      <c r="C326" s="83" t="s">
        <v>585</v>
      </c>
    </row>
    <row r="327" spans="1:3" ht="14">
      <c r="A327" s="84" t="s">
        <v>140</v>
      </c>
      <c r="B327" s="85">
        <v>22417.13</v>
      </c>
      <c r="C327" s="86" t="s">
        <v>585</v>
      </c>
    </row>
    <row r="328" spans="1:3" ht="14">
      <c r="A328" s="81" t="s">
        <v>384</v>
      </c>
      <c r="B328" s="82">
        <v>22396.12</v>
      </c>
      <c r="C328" s="83" t="s">
        <v>585</v>
      </c>
    </row>
    <row r="329" spans="1:3" ht="14">
      <c r="A329" s="84" t="s">
        <v>30</v>
      </c>
      <c r="B329" s="85">
        <v>22388.14</v>
      </c>
      <c r="C329" s="86" t="s">
        <v>585</v>
      </c>
    </row>
    <row r="330" spans="1:3" ht="14">
      <c r="A330" s="81" t="s">
        <v>129</v>
      </c>
      <c r="B330" s="82">
        <v>22386.45</v>
      </c>
      <c r="C330" s="83" t="s">
        <v>585</v>
      </c>
    </row>
    <row r="331" spans="1:3" ht="14">
      <c r="A331" s="84" t="s">
        <v>61</v>
      </c>
      <c r="B331" s="85">
        <v>22360.45</v>
      </c>
      <c r="C331" s="86" t="s">
        <v>585</v>
      </c>
    </row>
    <row r="332" spans="1:3" ht="14">
      <c r="A332" s="81" t="s">
        <v>276</v>
      </c>
      <c r="B332" s="82">
        <v>22359.31</v>
      </c>
      <c r="C332" s="83" t="s">
        <v>585</v>
      </c>
    </row>
    <row r="333" spans="1:3" ht="14">
      <c r="A333" s="84" t="s">
        <v>188</v>
      </c>
      <c r="B333" s="85">
        <v>22352.99</v>
      </c>
      <c r="C333" s="86" t="s">
        <v>585</v>
      </c>
    </row>
    <row r="334" spans="1:3" ht="14">
      <c r="A334" s="81" t="s">
        <v>545</v>
      </c>
      <c r="B334" s="82">
        <v>22330.2</v>
      </c>
      <c r="C334" s="83" t="s">
        <v>585</v>
      </c>
    </row>
    <row r="335" spans="1:3" ht="14">
      <c r="A335" s="84" t="s">
        <v>168</v>
      </c>
      <c r="B335" s="85">
        <v>22301.19</v>
      </c>
      <c r="C335" s="86" t="s">
        <v>585</v>
      </c>
    </row>
    <row r="336" spans="1:3" ht="14">
      <c r="A336" s="81" t="s">
        <v>485</v>
      </c>
      <c r="B336" s="82">
        <v>22271.11</v>
      </c>
      <c r="C336" s="83" t="s">
        <v>585</v>
      </c>
    </row>
    <row r="337" spans="1:3" ht="14">
      <c r="A337" s="84" t="s">
        <v>493</v>
      </c>
      <c r="B337" s="85">
        <v>22213.38</v>
      </c>
      <c r="C337" s="86" t="s">
        <v>585</v>
      </c>
    </row>
    <row r="338" spans="1:3" ht="14">
      <c r="A338" s="81" t="s">
        <v>432</v>
      </c>
      <c r="B338" s="82">
        <v>22202.7</v>
      </c>
      <c r="C338" s="83" t="s">
        <v>585</v>
      </c>
    </row>
    <row r="339" spans="1:3" ht="14">
      <c r="A339" s="84" t="s">
        <v>170</v>
      </c>
      <c r="B339" s="85">
        <v>22185.65</v>
      </c>
      <c r="C339" s="86" t="s">
        <v>585</v>
      </c>
    </row>
    <row r="340" spans="1:3" ht="14">
      <c r="A340" s="81" t="s">
        <v>63</v>
      </c>
      <c r="B340" s="82">
        <v>22161.49</v>
      </c>
      <c r="C340" s="83" t="s">
        <v>585</v>
      </c>
    </row>
    <row r="341" spans="1:3" ht="14">
      <c r="A341" s="84" t="s">
        <v>359</v>
      </c>
      <c r="B341" s="85">
        <v>22155.040000000001</v>
      </c>
      <c r="C341" s="86" t="s">
        <v>585</v>
      </c>
    </row>
    <row r="342" spans="1:3" ht="14">
      <c r="A342" s="81" t="s">
        <v>34</v>
      </c>
      <c r="B342" s="82">
        <v>22145.279999999999</v>
      </c>
      <c r="C342" s="83" t="s">
        <v>585</v>
      </c>
    </row>
    <row r="343" spans="1:3" ht="14">
      <c r="A343" s="84" t="s">
        <v>254</v>
      </c>
      <c r="B343" s="85">
        <v>22074.95</v>
      </c>
      <c r="C343" s="86" t="s">
        <v>585</v>
      </c>
    </row>
    <row r="344" spans="1:3" ht="14">
      <c r="A344" s="81" t="s">
        <v>219</v>
      </c>
      <c r="B344" s="82">
        <v>22056.54</v>
      </c>
      <c r="C344" s="83" t="s">
        <v>585</v>
      </c>
    </row>
    <row r="345" spans="1:3" ht="14">
      <c r="A345" s="84" t="s">
        <v>56</v>
      </c>
      <c r="B345" s="85">
        <v>22018.43</v>
      </c>
      <c r="C345" s="86" t="s">
        <v>585</v>
      </c>
    </row>
    <row r="346" spans="1:3" ht="14">
      <c r="A346" s="81" t="s">
        <v>314</v>
      </c>
      <c r="B346" s="82">
        <v>22013.919999999998</v>
      </c>
      <c r="C346" s="83" t="s">
        <v>585</v>
      </c>
    </row>
    <row r="347" spans="1:3" ht="14">
      <c r="A347" s="84" t="s">
        <v>130</v>
      </c>
      <c r="B347" s="85">
        <v>21999.69</v>
      </c>
      <c r="C347" s="86" t="s">
        <v>585</v>
      </c>
    </row>
    <row r="348" spans="1:3" ht="14">
      <c r="A348" s="81" t="s">
        <v>433</v>
      </c>
      <c r="B348" s="82">
        <v>21993.66</v>
      </c>
      <c r="C348" s="83" t="s">
        <v>585</v>
      </c>
    </row>
    <row r="349" spans="1:3" ht="14">
      <c r="A349" s="84" t="s">
        <v>499</v>
      </c>
      <c r="B349" s="85">
        <v>21980.65</v>
      </c>
      <c r="C349" s="86" t="s">
        <v>585</v>
      </c>
    </row>
    <row r="350" spans="1:3" ht="14">
      <c r="A350" s="81" t="s">
        <v>84</v>
      </c>
      <c r="B350" s="82">
        <v>21959.56</v>
      </c>
      <c r="C350" s="83" t="s">
        <v>585</v>
      </c>
    </row>
    <row r="351" spans="1:3" ht="14">
      <c r="A351" s="84" t="s">
        <v>65</v>
      </c>
      <c r="B351" s="85">
        <v>21953.97</v>
      </c>
      <c r="C351" s="86" t="s">
        <v>585</v>
      </c>
    </row>
    <row r="352" spans="1:3" ht="14">
      <c r="A352" s="81" t="s">
        <v>288</v>
      </c>
      <c r="B352" s="82">
        <v>21948.7</v>
      </c>
      <c r="C352" s="83" t="s">
        <v>585</v>
      </c>
    </row>
    <row r="353" spans="1:3" ht="14">
      <c r="A353" s="84" t="s">
        <v>15</v>
      </c>
      <c r="B353" s="85">
        <v>21944.55</v>
      </c>
      <c r="C353" s="86" t="s">
        <v>585</v>
      </c>
    </row>
    <row r="354" spans="1:3" ht="14">
      <c r="A354" s="81" t="s">
        <v>306</v>
      </c>
      <c r="B354" s="82">
        <v>21924.87</v>
      </c>
      <c r="C354" s="83" t="s">
        <v>585</v>
      </c>
    </row>
    <row r="355" spans="1:3" ht="14">
      <c r="A355" s="84" t="s">
        <v>198</v>
      </c>
      <c r="B355" s="85">
        <v>21919.77</v>
      </c>
      <c r="C355" s="86" t="s">
        <v>585</v>
      </c>
    </row>
    <row r="356" spans="1:3" ht="14">
      <c r="A356" s="81" t="s">
        <v>206</v>
      </c>
      <c r="B356" s="82">
        <v>21895.79</v>
      </c>
      <c r="C356" s="83" t="s">
        <v>585</v>
      </c>
    </row>
    <row r="357" spans="1:3" ht="14">
      <c r="A357" s="84" t="s">
        <v>294</v>
      </c>
      <c r="B357" s="85">
        <v>21892.5</v>
      </c>
      <c r="C357" s="86" t="s">
        <v>585</v>
      </c>
    </row>
    <row r="358" spans="1:3" ht="14">
      <c r="A358" s="81" t="s">
        <v>102</v>
      </c>
      <c r="B358" s="82">
        <v>21865.200000000001</v>
      </c>
      <c r="C358" s="83" t="s">
        <v>585</v>
      </c>
    </row>
    <row r="359" spans="1:3" ht="14">
      <c r="A359" s="84" t="s">
        <v>104</v>
      </c>
      <c r="B359" s="85">
        <v>21862.58</v>
      </c>
      <c r="C359" s="86" t="s">
        <v>585</v>
      </c>
    </row>
    <row r="360" spans="1:3" ht="14">
      <c r="A360" s="81" t="s">
        <v>163</v>
      </c>
      <c r="B360" s="82">
        <v>21857.72</v>
      </c>
      <c r="C360" s="83" t="s">
        <v>585</v>
      </c>
    </row>
    <row r="361" spans="1:3" ht="14">
      <c r="A361" s="84" t="s">
        <v>160</v>
      </c>
      <c r="B361" s="85">
        <v>21854.29</v>
      </c>
      <c r="C361" s="86" t="s">
        <v>585</v>
      </c>
    </row>
    <row r="362" spans="1:3" ht="14">
      <c r="A362" s="81" t="s">
        <v>255</v>
      </c>
      <c r="B362" s="82">
        <v>21838.47</v>
      </c>
      <c r="C362" s="83" t="s">
        <v>585</v>
      </c>
    </row>
    <row r="363" spans="1:3" ht="14">
      <c r="A363" s="84" t="s">
        <v>286</v>
      </c>
      <c r="B363" s="85">
        <v>21805.56</v>
      </c>
      <c r="C363" s="86" t="s">
        <v>585</v>
      </c>
    </row>
    <row r="364" spans="1:3" ht="14">
      <c r="A364" s="81" t="s">
        <v>166</v>
      </c>
      <c r="B364" s="82">
        <v>21803.35</v>
      </c>
      <c r="C364" s="83" t="s">
        <v>585</v>
      </c>
    </row>
    <row r="365" spans="1:3" ht="14">
      <c r="A365" s="84" t="s">
        <v>257</v>
      </c>
      <c r="B365" s="85">
        <v>21792.65</v>
      </c>
      <c r="C365" s="86" t="s">
        <v>585</v>
      </c>
    </row>
    <row r="366" spans="1:3" ht="14">
      <c r="A366" s="81" t="s">
        <v>339</v>
      </c>
      <c r="B366" s="82">
        <v>21752.67</v>
      </c>
      <c r="C366" s="83" t="s">
        <v>585</v>
      </c>
    </row>
    <row r="367" spans="1:3" ht="14">
      <c r="A367" s="84" t="s">
        <v>488</v>
      </c>
      <c r="B367" s="85">
        <v>21721.17</v>
      </c>
      <c r="C367" s="86" t="s">
        <v>585</v>
      </c>
    </row>
    <row r="368" spans="1:3" ht="14">
      <c r="A368" s="81" t="s">
        <v>279</v>
      </c>
      <c r="B368" s="82">
        <v>21698.53</v>
      </c>
      <c r="C368" s="83" t="s">
        <v>585</v>
      </c>
    </row>
    <row r="369" spans="1:3" ht="14">
      <c r="A369" s="84" t="s">
        <v>171</v>
      </c>
      <c r="B369" s="85">
        <v>21696.94</v>
      </c>
      <c r="C369" s="86" t="s">
        <v>585</v>
      </c>
    </row>
    <row r="370" spans="1:3" ht="14">
      <c r="A370" s="81" t="s">
        <v>467</v>
      </c>
      <c r="B370" s="82">
        <v>21649</v>
      </c>
      <c r="C370" s="83" t="s">
        <v>585</v>
      </c>
    </row>
    <row r="371" spans="1:3" ht="14">
      <c r="A371" s="84" t="s">
        <v>49</v>
      </c>
      <c r="B371" s="85">
        <v>21647.64</v>
      </c>
      <c r="C371" s="86" t="s">
        <v>585</v>
      </c>
    </row>
    <row r="372" spans="1:3" ht="14">
      <c r="A372" s="81" t="s">
        <v>494</v>
      </c>
      <c r="B372" s="82">
        <v>21640.23</v>
      </c>
      <c r="C372" s="83" t="s">
        <v>585</v>
      </c>
    </row>
    <row r="373" spans="1:3" ht="14">
      <c r="A373" s="84" t="s">
        <v>250</v>
      </c>
      <c r="B373" s="85">
        <v>21609.06</v>
      </c>
      <c r="C373" s="86" t="s">
        <v>585</v>
      </c>
    </row>
    <row r="374" spans="1:3" ht="14">
      <c r="A374" s="81" t="s">
        <v>495</v>
      </c>
      <c r="B374" s="82">
        <v>21584.81</v>
      </c>
      <c r="C374" s="83" t="s">
        <v>585</v>
      </c>
    </row>
    <row r="375" spans="1:3" ht="14">
      <c r="A375" s="84" t="s">
        <v>271</v>
      </c>
      <c r="B375" s="85">
        <v>21558.3</v>
      </c>
      <c r="C375" s="86" t="s">
        <v>585</v>
      </c>
    </row>
    <row r="376" spans="1:3" ht="14">
      <c r="A376" s="81" t="s">
        <v>131</v>
      </c>
      <c r="B376" s="82">
        <v>21549.22</v>
      </c>
      <c r="C376" s="83" t="s">
        <v>585</v>
      </c>
    </row>
    <row r="377" spans="1:3" ht="14">
      <c r="A377" s="84" t="s">
        <v>637</v>
      </c>
      <c r="B377" s="85">
        <v>21546.92</v>
      </c>
      <c r="C377" s="86" t="s">
        <v>585</v>
      </c>
    </row>
    <row r="378" spans="1:3" ht="14">
      <c r="A378" s="81" t="s">
        <v>115</v>
      </c>
      <c r="B378" s="82">
        <v>21546.32</v>
      </c>
      <c r="C378" s="83" t="s">
        <v>585</v>
      </c>
    </row>
    <row r="379" spans="1:3" ht="14">
      <c r="A379" s="84" t="s">
        <v>399</v>
      </c>
      <c r="B379" s="85">
        <v>21528.93</v>
      </c>
      <c r="C379" s="86" t="s">
        <v>585</v>
      </c>
    </row>
    <row r="380" spans="1:3" ht="14">
      <c r="A380" s="81" t="s">
        <v>436</v>
      </c>
      <c r="B380" s="82">
        <v>21514.83</v>
      </c>
      <c r="C380" s="83" t="s">
        <v>585</v>
      </c>
    </row>
    <row r="381" spans="1:3" ht="14">
      <c r="A381" s="84" t="s">
        <v>26</v>
      </c>
      <c r="B381" s="85">
        <v>21506.26</v>
      </c>
      <c r="C381" s="86" t="s">
        <v>585</v>
      </c>
    </row>
    <row r="382" spans="1:3" ht="14">
      <c r="A382" s="81" t="s">
        <v>483</v>
      </c>
      <c r="B382" s="82">
        <v>21484.97</v>
      </c>
      <c r="C382" s="83" t="s">
        <v>585</v>
      </c>
    </row>
    <row r="383" spans="1:3" ht="14">
      <c r="A383" s="84" t="s">
        <v>391</v>
      </c>
      <c r="B383" s="85">
        <v>21478.09</v>
      </c>
      <c r="C383" s="86" t="s">
        <v>585</v>
      </c>
    </row>
    <row r="384" spans="1:3" ht="14">
      <c r="A384" s="81" t="s">
        <v>137</v>
      </c>
      <c r="B384" s="82">
        <v>21432.77</v>
      </c>
      <c r="C384" s="83" t="s">
        <v>585</v>
      </c>
    </row>
    <row r="385" spans="1:3" ht="14">
      <c r="A385" s="84" t="s">
        <v>112</v>
      </c>
      <c r="B385" s="85">
        <v>21428.400000000001</v>
      </c>
      <c r="C385" s="86" t="s">
        <v>585</v>
      </c>
    </row>
    <row r="386" spans="1:3" ht="14">
      <c r="A386" s="81" t="s">
        <v>475</v>
      </c>
      <c r="B386" s="82">
        <v>21415.66</v>
      </c>
      <c r="C386" s="83" t="s">
        <v>585</v>
      </c>
    </row>
    <row r="387" spans="1:3" ht="14">
      <c r="A387" s="84" t="s">
        <v>55</v>
      </c>
      <c r="B387" s="85">
        <v>21408.68</v>
      </c>
      <c r="C387" s="86" t="s">
        <v>585</v>
      </c>
    </row>
    <row r="388" spans="1:3" ht="14">
      <c r="A388" s="81" t="s">
        <v>45</v>
      </c>
      <c r="B388" s="82">
        <v>21403.74</v>
      </c>
      <c r="C388" s="83" t="s">
        <v>585</v>
      </c>
    </row>
    <row r="389" spans="1:3" ht="14">
      <c r="A389" s="84" t="s">
        <v>368</v>
      </c>
      <c r="B389" s="85">
        <v>21372.86</v>
      </c>
      <c r="C389" s="86" t="s">
        <v>585</v>
      </c>
    </row>
    <row r="390" spans="1:3" ht="14">
      <c r="A390" s="81" t="s">
        <v>242</v>
      </c>
      <c r="B390" s="82">
        <v>21322.42</v>
      </c>
      <c r="C390" s="83" t="s">
        <v>585</v>
      </c>
    </row>
    <row r="391" spans="1:3" ht="14">
      <c r="A391" s="84" t="s">
        <v>164</v>
      </c>
      <c r="B391" s="85">
        <v>21276.02</v>
      </c>
      <c r="C391" s="86" t="s">
        <v>585</v>
      </c>
    </row>
    <row r="392" spans="1:3" ht="14">
      <c r="A392" s="81" t="s">
        <v>333</v>
      </c>
      <c r="B392" s="82">
        <v>21264.67</v>
      </c>
      <c r="C392" s="83" t="s">
        <v>585</v>
      </c>
    </row>
    <row r="393" spans="1:3" ht="14">
      <c r="A393" s="84" t="s">
        <v>505</v>
      </c>
      <c r="B393" s="85">
        <v>21259.94</v>
      </c>
      <c r="C393" s="86" t="s">
        <v>585</v>
      </c>
    </row>
    <row r="394" spans="1:3" ht="14">
      <c r="A394" s="81" t="s">
        <v>353</v>
      </c>
      <c r="B394" s="82">
        <v>21252.32</v>
      </c>
      <c r="C394" s="83" t="s">
        <v>585</v>
      </c>
    </row>
    <row r="395" spans="1:3" ht="14">
      <c r="A395" s="84" t="s">
        <v>42</v>
      </c>
      <c r="B395" s="85">
        <v>21250.7</v>
      </c>
      <c r="C395" s="86" t="s">
        <v>585</v>
      </c>
    </row>
    <row r="396" spans="1:3" ht="14">
      <c r="A396" s="81" t="s">
        <v>210</v>
      </c>
      <c r="B396" s="82">
        <v>21242.5</v>
      </c>
      <c r="C396" s="83" t="s">
        <v>585</v>
      </c>
    </row>
    <row r="397" spans="1:3" ht="14">
      <c r="A397" s="84" t="s">
        <v>24</v>
      </c>
      <c r="B397" s="85">
        <v>21235.38</v>
      </c>
      <c r="C397" s="86" t="s">
        <v>585</v>
      </c>
    </row>
    <row r="398" spans="1:3" ht="14">
      <c r="A398" s="81" t="s">
        <v>203</v>
      </c>
      <c r="B398" s="82">
        <v>21232.799999999999</v>
      </c>
      <c r="C398" s="83" t="s">
        <v>585</v>
      </c>
    </row>
    <row r="399" spans="1:3" ht="14">
      <c r="A399" s="84" t="s">
        <v>420</v>
      </c>
      <c r="B399" s="85">
        <v>21223.87</v>
      </c>
      <c r="C399" s="86" t="s">
        <v>585</v>
      </c>
    </row>
    <row r="400" spans="1:3" ht="14">
      <c r="A400" s="81" t="s">
        <v>329</v>
      </c>
      <c r="B400" s="82">
        <v>21207.74</v>
      </c>
      <c r="C400" s="83" t="s">
        <v>585</v>
      </c>
    </row>
    <row r="401" spans="1:3" ht="14">
      <c r="A401" s="84" t="s">
        <v>325</v>
      </c>
      <c r="B401" s="85">
        <v>21199.54</v>
      </c>
      <c r="C401" s="86" t="s">
        <v>585</v>
      </c>
    </row>
    <row r="402" spans="1:3" ht="14">
      <c r="A402" s="81" t="s">
        <v>67</v>
      </c>
      <c r="B402" s="82">
        <v>21187.23</v>
      </c>
      <c r="C402" s="83" t="s">
        <v>585</v>
      </c>
    </row>
    <row r="403" spans="1:3" ht="14">
      <c r="A403" s="84" t="s">
        <v>440</v>
      </c>
      <c r="B403" s="85">
        <v>21170.27</v>
      </c>
      <c r="C403" s="86" t="s">
        <v>585</v>
      </c>
    </row>
    <row r="404" spans="1:3" ht="14">
      <c r="A404" s="81" t="s">
        <v>365</v>
      </c>
      <c r="B404" s="82">
        <v>21155.040000000001</v>
      </c>
      <c r="C404" s="83" t="s">
        <v>585</v>
      </c>
    </row>
    <row r="405" spans="1:3" ht="14">
      <c r="A405" s="84" t="s">
        <v>226</v>
      </c>
      <c r="B405" s="85">
        <v>21138.14</v>
      </c>
      <c r="C405" s="86" t="s">
        <v>585</v>
      </c>
    </row>
    <row r="406" spans="1:3" ht="14">
      <c r="A406" s="81" t="s">
        <v>406</v>
      </c>
      <c r="B406" s="82">
        <v>21126.49</v>
      </c>
      <c r="C406" s="83" t="s">
        <v>585</v>
      </c>
    </row>
    <row r="407" spans="1:3" ht="14">
      <c r="A407" s="84" t="s">
        <v>348</v>
      </c>
      <c r="B407" s="85">
        <v>21067.62</v>
      </c>
      <c r="C407" s="86" t="s">
        <v>585</v>
      </c>
    </row>
    <row r="408" spans="1:3" ht="14">
      <c r="A408" s="81" t="s">
        <v>304</v>
      </c>
      <c r="B408" s="82">
        <v>21054.31</v>
      </c>
      <c r="C408" s="83" t="s">
        <v>585</v>
      </c>
    </row>
    <row r="409" spans="1:3" ht="14">
      <c r="A409" s="84" t="s">
        <v>236</v>
      </c>
      <c r="B409" s="85">
        <v>21053.03</v>
      </c>
      <c r="C409" s="86" t="s">
        <v>585</v>
      </c>
    </row>
    <row r="410" spans="1:3" ht="14">
      <c r="A410" s="81" t="s">
        <v>256</v>
      </c>
      <c r="B410" s="82">
        <v>21047.14</v>
      </c>
      <c r="C410" s="83" t="s">
        <v>585</v>
      </c>
    </row>
    <row r="411" spans="1:3" ht="14">
      <c r="A411" s="84" t="s">
        <v>563</v>
      </c>
      <c r="B411" s="88">
        <v>21013.89</v>
      </c>
      <c r="C411" s="86" t="s">
        <v>585</v>
      </c>
    </row>
    <row r="412" spans="1:3" ht="14">
      <c r="A412" s="81" t="s">
        <v>233</v>
      </c>
      <c r="B412" s="82">
        <v>20989.66</v>
      </c>
      <c r="C412" s="83" t="s">
        <v>585</v>
      </c>
    </row>
    <row r="413" spans="1:3" ht="14">
      <c r="A413" s="84" t="s">
        <v>118</v>
      </c>
      <c r="B413" s="85">
        <v>20944.919999999998</v>
      </c>
      <c r="C413" s="86" t="s">
        <v>585</v>
      </c>
    </row>
    <row r="414" spans="1:3" ht="14">
      <c r="A414" s="81" t="s">
        <v>96</v>
      </c>
      <c r="B414" s="82">
        <v>20928.27</v>
      </c>
      <c r="C414" s="83" t="s">
        <v>585</v>
      </c>
    </row>
    <row r="415" spans="1:3" ht="14">
      <c r="A415" s="84" t="s">
        <v>438</v>
      </c>
      <c r="B415" s="85">
        <v>20829.7</v>
      </c>
      <c r="C415" s="86" t="s">
        <v>585</v>
      </c>
    </row>
    <row r="416" spans="1:3" ht="14">
      <c r="A416" s="81" t="s">
        <v>177</v>
      </c>
      <c r="B416" s="82">
        <v>20811.14</v>
      </c>
      <c r="C416" s="83" t="s">
        <v>585</v>
      </c>
    </row>
    <row r="417" spans="1:3" ht="14">
      <c r="A417" s="84" t="s">
        <v>550</v>
      </c>
      <c r="B417" s="85">
        <v>20796.52</v>
      </c>
      <c r="C417" s="86" t="s">
        <v>585</v>
      </c>
    </row>
    <row r="418" spans="1:3" ht="14">
      <c r="A418" s="81" t="s">
        <v>9</v>
      </c>
      <c r="B418" s="82">
        <v>20786.71</v>
      </c>
      <c r="C418" s="83" t="s">
        <v>585</v>
      </c>
    </row>
    <row r="419" spans="1:3" ht="14">
      <c r="A419" s="84" t="s">
        <v>241</v>
      </c>
      <c r="B419" s="85">
        <v>20744.25</v>
      </c>
      <c r="C419" s="86" t="s">
        <v>585</v>
      </c>
    </row>
    <row r="420" spans="1:3" ht="14">
      <c r="A420" s="81" t="s">
        <v>565</v>
      </c>
      <c r="B420" s="82">
        <v>20715.66</v>
      </c>
      <c r="C420" s="83" t="s">
        <v>585</v>
      </c>
    </row>
    <row r="421" spans="1:3" ht="14">
      <c r="A421" s="84" t="s">
        <v>473</v>
      </c>
      <c r="B421" s="85">
        <v>20702.03</v>
      </c>
      <c r="C421" s="86" t="s">
        <v>585</v>
      </c>
    </row>
    <row r="422" spans="1:3" ht="14">
      <c r="A422" s="81" t="s">
        <v>259</v>
      </c>
      <c r="B422" s="82">
        <v>20658.91</v>
      </c>
      <c r="C422" s="83" t="s">
        <v>585</v>
      </c>
    </row>
    <row r="423" spans="1:3" ht="14">
      <c r="A423" s="84" t="s">
        <v>562</v>
      </c>
      <c r="B423" s="85">
        <v>20607.36</v>
      </c>
      <c r="C423" s="86" t="s">
        <v>585</v>
      </c>
    </row>
    <row r="424" spans="1:3" ht="14">
      <c r="A424" s="81" t="s">
        <v>439</v>
      </c>
      <c r="B424" s="82">
        <v>20594.55</v>
      </c>
      <c r="C424" s="83" t="s">
        <v>585</v>
      </c>
    </row>
    <row r="425" spans="1:3" ht="14">
      <c r="A425" s="84" t="s">
        <v>526</v>
      </c>
      <c r="B425" s="88">
        <v>20572.96</v>
      </c>
      <c r="C425" s="86" t="s">
        <v>585</v>
      </c>
    </row>
    <row r="426" spans="1:3" ht="14">
      <c r="A426" s="81" t="s">
        <v>471</v>
      </c>
      <c r="B426" s="82">
        <v>20565.73</v>
      </c>
      <c r="C426" s="83" t="s">
        <v>585</v>
      </c>
    </row>
    <row r="427" spans="1:3" ht="14">
      <c r="A427" s="84" t="s">
        <v>270</v>
      </c>
      <c r="B427" s="85">
        <v>20525.86</v>
      </c>
      <c r="C427" s="86" t="s">
        <v>585</v>
      </c>
    </row>
    <row r="428" spans="1:3" ht="14">
      <c r="A428" s="81" t="s">
        <v>214</v>
      </c>
      <c r="B428" s="82">
        <v>20496.099999999999</v>
      </c>
      <c r="C428" s="83" t="s">
        <v>585</v>
      </c>
    </row>
    <row r="429" spans="1:3" ht="14">
      <c r="A429" s="84" t="s">
        <v>340</v>
      </c>
      <c r="B429" s="85">
        <v>20463.189999999999</v>
      </c>
      <c r="C429" s="86" t="s">
        <v>585</v>
      </c>
    </row>
    <row r="430" spans="1:3" ht="14">
      <c r="A430" s="81" t="s">
        <v>224</v>
      </c>
      <c r="B430" s="82">
        <v>20447.29</v>
      </c>
      <c r="C430" s="83" t="s">
        <v>585</v>
      </c>
    </row>
    <row r="431" spans="1:3" ht="14">
      <c r="A431" s="84" t="s">
        <v>98</v>
      </c>
      <c r="B431" s="85">
        <v>20424.12</v>
      </c>
      <c r="C431" s="86" t="s">
        <v>585</v>
      </c>
    </row>
    <row r="432" spans="1:3" ht="14">
      <c r="A432" s="81" t="s">
        <v>179</v>
      </c>
      <c r="B432" s="82">
        <v>20391.189999999999</v>
      </c>
      <c r="C432" s="83" t="s">
        <v>585</v>
      </c>
    </row>
    <row r="433" spans="1:3" ht="14">
      <c r="A433" s="84" t="s">
        <v>463</v>
      </c>
      <c r="B433" s="85">
        <v>20357.03</v>
      </c>
      <c r="C433" s="86" t="s">
        <v>585</v>
      </c>
    </row>
    <row r="434" spans="1:3" ht="14">
      <c r="A434" s="81" t="s">
        <v>89</v>
      </c>
      <c r="B434" s="82">
        <v>20319.11</v>
      </c>
      <c r="C434" s="83" t="s">
        <v>585</v>
      </c>
    </row>
    <row r="435" spans="1:3" ht="14">
      <c r="A435" s="84" t="s">
        <v>69</v>
      </c>
      <c r="B435" s="85">
        <v>20304.7</v>
      </c>
      <c r="C435" s="86" t="s">
        <v>585</v>
      </c>
    </row>
    <row r="436" spans="1:3" ht="14">
      <c r="A436" s="81" t="s">
        <v>400</v>
      </c>
      <c r="B436" s="82">
        <v>20301.18</v>
      </c>
      <c r="C436" s="83" t="s">
        <v>585</v>
      </c>
    </row>
    <row r="437" spans="1:3" ht="14">
      <c r="A437" s="84" t="s">
        <v>355</v>
      </c>
      <c r="B437" s="85">
        <v>20258</v>
      </c>
      <c r="C437" s="86" t="s">
        <v>585</v>
      </c>
    </row>
    <row r="438" spans="1:3" ht="14">
      <c r="A438" s="81" t="s">
        <v>282</v>
      </c>
      <c r="B438" s="82">
        <v>20246.310000000001</v>
      </c>
      <c r="C438" s="83" t="s">
        <v>585</v>
      </c>
    </row>
    <row r="439" spans="1:3" ht="14">
      <c r="A439" s="84" t="s">
        <v>209</v>
      </c>
      <c r="B439" s="85">
        <v>20238.79</v>
      </c>
      <c r="C439" s="86" t="s">
        <v>585</v>
      </c>
    </row>
    <row r="440" spans="1:3" ht="14">
      <c r="A440" s="81" t="s">
        <v>187</v>
      </c>
      <c r="B440" s="82">
        <v>20234.689999999999</v>
      </c>
      <c r="C440" s="83" t="s">
        <v>585</v>
      </c>
    </row>
    <row r="441" spans="1:3" ht="14">
      <c r="A441" s="84" t="s">
        <v>64</v>
      </c>
      <c r="B441" s="85">
        <v>20208.91</v>
      </c>
      <c r="C441" s="86" t="s">
        <v>585</v>
      </c>
    </row>
    <row r="442" spans="1:3" ht="14">
      <c r="A442" s="81" t="s">
        <v>356</v>
      </c>
      <c r="B442" s="82">
        <v>20148.53</v>
      </c>
      <c r="C442" s="83" t="s">
        <v>585</v>
      </c>
    </row>
    <row r="443" spans="1:3" ht="14">
      <c r="A443" s="84" t="s">
        <v>414</v>
      </c>
      <c r="B443" s="85">
        <v>20147.3</v>
      </c>
      <c r="C443" s="86" t="s">
        <v>585</v>
      </c>
    </row>
    <row r="444" spans="1:3" ht="14">
      <c r="A444" s="81" t="s">
        <v>543</v>
      </c>
      <c r="B444" s="82">
        <v>20125.09</v>
      </c>
      <c r="C444" s="83" t="s">
        <v>585</v>
      </c>
    </row>
    <row r="445" spans="1:3" ht="14">
      <c r="A445" s="84" t="s">
        <v>281</v>
      </c>
      <c r="B445" s="85">
        <v>20123.599999999999</v>
      </c>
      <c r="C445" s="86" t="s">
        <v>585</v>
      </c>
    </row>
    <row r="446" spans="1:3" ht="14">
      <c r="A446" s="81" t="s">
        <v>326</v>
      </c>
      <c r="B446" s="82">
        <v>20111.71</v>
      </c>
      <c r="C446" s="83" t="s">
        <v>585</v>
      </c>
    </row>
    <row r="447" spans="1:3" ht="14">
      <c r="A447" s="84" t="s">
        <v>638</v>
      </c>
      <c r="B447" s="85">
        <v>20097.89</v>
      </c>
      <c r="C447" s="86" t="s">
        <v>585</v>
      </c>
    </row>
    <row r="448" spans="1:3" ht="14">
      <c r="A448" s="81" t="s">
        <v>459</v>
      </c>
      <c r="B448" s="82">
        <v>20078.12</v>
      </c>
      <c r="C448" s="83" t="s">
        <v>585</v>
      </c>
    </row>
    <row r="449" spans="1:3" ht="14">
      <c r="A449" s="84" t="s">
        <v>491</v>
      </c>
      <c r="B449" s="85">
        <v>20076.78</v>
      </c>
      <c r="C449" s="86" t="s">
        <v>585</v>
      </c>
    </row>
    <row r="450" spans="1:3" ht="14">
      <c r="A450" s="81" t="s">
        <v>273</v>
      </c>
      <c r="B450" s="82">
        <v>20060.88</v>
      </c>
      <c r="C450" s="83" t="s">
        <v>585</v>
      </c>
    </row>
    <row r="451" spans="1:3" ht="14">
      <c r="A451" s="84" t="s">
        <v>342</v>
      </c>
      <c r="B451" s="85">
        <v>20042.650000000001</v>
      </c>
      <c r="C451" s="86" t="s">
        <v>585</v>
      </c>
    </row>
    <row r="452" spans="1:3" ht="14">
      <c r="A452" s="81" t="s">
        <v>184</v>
      </c>
      <c r="B452" s="82">
        <v>19997</v>
      </c>
      <c r="C452" s="83" t="s">
        <v>585</v>
      </c>
    </row>
    <row r="453" spans="1:3" ht="14">
      <c r="A453" s="84" t="s">
        <v>639</v>
      </c>
      <c r="B453" s="85">
        <v>19951.91</v>
      </c>
      <c r="C453" s="86" t="s">
        <v>585</v>
      </c>
    </row>
    <row r="454" spans="1:3" ht="14">
      <c r="A454" s="81" t="s">
        <v>216</v>
      </c>
      <c r="B454" s="82">
        <v>19929.310000000001</v>
      </c>
      <c r="C454" s="83" t="s">
        <v>585</v>
      </c>
    </row>
    <row r="455" spans="1:3" ht="14">
      <c r="A455" s="84" t="s">
        <v>149</v>
      </c>
      <c r="B455" s="85">
        <v>19926.990000000002</v>
      </c>
      <c r="C455" s="86" t="s">
        <v>585</v>
      </c>
    </row>
    <row r="456" spans="1:3" ht="14">
      <c r="A456" s="81" t="s">
        <v>148</v>
      </c>
      <c r="B456" s="82">
        <v>19911.240000000002</v>
      </c>
      <c r="C456" s="83" t="s">
        <v>585</v>
      </c>
    </row>
    <row r="457" spans="1:3" ht="14">
      <c r="A457" s="84" t="s">
        <v>640</v>
      </c>
      <c r="B457" s="85">
        <v>19905.79</v>
      </c>
      <c r="C457" s="86" t="s">
        <v>585</v>
      </c>
    </row>
    <row r="458" spans="1:3" ht="14">
      <c r="A458" s="81" t="s">
        <v>75</v>
      </c>
      <c r="B458" s="82">
        <v>19905.41</v>
      </c>
      <c r="C458" s="83" t="s">
        <v>585</v>
      </c>
    </row>
    <row r="459" spans="1:3" ht="14">
      <c r="A459" s="84" t="s">
        <v>395</v>
      </c>
      <c r="B459" s="85">
        <v>19901.86</v>
      </c>
      <c r="C459" s="86" t="s">
        <v>585</v>
      </c>
    </row>
    <row r="460" spans="1:3" ht="14">
      <c r="A460" s="81" t="s">
        <v>386</v>
      </c>
      <c r="B460" s="82">
        <v>19900.34</v>
      </c>
      <c r="C460" s="83" t="s">
        <v>585</v>
      </c>
    </row>
    <row r="461" spans="1:3" ht="14">
      <c r="A461" s="84" t="s">
        <v>261</v>
      </c>
      <c r="B461" s="85">
        <v>19870.900000000001</v>
      </c>
      <c r="C461" s="86" t="s">
        <v>585</v>
      </c>
    </row>
    <row r="462" spans="1:3" ht="14">
      <c r="A462" s="81" t="s">
        <v>331</v>
      </c>
      <c r="B462" s="82">
        <v>19851.47</v>
      </c>
      <c r="C462" s="83" t="s">
        <v>585</v>
      </c>
    </row>
    <row r="463" spans="1:3" ht="14">
      <c r="A463" s="84" t="s">
        <v>220</v>
      </c>
      <c r="B463" s="85">
        <v>19827.14</v>
      </c>
      <c r="C463" s="86" t="s">
        <v>585</v>
      </c>
    </row>
    <row r="464" spans="1:3" ht="14">
      <c r="A464" s="81" t="s">
        <v>58</v>
      </c>
      <c r="B464" s="82">
        <v>19820.080000000002</v>
      </c>
      <c r="C464" s="83" t="s">
        <v>585</v>
      </c>
    </row>
    <row r="465" spans="1:3" ht="14">
      <c r="A465" s="84" t="s">
        <v>222</v>
      </c>
      <c r="B465" s="85">
        <v>19805.86</v>
      </c>
      <c r="C465" s="86" t="s">
        <v>585</v>
      </c>
    </row>
    <row r="466" spans="1:3" ht="14">
      <c r="A466" s="81" t="s">
        <v>401</v>
      </c>
      <c r="B466" s="82">
        <v>19803.98</v>
      </c>
      <c r="C466" s="83" t="s">
        <v>585</v>
      </c>
    </row>
    <row r="467" spans="1:3" ht="14">
      <c r="A467" s="84" t="s">
        <v>124</v>
      </c>
      <c r="B467" s="85">
        <v>19803.36</v>
      </c>
      <c r="C467" s="86" t="s">
        <v>585</v>
      </c>
    </row>
    <row r="468" spans="1:3" ht="14">
      <c r="A468" s="81" t="s">
        <v>390</v>
      </c>
      <c r="B468" s="82">
        <v>19794.400000000001</v>
      </c>
      <c r="C468" s="83" t="s">
        <v>585</v>
      </c>
    </row>
    <row r="469" spans="1:3" ht="14">
      <c r="A469" s="84" t="s">
        <v>411</v>
      </c>
      <c r="B469" s="85">
        <v>19778.88</v>
      </c>
      <c r="C469" s="86" t="s">
        <v>585</v>
      </c>
    </row>
    <row r="470" spans="1:3" ht="14">
      <c r="A470" s="81" t="s">
        <v>208</v>
      </c>
      <c r="B470" s="82">
        <v>19761.91</v>
      </c>
      <c r="C470" s="83" t="s">
        <v>585</v>
      </c>
    </row>
    <row r="471" spans="1:3" ht="14">
      <c r="A471" s="84" t="s">
        <v>302</v>
      </c>
      <c r="B471" s="85">
        <v>19717.88</v>
      </c>
      <c r="C471" s="86" t="s">
        <v>585</v>
      </c>
    </row>
    <row r="472" spans="1:3" ht="14">
      <c r="A472" s="81" t="s">
        <v>324</v>
      </c>
      <c r="B472" s="82">
        <v>19674.2</v>
      </c>
      <c r="C472" s="83" t="s">
        <v>585</v>
      </c>
    </row>
    <row r="473" spans="1:3" ht="14">
      <c r="A473" s="84" t="s">
        <v>382</v>
      </c>
      <c r="B473" s="85">
        <v>19661.89</v>
      </c>
      <c r="C473" s="86" t="s">
        <v>585</v>
      </c>
    </row>
    <row r="474" spans="1:3" ht="14">
      <c r="A474" s="81" t="s">
        <v>18</v>
      </c>
      <c r="B474" s="82">
        <v>19644.53</v>
      </c>
      <c r="C474" s="83" t="s">
        <v>585</v>
      </c>
    </row>
    <row r="475" spans="1:3" ht="14">
      <c r="A475" s="84" t="s">
        <v>136</v>
      </c>
      <c r="B475" s="85">
        <v>19635.310000000001</v>
      </c>
      <c r="C475" s="86" t="s">
        <v>585</v>
      </c>
    </row>
    <row r="476" spans="1:3" ht="14">
      <c r="A476" s="81" t="s">
        <v>4</v>
      </c>
      <c r="B476" s="82">
        <v>19626.53</v>
      </c>
      <c r="C476" s="83" t="s">
        <v>585</v>
      </c>
    </row>
    <row r="477" spans="1:3" ht="14">
      <c r="A477" s="84" t="s">
        <v>204</v>
      </c>
      <c r="B477" s="85">
        <v>19607.82</v>
      </c>
      <c r="C477" s="86" t="s">
        <v>585</v>
      </c>
    </row>
    <row r="478" spans="1:3" ht="14">
      <c r="A478" s="81" t="s">
        <v>552</v>
      </c>
      <c r="B478" s="82">
        <v>19595.689999999999</v>
      </c>
      <c r="C478" s="83" t="s">
        <v>585</v>
      </c>
    </row>
    <row r="479" spans="1:3" ht="14">
      <c r="A479" s="84" t="s">
        <v>22</v>
      </c>
      <c r="B479" s="85">
        <v>19572.77</v>
      </c>
      <c r="C479" s="86" t="s">
        <v>585</v>
      </c>
    </row>
    <row r="480" spans="1:3" ht="14">
      <c r="A480" s="81" t="s">
        <v>207</v>
      </c>
      <c r="B480" s="82">
        <v>19512.439999999999</v>
      </c>
      <c r="C480" s="83" t="s">
        <v>585</v>
      </c>
    </row>
    <row r="481" spans="1:3" ht="14">
      <c r="A481" s="84" t="s">
        <v>11</v>
      </c>
      <c r="B481" s="85">
        <v>19450.189999999999</v>
      </c>
      <c r="C481" s="86" t="s">
        <v>585</v>
      </c>
    </row>
    <row r="482" spans="1:3" ht="14">
      <c r="A482" s="81" t="s">
        <v>296</v>
      </c>
      <c r="B482" s="82">
        <v>19446.740000000002</v>
      </c>
      <c r="C482" s="83" t="s">
        <v>585</v>
      </c>
    </row>
    <row r="483" spans="1:3" ht="14">
      <c r="A483" s="84" t="s">
        <v>123</v>
      </c>
      <c r="B483" s="85">
        <v>19377.22</v>
      </c>
      <c r="C483" s="86" t="s">
        <v>585</v>
      </c>
    </row>
    <row r="484" spans="1:3" ht="14">
      <c r="A484" s="81" t="s">
        <v>82</v>
      </c>
      <c r="B484" s="82">
        <v>19376.28</v>
      </c>
      <c r="C484" s="83" t="s">
        <v>585</v>
      </c>
    </row>
    <row r="485" spans="1:3" ht="14">
      <c r="A485" s="84" t="s">
        <v>429</v>
      </c>
      <c r="B485" s="85">
        <v>19351.78</v>
      </c>
      <c r="C485" s="86" t="s">
        <v>585</v>
      </c>
    </row>
    <row r="486" spans="1:3" ht="14">
      <c r="A486" s="81" t="s">
        <v>430</v>
      </c>
      <c r="B486" s="82">
        <v>19343.099999999999</v>
      </c>
      <c r="C486" s="83" t="s">
        <v>585</v>
      </c>
    </row>
    <row r="487" spans="1:3" ht="14">
      <c r="A487" s="84" t="s">
        <v>538</v>
      </c>
      <c r="B487" s="85">
        <v>19337.900000000001</v>
      </c>
      <c r="C487" s="86" t="s">
        <v>585</v>
      </c>
    </row>
    <row r="488" spans="1:3" ht="14">
      <c r="A488" s="81" t="s">
        <v>41</v>
      </c>
      <c r="B488" s="82">
        <v>19307.82</v>
      </c>
      <c r="C488" s="83" t="s">
        <v>585</v>
      </c>
    </row>
    <row r="489" spans="1:3" ht="14">
      <c r="A489" s="84" t="s">
        <v>554</v>
      </c>
      <c r="B489" s="85">
        <v>19300.36</v>
      </c>
      <c r="C489" s="86" t="s">
        <v>585</v>
      </c>
    </row>
    <row r="490" spans="1:3" ht="14">
      <c r="A490" s="81" t="s">
        <v>484</v>
      </c>
      <c r="B490" s="82">
        <v>19285.71</v>
      </c>
      <c r="C490" s="83" t="s">
        <v>585</v>
      </c>
    </row>
    <row r="491" spans="1:3" ht="14">
      <c r="A491" s="84" t="s">
        <v>537</v>
      </c>
      <c r="B491" s="85">
        <v>19277.34</v>
      </c>
      <c r="C491" s="86" t="s">
        <v>585</v>
      </c>
    </row>
    <row r="492" spans="1:3" ht="14">
      <c r="A492" s="81" t="s">
        <v>38</v>
      </c>
      <c r="B492" s="82">
        <v>19259.96</v>
      </c>
      <c r="C492" s="83" t="s">
        <v>585</v>
      </c>
    </row>
    <row r="493" spans="1:3" ht="14">
      <c r="A493" s="84" t="s">
        <v>21</v>
      </c>
      <c r="B493" s="85">
        <v>19258.2</v>
      </c>
      <c r="C493" s="86" t="s">
        <v>585</v>
      </c>
    </row>
    <row r="494" spans="1:3" ht="14">
      <c r="A494" s="81" t="s">
        <v>143</v>
      </c>
      <c r="B494" s="82">
        <v>19244.29</v>
      </c>
      <c r="C494" s="83" t="s">
        <v>585</v>
      </c>
    </row>
    <row r="495" spans="1:3" ht="14">
      <c r="A495" s="84" t="s">
        <v>428</v>
      </c>
      <c r="B495" s="85">
        <v>19242.97</v>
      </c>
      <c r="C495" s="86" t="s">
        <v>585</v>
      </c>
    </row>
    <row r="496" spans="1:3" ht="14">
      <c r="A496" s="81" t="s">
        <v>48</v>
      </c>
      <c r="B496" s="82">
        <v>19189.18</v>
      </c>
      <c r="C496" s="83" t="s">
        <v>585</v>
      </c>
    </row>
    <row r="497" spans="1:3" ht="14">
      <c r="A497" s="84" t="s">
        <v>369</v>
      </c>
      <c r="B497" s="85">
        <v>19187.43</v>
      </c>
      <c r="C497" s="86" t="s">
        <v>585</v>
      </c>
    </row>
    <row r="498" spans="1:3" ht="14">
      <c r="A498" s="81" t="s">
        <v>521</v>
      </c>
      <c r="B498" s="82">
        <v>19166.05</v>
      </c>
      <c r="C498" s="83" t="s">
        <v>585</v>
      </c>
    </row>
    <row r="499" spans="1:3" ht="14">
      <c r="A499" s="84" t="s">
        <v>514</v>
      </c>
      <c r="B499" s="85">
        <v>19100.34</v>
      </c>
      <c r="C499" s="86" t="s">
        <v>585</v>
      </c>
    </row>
    <row r="500" spans="1:3" ht="14">
      <c r="A500" s="81" t="s">
        <v>20</v>
      </c>
      <c r="B500" s="82">
        <v>19049.310000000001</v>
      </c>
      <c r="C500" s="83" t="s">
        <v>585</v>
      </c>
    </row>
    <row r="501" spans="1:3" ht="14">
      <c r="A501" s="84" t="s">
        <v>364</v>
      </c>
      <c r="B501" s="85">
        <v>19007.52</v>
      </c>
      <c r="C501" s="86" t="s">
        <v>585</v>
      </c>
    </row>
    <row r="502" spans="1:3" ht="14">
      <c r="A502" s="81" t="s">
        <v>542</v>
      </c>
      <c r="B502" s="82">
        <v>18981.93</v>
      </c>
      <c r="C502" s="83" t="s">
        <v>585</v>
      </c>
    </row>
    <row r="503" spans="1:3" ht="14">
      <c r="A503" s="84" t="s">
        <v>35</v>
      </c>
      <c r="B503" s="85">
        <v>18932.03</v>
      </c>
      <c r="C503" s="86" t="s">
        <v>585</v>
      </c>
    </row>
    <row r="504" spans="1:3" ht="14">
      <c r="A504" s="81" t="s">
        <v>267</v>
      </c>
      <c r="B504" s="82">
        <v>18873.86</v>
      </c>
      <c r="C504" s="83" t="s">
        <v>585</v>
      </c>
    </row>
    <row r="505" spans="1:3" ht="14">
      <c r="A505" s="84" t="s">
        <v>300</v>
      </c>
      <c r="B505" s="85">
        <v>18838.86</v>
      </c>
      <c r="C505" s="86" t="s">
        <v>585</v>
      </c>
    </row>
    <row r="506" spans="1:3" ht="14">
      <c r="A506" s="81" t="s">
        <v>16</v>
      </c>
      <c r="B506" s="82">
        <v>18827.060000000001</v>
      </c>
      <c r="C506" s="83" t="s">
        <v>585</v>
      </c>
    </row>
    <row r="507" spans="1:3" ht="14">
      <c r="A507" s="84" t="s">
        <v>293</v>
      </c>
      <c r="B507" s="85">
        <v>18758.16</v>
      </c>
      <c r="C507" s="86" t="s">
        <v>585</v>
      </c>
    </row>
    <row r="508" spans="1:3" ht="14">
      <c r="A508" s="81" t="s">
        <v>162</v>
      </c>
      <c r="B508" s="82">
        <v>18754.47</v>
      </c>
      <c r="C508" s="83" t="s">
        <v>585</v>
      </c>
    </row>
    <row r="509" spans="1:3" ht="14">
      <c r="A509" s="84" t="s">
        <v>341</v>
      </c>
      <c r="B509" s="85">
        <v>18586.13</v>
      </c>
      <c r="C509" s="86" t="s">
        <v>585</v>
      </c>
    </row>
    <row r="510" spans="1:3" ht="14">
      <c r="A510" s="81" t="s">
        <v>180</v>
      </c>
      <c r="B510" s="82">
        <v>18564.53</v>
      </c>
      <c r="C510" s="83" t="s">
        <v>585</v>
      </c>
    </row>
    <row r="511" spans="1:3" ht="14">
      <c r="A511" s="84" t="s">
        <v>243</v>
      </c>
      <c r="B511" s="85">
        <v>18544.41</v>
      </c>
      <c r="C511" s="86" t="s">
        <v>585</v>
      </c>
    </row>
    <row r="512" spans="1:3" ht="14">
      <c r="A512" s="81" t="s">
        <v>301</v>
      </c>
      <c r="B512" s="82">
        <v>18489.689999999999</v>
      </c>
      <c r="C512" s="83" t="s">
        <v>585</v>
      </c>
    </row>
    <row r="513" spans="1:3" ht="14">
      <c r="A513" s="84" t="s">
        <v>17</v>
      </c>
      <c r="B513" s="85">
        <v>18451.29</v>
      </c>
      <c r="C513" s="86" t="s">
        <v>585</v>
      </c>
    </row>
    <row r="514" spans="1:3" ht="14">
      <c r="A514" s="81" t="s">
        <v>139</v>
      </c>
      <c r="B514" s="82">
        <v>18430.95</v>
      </c>
      <c r="C514" s="83" t="s">
        <v>585</v>
      </c>
    </row>
    <row r="515" spans="1:3" ht="14">
      <c r="A515" s="84" t="s">
        <v>28</v>
      </c>
      <c r="B515" s="85">
        <v>18426.419999999998</v>
      </c>
      <c r="C515" s="86" t="s">
        <v>585</v>
      </c>
    </row>
    <row r="516" spans="1:3" ht="14">
      <c r="A516" s="81" t="s">
        <v>509</v>
      </c>
      <c r="B516" s="82">
        <v>18410.939999999999</v>
      </c>
      <c r="C516" s="83" t="s">
        <v>585</v>
      </c>
    </row>
    <row r="517" spans="1:3" ht="14">
      <c r="A517" s="84" t="s">
        <v>173</v>
      </c>
      <c r="B517" s="85">
        <v>18404.580000000002</v>
      </c>
      <c r="C517" s="86" t="s">
        <v>585</v>
      </c>
    </row>
    <row r="518" spans="1:3" ht="14">
      <c r="A518" s="81" t="s">
        <v>330</v>
      </c>
      <c r="B518" s="82">
        <v>18378.28</v>
      </c>
      <c r="C518" s="83" t="s">
        <v>585</v>
      </c>
    </row>
    <row r="519" spans="1:3" ht="14">
      <c r="A519" s="84" t="s">
        <v>13</v>
      </c>
      <c r="B519" s="85">
        <v>18354.57</v>
      </c>
      <c r="C519" s="86" t="s">
        <v>585</v>
      </c>
    </row>
    <row r="520" spans="1:3" ht="14">
      <c r="A520" s="81" t="s">
        <v>418</v>
      </c>
      <c r="B520" s="82">
        <v>18341.22</v>
      </c>
      <c r="C520" s="83" t="s">
        <v>585</v>
      </c>
    </row>
    <row r="521" spans="1:3" ht="14">
      <c r="A521" s="84" t="s">
        <v>404</v>
      </c>
      <c r="B521" s="85">
        <v>18222.689999999999</v>
      </c>
      <c r="C521" s="86" t="s">
        <v>585</v>
      </c>
    </row>
    <row r="522" spans="1:3" ht="14">
      <c r="A522" s="81" t="s">
        <v>435</v>
      </c>
      <c r="B522" s="82">
        <v>18191.7</v>
      </c>
      <c r="C522" s="83" t="s">
        <v>585</v>
      </c>
    </row>
    <row r="523" spans="1:3" ht="14">
      <c r="A523" s="84" t="s">
        <v>181</v>
      </c>
      <c r="B523" s="85">
        <v>18169.93</v>
      </c>
      <c r="C523" s="86" t="s">
        <v>585</v>
      </c>
    </row>
    <row r="524" spans="1:3" ht="14">
      <c r="A524" s="81" t="s">
        <v>370</v>
      </c>
      <c r="B524" s="82">
        <v>18166.84</v>
      </c>
      <c r="C524" s="83" t="s">
        <v>585</v>
      </c>
    </row>
    <row r="525" spans="1:3" ht="14">
      <c r="A525" s="84" t="s">
        <v>83</v>
      </c>
      <c r="B525" s="85">
        <v>18102.91</v>
      </c>
      <c r="C525" s="86" t="s">
        <v>585</v>
      </c>
    </row>
    <row r="526" spans="1:3" ht="14">
      <c r="A526" s="81" t="s">
        <v>529</v>
      </c>
      <c r="B526" s="82">
        <v>18097.349999999999</v>
      </c>
      <c r="C526" s="83" t="s">
        <v>585</v>
      </c>
    </row>
    <row r="527" spans="1:3" ht="14">
      <c r="A527" s="84" t="s">
        <v>453</v>
      </c>
      <c r="B527" s="85">
        <v>18046.96</v>
      </c>
      <c r="C527" s="86" t="s">
        <v>585</v>
      </c>
    </row>
    <row r="528" spans="1:3" ht="14">
      <c r="A528" s="81" t="s">
        <v>85</v>
      </c>
      <c r="B528" s="82">
        <v>17934.919999999998</v>
      </c>
      <c r="C528" s="83" t="s">
        <v>585</v>
      </c>
    </row>
    <row r="529" spans="1:3" ht="14">
      <c r="A529" s="84" t="s">
        <v>317</v>
      </c>
      <c r="B529" s="85">
        <v>17906.669999999998</v>
      </c>
      <c r="C529" s="86" t="s">
        <v>585</v>
      </c>
    </row>
    <row r="530" spans="1:3" ht="14">
      <c r="A530" s="81" t="s">
        <v>347</v>
      </c>
      <c r="B530" s="82">
        <v>17905.96</v>
      </c>
      <c r="C530" s="83" t="s">
        <v>585</v>
      </c>
    </row>
    <row r="531" spans="1:3" ht="14">
      <c r="A531" s="84" t="s">
        <v>167</v>
      </c>
      <c r="B531" s="85">
        <v>17900.22</v>
      </c>
      <c r="C531" s="86" t="s">
        <v>585</v>
      </c>
    </row>
    <row r="532" spans="1:3" ht="14">
      <c r="A532" s="81" t="s">
        <v>196</v>
      </c>
      <c r="B532" s="82">
        <v>17881.53</v>
      </c>
      <c r="C532" s="83" t="s">
        <v>585</v>
      </c>
    </row>
    <row r="533" spans="1:3" ht="14">
      <c r="A533" s="84" t="s">
        <v>449</v>
      </c>
      <c r="B533" s="85">
        <v>17844.96</v>
      </c>
      <c r="C533" s="86" t="s">
        <v>585</v>
      </c>
    </row>
    <row r="534" spans="1:3" ht="14">
      <c r="A534" s="81" t="s">
        <v>73</v>
      </c>
      <c r="B534" s="82">
        <v>17807.490000000002</v>
      </c>
      <c r="C534" s="83" t="s">
        <v>585</v>
      </c>
    </row>
    <row r="535" spans="1:3" ht="14">
      <c r="A535" s="84" t="s">
        <v>192</v>
      </c>
      <c r="B535" s="85">
        <v>17764.25</v>
      </c>
      <c r="C535" s="86" t="s">
        <v>585</v>
      </c>
    </row>
    <row r="536" spans="1:3" ht="14">
      <c r="A536" s="81" t="s">
        <v>441</v>
      </c>
      <c r="B536" s="82">
        <v>17751.669999999998</v>
      </c>
      <c r="C536" s="83" t="s">
        <v>585</v>
      </c>
    </row>
    <row r="537" spans="1:3" ht="14">
      <c r="A537" s="84" t="s">
        <v>189</v>
      </c>
      <c r="B537" s="85">
        <v>17693.93</v>
      </c>
      <c r="C537" s="86" t="s">
        <v>585</v>
      </c>
    </row>
    <row r="538" spans="1:3" ht="14">
      <c r="A538" s="81" t="s">
        <v>374</v>
      </c>
      <c r="B538" s="82">
        <v>17682.12</v>
      </c>
      <c r="C538" s="83" t="s">
        <v>585</v>
      </c>
    </row>
    <row r="539" spans="1:3" ht="14">
      <c r="A539" s="84" t="s">
        <v>289</v>
      </c>
      <c r="B539" s="85">
        <v>17532.55</v>
      </c>
      <c r="C539" s="86" t="s">
        <v>585</v>
      </c>
    </row>
    <row r="540" spans="1:3" ht="14">
      <c r="A540" s="81" t="s">
        <v>154</v>
      </c>
      <c r="B540" s="82">
        <v>17500.669999999998</v>
      </c>
      <c r="C540" s="83" t="s">
        <v>585</v>
      </c>
    </row>
    <row r="541" spans="1:3" ht="14">
      <c r="A541" s="84" t="s">
        <v>503</v>
      </c>
      <c r="B541" s="85">
        <v>17475.25</v>
      </c>
      <c r="C541" s="86" t="s">
        <v>585</v>
      </c>
    </row>
    <row r="542" spans="1:3" ht="14">
      <c r="A542" s="81" t="s">
        <v>60</v>
      </c>
      <c r="B542" s="82">
        <v>17471.96</v>
      </c>
      <c r="C542" s="83" t="s">
        <v>585</v>
      </c>
    </row>
    <row r="543" spans="1:3" ht="14">
      <c r="A543" s="84" t="s">
        <v>469</v>
      </c>
      <c r="B543" s="85">
        <v>17466.37</v>
      </c>
      <c r="C543" s="86" t="s">
        <v>585</v>
      </c>
    </row>
    <row r="544" spans="1:3" ht="14">
      <c r="A544" s="81" t="s">
        <v>641</v>
      </c>
      <c r="B544" s="82">
        <v>17410.759999999998</v>
      </c>
      <c r="C544" s="83" t="s">
        <v>585</v>
      </c>
    </row>
    <row r="545" spans="1:3" ht="14">
      <c r="A545" s="84" t="s">
        <v>410</v>
      </c>
      <c r="B545" s="85">
        <v>17377.73</v>
      </c>
      <c r="C545" s="86" t="s">
        <v>585</v>
      </c>
    </row>
    <row r="546" spans="1:3" ht="14">
      <c r="A546" s="81" t="s">
        <v>37</v>
      </c>
      <c r="B546" s="82">
        <v>17285.21</v>
      </c>
      <c r="C546" s="83" t="s">
        <v>585</v>
      </c>
    </row>
    <row r="547" spans="1:3" ht="14">
      <c r="A547" s="84" t="s">
        <v>297</v>
      </c>
      <c r="B547" s="85">
        <v>17165.16</v>
      </c>
      <c r="C547" s="86" t="s">
        <v>585</v>
      </c>
    </row>
    <row r="548" spans="1:3" ht="14">
      <c r="A548" s="81" t="s">
        <v>396</v>
      </c>
      <c r="B548" s="82">
        <v>16970.27</v>
      </c>
      <c r="C548" s="83" t="s">
        <v>585</v>
      </c>
    </row>
    <row r="549" spans="1:3" ht="14">
      <c r="A549" s="84" t="s">
        <v>229</v>
      </c>
      <c r="B549" s="85">
        <v>16921.599999999999</v>
      </c>
      <c r="C549" s="86" t="s">
        <v>585</v>
      </c>
    </row>
    <row r="550" spans="1:3" ht="14">
      <c r="A550" s="81" t="s">
        <v>70</v>
      </c>
      <c r="B550" s="82">
        <v>16851.28</v>
      </c>
      <c r="C550" s="83" t="s">
        <v>585</v>
      </c>
    </row>
    <row r="551" spans="1:3" ht="14">
      <c r="A551" s="84" t="s">
        <v>398</v>
      </c>
      <c r="B551" s="85">
        <v>16727.400000000001</v>
      </c>
      <c r="C551" s="86" t="s">
        <v>585</v>
      </c>
    </row>
    <row r="552" spans="1:3" ht="14">
      <c r="A552" s="81" t="s">
        <v>642</v>
      </c>
      <c r="B552" s="82">
        <v>16721.64</v>
      </c>
      <c r="C552" s="83" t="s">
        <v>585</v>
      </c>
    </row>
    <row r="553" spans="1:3" ht="14">
      <c r="A553" s="84" t="s">
        <v>555</v>
      </c>
      <c r="B553" s="85">
        <v>16660.36</v>
      </c>
      <c r="C553" s="86" t="s">
        <v>585</v>
      </c>
    </row>
    <row r="554" spans="1:3" ht="14">
      <c r="A554" s="81" t="s">
        <v>121</v>
      </c>
      <c r="B554" s="82">
        <v>16571.22</v>
      </c>
      <c r="C554" s="83" t="s">
        <v>585</v>
      </c>
    </row>
    <row r="555" spans="1:3" ht="14">
      <c r="A555" s="84" t="s">
        <v>643</v>
      </c>
      <c r="B555" s="85">
        <v>16522.5</v>
      </c>
      <c r="C555" s="86" t="s">
        <v>585</v>
      </c>
    </row>
    <row r="556" spans="1:3" ht="14">
      <c r="A556" s="81" t="s">
        <v>319</v>
      </c>
      <c r="B556" s="82">
        <v>16258.37</v>
      </c>
      <c r="C556" s="83" t="s">
        <v>585</v>
      </c>
    </row>
    <row r="557" spans="1:3" ht="14">
      <c r="A557" s="84" t="s">
        <v>523</v>
      </c>
      <c r="B557" s="85">
        <v>16225.19</v>
      </c>
      <c r="C557" s="86" t="s">
        <v>585</v>
      </c>
    </row>
    <row r="558" spans="1:3" ht="14">
      <c r="A558" s="81" t="s">
        <v>644</v>
      </c>
      <c r="B558" s="82">
        <v>16217.9</v>
      </c>
      <c r="C558" s="83" t="s">
        <v>585</v>
      </c>
    </row>
    <row r="559" spans="1:3" ht="14">
      <c r="A559" s="84" t="s">
        <v>575</v>
      </c>
      <c r="B559" s="85">
        <v>16065.59</v>
      </c>
      <c r="C559" s="86" t="s">
        <v>586</v>
      </c>
    </row>
    <row r="560" spans="1:3" ht="14">
      <c r="A560" s="81" t="s">
        <v>645</v>
      </c>
      <c r="B560" s="82">
        <v>15758.48</v>
      </c>
      <c r="C560" s="83" t="s">
        <v>585</v>
      </c>
    </row>
    <row r="561" spans="1:3" ht="14">
      <c r="A561" s="84" t="s">
        <v>646</v>
      </c>
      <c r="B561" s="85">
        <v>15647.4</v>
      </c>
      <c r="C561" s="86" t="s">
        <v>585</v>
      </c>
    </row>
    <row r="562" spans="1:3" ht="14">
      <c r="A562" s="81" t="s">
        <v>647</v>
      </c>
      <c r="B562" s="82">
        <v>15646.38</v>
      </c>
      <c r="C562" s="83" t="s">
        <v>585</v>
      </c>
    </row>
    <row r="563" spans="1:3" ht="14">
      <c r="A563" s="84" t="s">
        <v>361</v>
      </c>
      <c r="B563" s="85">
        <v>15638.66</v>
      </c>
      <c r="C563" s="86" t="s">
        <v>585</v>
      </c>
    </row>
    <row r="564" spans="1:3" ht="14">
      <c r="A564" s="81" t="s">
        <v>648</v>
      </c>
      <c r="B564" s="82">
        <v>15449.74</v>
      </c>
      <c r="C564" s="83" t="s">
        <v>585</v>
      </c>
    </row>
    <row r="565" spans="1:3" ht="14">
      <c r="A565" s="84" t="s">
        <v>497</v>
      </c>
      <c r="B565" s="85">
        <v>14819.33</v>
      </c>
      <c r="C565" s="86" t="s">
        <v>585</v>
      </c>
    </row>
    <row r="566" spans="1:3" ht="14">
      <c r="A566" s="81" t="s">
        <v>649</v>
      </c>
      <c r="B566" s="82">
        <v>14809.1</v>
      </c>
      <c r="C566" s="83" t="s">
        <v>585</v>
      </c>
    </row>
    <row r="567" spans="1:3" ht="14">
      <c r="A567" s="84" t="s">
        <v>650</v>
      </c>
      <c r="B567" s="85">
        <v>14302.18</v>
      </c>
      <c r="C567" s="86" t="s">
        <v>585</v>
      </c>
    </row>
    <row r="568" spans="1:3" ht="14">
      <c r="A568" s="81" t="s">
        <v>651</v>
      </c>
      <c r="B568" s="82">
        <v>14077.16</v>
      </c>
      <c r="C568" s="83" t="s">
        <v>585</v>
      </c>
    </row>
    <row r="569" spans="1:3" ht="14">
      <c r="A569" s="84" t="s">
        <v>652</v>
      </c>
      <c r="B569" s="85">
        <v>13850.96</v>
      </c>
      <c r="C569" s="86" t="s">
        <v>585</v>
      </c>
    </row>
    <row r="570" spans="1:3" ht="14">
      <c r="A570" s="81" t="s">
        <v>653</v>
      </c>
      <c r="B570" s="82">
        <v>13667.85</v>
      </c>
      <c r="C570" s="83" t="s">
        <v>585</v>
      </c>
    </row>
    <row r="571" spans="1:3" ht="14">
      <c r="A571" s="84" t="s">
        <v>185</v>
      </c>
      <c r="B571" s="85">
        <v>13545.38</v>
      </c>
      <c r="C571" s="86" t="s">
        <v>585</v>
      </c>
    </row>
    <row r="572" spans="1:3" ht="14">
      <c r="A572" s="81" t="s">
        <v>654</v>
      </c>
      <c r="B572" s="82">
        <v>13251.42</v>
      </c>
      <c r="C572" s="83" t="s">
        <v>585</v>
      </c>
    </row>
    <row r="573" spans="1:3" ht="14">
      <c r="A573" s="84" t="s">
        <v>655</v>
      </c>
      <c r="B573" s="85">
        <v>13160.55</v>
      </c>
      <c r="C573" s="86" t="s">
        <v>585</v>
      </c>
    </row>
    <row r="574" spans="1:3" ht="14">
      <c r="A574" s="81" t="s">
        <v>577</v>
      </c>
      <c r="B574" s="89">
        <v>13103.26</v>
      </c>
      <c r="C574" s="83" t="s">
        <v>586</v>
      </c>
    </row>
    <row r="575" spans="1:3" ht="14">
      <c r="A575" s="84" t="s">
        <v>656</v>
      </c>
      <c r="B575" s="85">
        <v>12759.22</v>
      </c>
      <c r="C575" s="86" t="s">
        <v>585</v>
      </c>
    </row>
    <row r="576" spans="1:3" ht="14">
      <c r="A576" s="81" t="s">
        <v>657</v>
      </c>
      <c r="B576" s="82">
        <v>12646.38</v>
      </c>
      <c r="C576" s="83" t="s">
        <v>585</v>
      </c>
    </row>
    <row r="577" spans="1:3" ht="14">
      <c r="A577" s="84" t="s">
        <v>587</v>
      </c>
      <c r="B577" s="85">
        <v>12416.14</v>
      </c>
      <c r="C577" s="86" t="s">
        <v>586</v>
      </c>
    </row>
    <row r="578" spans="1:3" ht="14">
      <c r="A578" s="81" t="s">
        <v>658</v>
      </c>
      <c r="B578" s="82">
        <v>12330.21</v>
      </c>
      <c r="C578" s="83" t="s">
        <v>585</v>
      </c>
    </row>
    <row r="579" spans="1:3" ht="14">
      <c r="A579" s="84" t="s">
        <v>659</v>
      </c>
      <c r="B579" s="85">
        <v>12234.07</v>
      </c>
      <c r="C579" s="86" t="s">
        <v>585</v>
      </c>
    </row>
    <row r="580" spans="1:3" ht="14">
      <c r="A580" s="81" t="s">
        <v>660</v>
      </c>
      <c r="B580" s="82">
        <v>12120.99</v>
      </c>
      <c r="C580" s="83" t="s">
        <v>585</v>
      </c>
    </row>
    <row r="581" spans="1:3" ht="14">
      <c r="A581" s="84" t="s">
        <v>582</v>
      </c>
      <c r="B581" s="85">
        <v>12103.6</v>
      </c>
      <c r="C581" s="86" t="s">
        <v>586</v>
      </c>
    </row>
    <row r="582" spans="1:3" ht="14">
      <c r="A582" s="81" t="s">
        <v>579</v>
      </c>
      <c r="B582" s="82">
        <v>11847.21</v>
      </c>
      <c r="C582" s="83" t="s">
        <v>586</v>
      </c>
    </row>
    <row r="583" spans="1:3" ht="14">
      <c r="A583" s="84" t="s">
        <v>576</v>
      </c>
      <c r="B583" s="85">
        <v>11788.9</v>
      </c>
      <c r="C583" s="86" t="s">
        <v>586</v>
      </c>
    </row>
    <row r="584" spans="1:3" ht="14">
      <c r="A584" s="81" t="s">
        <v>581</v>
      </c>
      <c r="B584" s="82">
        <v>11466.98</v>
      </c>
      <c r="C584" s="83" t="s">
        <v>586</v>
      </c>
    </row>
    <row r="585" spans="1:3" ht="14">
      <c r="A585" s="84" t="s">
        <v>661</v>
      </c>
      <c r="B585" s="85">
        <v>11019.94</v>
      </c>
      <c r="C585" s="86" t="s">
        <v>585</v>
      </c>
    </row>
    <row r="586" spans="1:3" ht="14">
      <c r="A586" s="81" t="s">
        <v>662</v>
      </c>
      <c r="B586" s="82">
        <v>10976.45</v>
      </c>
      <c r="C586" s="83" t="s">
        <v>585</v>
      </c>
    </row>
    <row r="587" spans="1:3" ht="14">
      <c r="A587" s="84" t="s">
        <v>663</v>
      </c>
      <c r="B587" s="85">
        <v>10745.73</v>
      </c>
      <c r="C587" s="86" t="s">
        <v>585</v>
      </c>
    </row>
    <row r="588" spans="1:3" ht="14">
      <c r="A588" s="81" t="s">
        <v>664</v>
      </c>
      <c r="B588" s="82">
        <v>6704.4</v>
      </c>
      <c r="C588" s="83" t="s">
        <v>585</v>
      </c>
    </row>
    <row r="589" spans="1:3" ht="14">
      <c r="A589" s="90" t="s">
        <v>574</v>
      </c>
      <c r="B589" s="91">
        <v>16055.72</v>
      </c>
      <c r="C589" s="92" t="s">
        <v>586</v>
      </c>
    </row>
    <row r="590" spans="1:3" ht="14">
      <c r="B590" s="93"/>
      <c r="C590" s="94"/>
    </row>
    <row r="591" spans="1:3" ht="14">
      <c r="A591" s="3" t="s">
        <v>665</v>
      </c>
      <c r="B591" s="3">
        <f>AVERAGE(Per_Pupil_Spending[[#Data],[#Totals],[Total Per Pupil]])</f>
        <v>24592.087551020417</v>
      </c>
      <c r="C591" s="94"/>
    </row>
    <row r="592" spans="1:3" ht="14">
      <c r="C592" s="94"/>
    </row>
    <row r="593" spans="2:3" ht="14">
      <c r="C593" s="94"/>
    </row>
    <row r="594" spans="2:3" ht="14">
      <c r="B594" s="93"/>
      <c r="C594" s="94"/>
    </row>
    <row r="595" spans="2:3" ht="14">
      <c r="C595" s="94"/>
    </row>
    <row r="596" spans="2:3" ht="14">
      <c r="C596" s="94"/>
    </row>
    <row r="597" spans="2:3" ht="14">
      <c r="C597" s="94"/>
    </row>
    <row r="598" spans="2:3" ht="14">
      <c r="C598" s="9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U50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23.83203125" customWidth="1"/>
    <col min="2" max="2" width="16.33203125" customWidth="1"/>
    <col min="6" max="6" width="26.5" customWidth="1"/>
    <col min="7" max="7" width="28.1640625" customWidth="1"/>
    <col min="8" max="8" width="30" customWidth="1"/>
    <col min="9" max="11" width="12" customWidth="1"/>
    <col min="12" max="12" width="14.6640625" customWidth="1"/>
    <col min="13" max="13" width="27" customWidth="1"/>
    <col min="14" max="14" width="32.6640625" customWidth="1"/>
    <col min="16" max="16" width="29.6640625" customWidth="1"/>
    <col min="17" max="17" width="31.33203125" customWidth="1"/>
    <col min="18" max="21" width="33.1640625" customWidth="1"/>
  </cols>
  <sheetData>
    <row r="1" spans="1:21" ht="15.75" customHeight="1">
      <c r="A1" s="4" t="s">
        <v>0</v>
      </c>
      <c r="B1" s="26" t="s">
        <v>625</v>
      </c>
      <c r="C1" s="26" t="s">
        <v>593</v>
      </c>
      <c r="D1" s="26" t="s">
        <v>594</v>
      </c>
      <c r="E1" s="26" t="s">
        <v>595</v>
      </c>
      <c r="F1" s="26" t="s">
        <v>666</v>
      </c>
      <c r="G1" s="26" t="s">
        <v>667</v>
      </c>
      <c r="H1" s="26" t="s">
        <v>668</v>
      </c>
      <c r="I1" s="95" t="s">
        <v>669</v>
      </c>
      <c r="J1" s="95" t="s">
        <v>670</v>
      </c>
      <c r="K1" s="96" t="s">
        <v>671</v>
      </c>
      <c r="N1" s="4" t="s">
        <v>0</v>
      </c>
      <c r="O1" s="26" t="s">
        <v>625</v>
      </c>
      <c r="P1" s="26" t="s">
        <v>593</v>
      </c>
      <c r="Q1" s="26" t="s">
        <v>594</v>
      </c>
      <c r="R1" s="26" t="s">
        <v>595</v>
      </c>
      <c r="S1" s="26" t="s">
        <v>666</v>
      </c>
      <c r="T1" s="26" t="s">
        <v>667</v>
      </c>
      <c r="U1" s="5" t="s">
        <v>668</v>
      </c>
    </row>
    <row r="2" spans="1:21" ht="15.75" customHeight="1">
      <c r="A2" s="10" t="s">
        <v>10</v>
      </c>
      <c r="B2" s="27">
        <v>23439.31</v>
      </c>
      <c r="C2" s="97">
        <v>0.2273</v>
      </c>
      <c r="D2" s="97">
        <v>0.1522</v>
      </c>
      <c r="E2" s="27" t="s">
        <v>592</v>
      </c>
      <c r="F2" s="27" t="e">
        <f ca="1">FUNC(I2:K499)</f>
        <v>#NAME?</v>
      </c>
      <c r="G2" s="27">
        <v>3567.4629820000005</v>
      </c>
      <c r="H2" s="27" t="s">
        <v>592</v>
      </c>
      <c r="I2" s="98">
        <f t="shared" ref="I2:I256" si="0">(C2*B2)</f>
        <v>5327.7551630000007</v>
      </c>
      <c r="J2" s="98">
        <f t="shared" ref="J2:J256" si="1">(D2*B2)</f>
        <v>3567.4629820000005</v>
      </c>
      <c r="K2" s="99" t="e">
        <f t="shared" ref="K2:K256" si="2">(E2*B2)</f>
        <v>#VALUE!</v>
      </c>
      <c r="N2" s="10" t="s">
        <v>574</v>
      </c>
      <c r="O2" s="27">
        <v>16055.72</v>
      </c>
      <c r="P2" s="97">
        <v>0.30359999999999998</v>
      </c>
      <c r="Q2" s="97">
        <v>0.64290000000000003</v>
      </c>
      <c r="R2" s="97">
        <v>0.44</v>
      </c>
      <c r="S2" s="27">
        <f t="shared" ref="S2:S10" si="3">(P2*O2)</f>
        <v>4874.5165919999999</v>
      </c>
      <c r="T2" s="27">
        <f t="shared" ref="T2:T10" si="4">(Q2*O2)</f>
        <v>10322.222388</v>
      </c>
      <c r="U2" s="11">
        <f t="shared" ref="U2:U10" si="5">(R2*O2)</f>
        <v>7064.5167999999994</v>
      </c>
    </row>
    <row r="3" spans="1:21" ht="15.75" customHeight="1">
      <c r="A3" s="16" t="s">
        <v>18</v>
      </c>
      <c r="B3" s="28">
        <v>19644.53</v>
      </c>
      <c r="C3" s="28">
        <v>0.3</v>
      </c>
      <c r="D3" s="100">
        <v>0.48459999999999998</v>
      </c>
      <c r="E3" s="28">
        <v>0.89580000000000004</v>
      </c>
      <c r="F3" s="28">
        <v>5893.3589999999995</v>
      </c>
      <c r="G3" s="28">
        <v>9519.7392379999983</v>
      </c>
      <c r="H3" s="28">
        <v>17597.569973999998</v>
      </c>
      <c r="I3" s="101">
        <f t="shared" si="0"/>
        <v>5893.3589999999995</v>
      </c>
      <c r="J3" s="101">
        <f t="shared" si="1"/>
        <v>9519.7392379999983</v>
      </c>
      <c r="K3" s="102">
        <f t="shared" si="2"/>
        <v>17597.569973999998</v>
      </c>
      <c r="N3" s="16" t="s">
        <v>577</v>
      </c>
      <c r="O3" s="28">
        <v>13103.26</v>
      </c>
      <c r="P3" s="100">
        <v>0.31879999999999997</v>
      </c>
      <c r="Q3" s="100">
        <v>0.38240000000000002</v>
      </c>
      <c r="R3" s="100">
        <v>0.35139999999999999</v>
      </c>
      <c r="S3" s="28">
        <f t="shared" si="3"/>
        <v>4177.3192879999997</v>
      </c>
      <c r="T3" s="28">
        <f t="shared" si="4"/>
        <v>5010.6866239999999</v>
      </c>
      <c r="U3" s="17">
        <f t="shared" si="5"/>
        <v>4604.4855639999996</v>
      </c>
    </row>
    <row r="4" spans="1:21" ht="15.75" customHeight="1">
      <c r="A4" s="10" t="s">
        <v>7</v>
      </c>
      <c r="B4" s="27">
        <v>24592.799999999999</v>
      </c>
      <c r="C4" s="97">
        <v>0.30769999999999997</v>
      </c>
      <c r="D4" s="97">
        <v>0.53149999999999997</v>
      </c>
      <c r="E4" s="27">
        <v>0.68420000000000003</v>
      </c>
      <c r="F4" s="27">
        <v>7567.2045599999992</v>
      </c>
      <c r="G4" s="27">
        <v>13071.073199999999</v>
      </c>
      <c r="H4" s="27">
        <v>16826.393759999999</v>
      </c>
      <c r="I4" s="98">
        <f t="shared" si="0"/>
        <v>7567.2045599999992</v>
      </c>
      <c r="J4" s="98">
        <f t="shared" si="1"/>
        <v>13071.073199999999</v>
      </c>
      <c r="K4" s="99">
        <f t="shared" si="2"/>
        <v>16826.393759999999</v>
      </c>
      <c r="N4" s="10" t="s">
        <v>576</v>
      </c>
      <c r="O4" s="27">
        <v>11788.9</v>
      </c>
      <c r="P4" s="97">
        <v>0.54249999999999998</v>
      </c>
      <c r="Q4" s="97">
        <v>0.80389999999999995</v>
      </c>
      <c r="R4" s="97">
        <v>0.81820000000000004</v>
      </c>
      <c r="S4" s="27">
        <f t="shared" si="3"/>
        <v>6395.4782499999992</v>
      </c>
      <c r="T4" s="27">
        <f t="shared" si="4"/>
        <v>9477.0967099999998</v>
      </c>
      <c r="U4" s="11">
        <f t="shared" si="5"/>
        <v>9645.6779800000004</v>
      </c>
    </row>
    <row r="5" spans="1:21" ht="15.75" customHeight="1">
      <c r="A5" s="16" t="s">
        <v>32</v>
      </c>
      <c r="B5" s="28">
        <v>29084.73</v>
      </c>
      <c r="C5" s="100">
        <v>0.22220000000000001</v>
      </c>
      <c r="D5" s="100">
        <v>0.2</v>
      </c>
      <c r="E5" s="28" t="s">
        <v>600</v>
      </c>
      <c r="F5" s="28">
        <v>6462.6270059999997</v>
      </c>
      <c r="G5" s="28">
        <v>5816.9459999999999</v>
      </c>
      <c r="H5" s="28" t="s">
        <v>592</v>
      </c>
      <c r="I5" s="101">
        <f t="shared" si="0"/>
        <v>6462.6270059999997</v>
      </c>
      <c r="J5" s="101">
        <f t="shared" si="1"/>
        <v>5816.9459999999999</v>
      </c>
      <c r="K5" s="102" t="e">
        <f t="shared" si="2"/>
        <v>#VALUE!</v>
      </c>
      <c r="N5" s="16" t="s">
        <v>578</v>
      </c>
      <c r="O5" s="28">
        <v>23951.05</v>
      </c>
      <c r="P5" s="100">
        <v>0.20830000000000001</v>
      </c>
      <c r="Q5" s="100">
        <v>0.56000000000000005</v>
      </c>
      <c r="R5" s="100">
        <v>0.43480000000000002</v>
      </c>
      <c r="S5" s="28">
        <f t="shared" si="3"/>
        <v>4989.0037149999998</v>
      </c>
      <c r="T5" s="28">
        <f t="shared" si="4"/>
        <v>13412.588000000002</v>
      </c>
      <c r="U5" s="17">
        <f t="shared" si="5"/>
        <v>10413.91654</v>
      </c>
    </row>
    <row r="6" spans="1:21" ht="15.75" customHeight="1">
      <c r="A6" s="10" t="s">
        <v>4</v>
      </c>
      <c r="B6" s="27">
        <v>19626.53</v>
      </c>
      <c r="C6" s="27">
        <v>0.5</v>
      </c>
      <c r="D6" s="27">
        <v>0.69699999999999995</v>
      </c>
      <c r="E6" s="27" t="s">
        <v>600</v>
      </c>
      <c r="F6" s="27">
        <v>9813.2649999999994</v>
      </c>
      <c r="G6" s="27">
        <v>13679.691409999998</v>
      </c>
      <c r="H6" s="27" t="s">
        <v>592</v>
      </c>
      <c r="I6" s="98">
        <f t="shared" si="0"/>
        <v>9813.2649999999994</v>
      </c>
      <c r="J6" s="98">
        <f t="shared" si="1"/>
        <v>13679.691409999998</v>
      </c>
      <c r="K6" s="99" t="e">
        <f t="shared" si="2"/>
        <v>#VALUE!</v>
      </c>
      <c r="N6" s="10" t="s">
        <v>587</v>
      </c>
      <c r="O6" s="27">
        <v>12416.14</v>
      </c>
      <c r="P6" s="97">
        <v>0.33329999999999999</v>
      </c>
      <c r="Q6" s="97">
        <v>0.56310000000000004</v>
      </c>
      <c r="R6" s="97">
        <v>0.64859999999999995</v>
      </c>
      <c r="S6" s="27">
        <f t="shared" si="3"/>
        <v>4138.2994619999999</v>
      </c>
      <c r="T6" s="27">
        <f t="shared" si="4"/>
        <v>6991.5284339999998</v>
      </c>
      <c r="U6" s="11">
        <f t="shared" si="5"/>
        <v>8053.1084039999987</v>
      </c>
    </row>
    <row r="7" spans="1:21" ht="15.75" customHeight="1">
      <c r="A7" s="16" t="s">
        <v>43</v>
      </c>
      <c r="B7" s="28">
        <v>35430.660000000003</v>
      </c>
      <c r="C7" s="28" t="s">
        <v>600</v>
      </c>
      <c r="D7" s="100">
        <v>0.6</v>
      </c>
      <c r="E7" s="28" t="s">
        <v>600</v>
      </c>
      <c r="F7" s="28" t="s">
        <v>592</v>
      </c>
      <c r="G7" s="28">
        <v>21258.396000000001</v>
      </c>
      <c r="H7" s="28" t="s">
        <v>592</v>
      </c>
      <c r="I7" s="101" t="e">
        <f t="shared" si="0"/>
        <v>#VALUE!</v>
      </c>
      <c r="J7" s="101">
        <f t="shared" si="1"/>
        <v>21258.396000000001</v>
      </c>
      <c r="K7" s="102" t="e">
        <f t="shared" si="2"/>
        <v>#VALUE!</v>
      </c>
      <c r="N7" s="16" t="s">
        <v>575</v>
      </c>
      <c r="O7" s="28">
        <v>16065.59</v>
      </c>
      <c r="P7" s="100">
        <v>0.30769999999999997</v>
      </c>
      <c r="Q7" s="100">
        <v>0.66669999999999996</v>
      </c>
      <c r="R7" s="100">
        <v>0.70209999999999995</v>
      </c>
      <c r="S7" s="28">
        <f t="shared" si="3"/>
        <v>4943.3820429999996</v>
      </c>
      <c r="T7" s="28">
        <f t="shared" si="4"/>
        <v>10710.928852999999</v>
      </c>
      <c r="U7" s="17">
        <f t="shared" si="5"/>
        <v>11279.650738999999</v>
      </c>
    </row>
    <row r="8" spans="1:21" ht="15.75" customHeight="1">
      <c r="A8" s="10" t="s">
        <v>19</v>
      </c>
      <c r="B8" s="27">
        <v>28984.799999999999</v>
      </c>
      <c r="C8" s="97">
        <v>0.47960000000000003</v>
      </c>
      <c r="D8" s="97">
        <v>0.58520000000000005</v>
      </c>
      <c r="E8" s="97">
        <v>0.80730000000000002</v>
      </c>
      <c r="F8" s="27">
        <v>13901.11008</v>
      </c>
      <c r="G8" s="27">
        <v>16961.90496</v>
      </c>
      <c r="H8" s="27">
        <v>23399.429039999999</v>
      </c>
      <c r="I8" s="98">
        <f t="shared" si="0"/>
        <v>13901.11008</v>
      </c>
      <c r="J8" s="98">
        <f t="shared" si="1"/>
        <v>16961.90496</v>
      </c>
      <c r="K8" s="99">
        <f t="shared" si="2"/>
        <v>23399.429039999999</v>
      </c>
      <c r="N8" s="10" t="s">
        <v>579</v>
      </c>
      <c r="O8" s="27">
        <v>11847.21</v>
      </c>
      <c r="P8" s="97">
        <v>0.20930000000000001</v>
      </c>
      <c r="Q8" s="97">
        <v>0.6512</v>
      </c>
      <c r="R8" s="97">
        <v>0.66149999999999998</v>
      </c>
      <c r="S8" s="27">
        <f t="shared" si="3"/>
        <v>2479.6210529999998</v>
      </c>
      <c r="T8" s="27">
        <f t="shared" si="4"/>
        <v>7714.9031519999999</v>
      </c>
      <c r="U8" s="11">
        <f t="shared" si="5"/>
        <v>7836.9294149999987</v>
      </c>
    </row>
    <row r="9" spans="1:21" ht="15.75" customHeight="1">
      <c r="A9" s="16" t="s">
        <v>17</v>
      </c>
      <c r="B9" s="28">
        <v>18451.29</v>
      </c>
      <c r="C9" s="100">
        <v>0.38640000000000002</v>
      </c>
      <c r="D9" s="100">
        <v>0.4773</v>
      </c>
      <c r="E9" s="28" t="s">
        <v>600</v>
      </c>
      <c r="F9" s="28">
        <v>7129.5784560000011</v>
      </c>
      <c r="G9" s="28">
        <v>8806.8007170000001</v>
      </c>
      <c r="H9" s="28" t="s">
        <v>592</v>
      </c>
      <c r="I9" s="101">
        <f t="shared" si="0"/>
        <v>7129.5784560000011</v>
      </c>
      <c r="J9" s="101">
        <f t="shared" si="1"/>
        <v>8806.8007170000001</v>
      </c>
      <c r="K9" s="102" t="e">
        <f t="shared" si="2"/>
        <v>#VALUE!</v>
      </c>
      <c r="N9" s="16" t="s">
        <v>581</v>
      </c>
      <c r="O9" s="28">
        <v>11466.98</v>
      </c>
      <c r="P9" s="100">
        <v>0.26229999999999998</v>
      </c>
      <c r="Q9" s="100">
        <v>0.72130000000000005</v>
      </c>
      <c r="R9" s="100">
        <v>0.55410000000000004</v>
      </c>
      <c r="S9" s="28">
        <f t="shared" si="3"/>
        <v>3007.7888539999994</v>
      </c>
      <c r="T9" s="28">
        <f t="shared" si="4"/>
        <v>8271.1326740000004</v>
      </c>
      <c r="U9" s="17">
        <f t="shared" si="5"/>
        <v>6353.8536180000001</v>
      </c>
    </row>
    <row r="10" spans="1:21" ht="15.75" customHeight="1">
      <c r="A10" s="10" t="s">
        <v>6</v>
      </c>
      <c r="B10" s="27">
        <v>31568.49</v>
      </c>
      <c r="C10" s="97">
        <v>0.43480000000000002</v>
      </c>
      <c r="D10" s="97">
        <v>0.6522</v>
      </c>
      <c r="E10" s="27" t="s">
        <v>600</v>
      </c>
      <c r="F10" s="27">
        <v>13725.979452000001</v>
      </c>
      <c r="G10" s="27">
        <v>20588.969177999999</v>
      </c>
      <c r="H10" s="27" t="s">
        <v>592</v>
      </c>
      <c r="I10" s="98">
        <f t="shared" si="0"/>
        <v>13725.979452000001</v>
      </c>
      <c r="J10" s="98">
        <f t="shared" si="1"/>
        <v>20588.969177999999</v>
      </c>
      <c r="K10" s="99" t="e">
        <f t="shared" si="2"/>
        <v>#VALUE!</v>
      </c>
      <c r="N10" s="10" t="s">
        <v>582</v>
      </c>
      <c r="O10" s="27">
        <v>12103.6</v>
      </c>
      <c r="P10" s="97">
        <v>0.37569999999999998</v>
      </c>
      <c r="Q10" s="97">
        <v>0.75719999999999998</v>
      </c>
      <c r="R10" s="97">
        <v>0.69140000000000001</v>
      </c>
      <c r="S10" s="27">
        <f t="shared" si="3"/>
        <v>4547.3225199999997</v>
      </c>
      <c r="T10" s="27">
        <f t="shared" si="4"/>
        <v>9164.8459199999998</v>
      </c>
      <c r="U10" s="11">
        <f t="shared" si="5"/>
        <v>8368.4290400000009</v>
      </c>
    </row>
    <row r="11" spans="1:21" ht="15.75" customHeight="1">
      <c r="A11" s="16" t="s">
        <v>24</v>
      </c>
      <c r="B11" s="28">
        <v>21235.38</v>
      </c>
      <c r="C11" s="100">
        <v>0.26829999999999998</v>
      </c>
      <c r="D11" s="100">
        <v>0.41460000000000002</v>
      </c>
      <c r="E11" s="28" t="s">
        <v>600</v>
      </c>
      <c r="F11" s="28">
        <v>5697.4524540000002</v>
      </c>
      <c r="G11" s="28">
        <v>8804.1885480000001</v>
      </c>
      <c r="H11" s="28" t="s">
        <v>592</v>
      </c>
      <c r="I11" s="101">
        <f t="shared" si="0"/>
        <v>5697.4524540000002</v>
      </c>
      <c r="J11" s="101">
        <f t="shared" si="1"/>
        <v>8804.1885480000001</v>
      </c>
      <c r="K11" s="102" t="e">
        <f t="shared" si="2"/>
        <v>#VALUE!</v>
      </c>
      <c r="N11" s="30"/>
      <c r="O11" s="31"/>
      <c r="P11" s="31"/>
      <c r="Q11" s="31"/>
      <c r="R11" s="31" t="s">
        <v>672</v>
      </c>
      <c r="S11" s="31">
        <f ca="1">AVERAGE(Charters[ELA Score])</f>
        <v>4394.7479750000002</v>
      </c>
      <c r="T11" s="31">
        <f ca="1">AVERAGE(Charters[Math Score])</f>
        <v>9008.4369729999999</v>
      </c>
      <c r="U11" s="32">
        <f ca="1">AVERAGE(Charters[Science Score])</f>
        <v>8180.0631219999996</v>
      </c>
    </row>
    <row r="12" spans="1:21" ht="15.75" customHeight="1">
      <c r="A12" s="10" t="s">
        <v>72</v>
      </c>
      <c r="B12" s="27">
        <v>27197.13</v>
      </c>
      <c r="C12" s="27" t="s">
        <v>600</v>
      </c>
      <c r="D12" s="27" t="s">
        <v>600</v>
      </c>
      <c r="E12" s="27" t="s">
        <v>592</v>
      </c>
      <c r="F12" s="27" t="s">
        <v>592</v>
      </c>
      <c r="G12" s="27" t="s">
        <v>592</v>
      </c>
      <c r="H12" s="27" t="s">
        <v>592</v>
      </c>
      <c r="I12" s="98" t="e">
        <f t="shared" si="0"/>
        <v>#VALUE!</v>
      </c>
      <c r="J12" s="98" t="e">
        <f t="shared" si="1"/>
        <v>#VALUE!</v>
      </c>
      <c r="K12" s="99" t="e">
        <f t="shared" si="2"/>
        <v>#VALUE!</v>
      </c>
      <c r="R12" s="3" t="s">
        <v>673</v>
      </c>
      <c r="S12" s="3">
        <f ca="1">MEDIAN(Charters[ELA Score])</f>
        <v>4547.3225199999997</v>
      </c>
      <c r="T12" s="3">
        <f ca="1">MEDIAN(Charters[Math Score])</f>
        <v>9164.8459199999998</v>
      </c>
      <c r="U12" s="3">
        <f ca="1">MEDIAN(Charters[Science Score])</f>
        <v>8053.1084039999996</v>
      </c>
    </row>
    <row r="13" spans="1:21" ht="15.75" customHeight="1">
      <c r="A13" s="16" t="s">
        <v>31</v>
      </c>
      <c r="B13" s="28">
        <v>23819.24</v>
      </c>
      <c r="C13" s="100">
        <v>0.34179999999999999</v>
      </c>
      <c r="D13" s="100">
        <v>0.49759999999999999</v>
      </c>
      <c r="E13" s="28">
        <v>0.75409999999999999</v>
      </c>
      <c r="F13" s="28">
        <v>8141.4162320000005</v>
      </c>
      <c r="G13" s="28">
        <v>11852.453824</v>
      </c>
      <c r="H13" s="28">
        <v>17962.088884000001</v>
      </c>
      <c r="I13" s="101">
        <f t="shared" si="0"/>
        <v>8141.4162320000005</v>
      </c>
      <c r="J13" s="101">
        <f t="shared" si="1"/>
        <v>11852.453824</v>
      </c>
      <c r="K13" s="102">
        <f t="shared" si="2"/>
        <v>17962.088884000001</v>
      </c>
    </row>
    <row r="14" spans="1:21" ht="15.75" customHeight="1">
      <c r="A14" s="10" t="s">
        <v>39</v>
      </c>
      <c r="B14" s="27">
        <v>23435.07</v>
      </c>
      <c r="C14" s="97">
        <v>0.30209999999999998</v>
      </c>
      <c r="D14" s="97">
        <v>0.27079999999999999</v>
      </c>
      <c r="E14" s="27">
        <v>0.6875</v>
      </c>
      <c r="F14" s="27">
        <v>7079.7346469999993</v>
      </c>
      <c r="G14" s="27">
        <v>6346.2169559999993</v>
      </c>
      <c r="H14" s="27">
        <v>16111.610624999999</v>
      </c>
      <c r="I14" s="98">
        <f t="shared" si="0"/>
        <v>7079.7346469999993</v>
      </c>
      <c r="J14" s="98">
        <f t="shared" si="1"/>
        <v>6346.2169559999993</v>
      </c>
      <c r="K14" s="99">
        <f t="shared" si="2"/>
        <v>16111.610624999999</v>
      </c>
    </row>
    <row r="15" spans="1:21" ht="15.75" customHeight="1">
      <c r="A15" s="16" t="s">
        <v>14</v>
      </c>
      <c r="B15" s="28">
        <v>39657.26</v>
      </c>
      <c r="C15" s="100">
        <v>0.42109999999999997</v>
      </c>
      <c r="D15" s="100">
        <v>0.57889999999999997</v>
      </c>
      <c r="E15" s="28" t="s">
        <v>600</v>
      </c>
      <c r="F15" s="28">
        <v>16699.672186</v>
      </c>
      <c r="G15" s="28">
        <v>22957.587813999999</v>
      </c>
      <c r="H15" s="28" t="s">
        <v>592</v>
      </c>
      <c r="I15" s="101">
        <f t="shared" si="0"/>
        <v>16699.672186</v>
      </c>
      <c r="J15" s="101">
        <f t="shared" si="1"/>
        <v>22957.587813999999</v>
      </c>
      <c r="K15" s="102" t="e">
        <f t="shared" si="2"/>
        <v>#VALUE!</v>
      </c>
    </row>
    <row r="16" spans="1:21" ht="15.75" customHeight="1">
      <c r="A16" s="10" t="s">
        <v>50</v>
      </c>
      <c r="B16" s="27">
        <v>32392.22</v>
      </c>
      <c r="C16" s="97">
        <v>0.30230000000000001</v>
      </c>
      <c r="D16" s="97">
        <v>0.45350000000000001</v>
      </c>
      <c r="E16" s="97">
        <v>0.75</v>
      </c>
      <c r="F16" s="27">
        <v>9792.168106000001</v>
      </c>
      <c r="G16" s="27">
        <v>14689.871770000002</v>
      </c>
      <c r="H16" s="27">
        <v>24294.165000000001</v>
      </c>
      <c r="I16" s="98">
        <f t="shared" si="0"/>
        <v>9792.168106000001</v>
      </c>
      <c r="J16" s="98">
        <f t="shared" si="1"/>
        <v>14689.871770000002</v>
      </c>
      <c r="K16" s="99">
        <f t="shared" si="2"/>
        <v>24294.165000000001</v>
      </c>
    </row>
    <row r="17" spans="1:11" ht="15.75" customHeight="1">
      <c r="A17" s="16" t="s">
        <v>102</v>
      </c>
      <c r="B17" s="28">
        <v>21865.200000000001</v>
      </c>
      <c r="C17" s="100">
        <v>0.1867</v>
      </c>
      <c r="D17" s="100">
        <v>0.30919999999999997</v>
      </c>
      <c r="E17" s="100">
        <v>0.57450000000000001</v>
      </c>
      <c r="F17" s="28">
        <v>4082.2328400000001</v>
      </c>
      <c r="G17" s="28">
        <v>6760.7198399999997</v>
      </c>
      <c r="H17" s="28">
        <v>12561.557400000002</v>
      </c>
      <c r="I17" s="101">
        <f t="shared" si="0"/>
        <v>4082.2328400000001</v>
      </c>
      <c r="J17" s="101">
        <f t="shared" si="1"/>
        <v>6760.7198399999997</v>
      </c>
      <c r="K17" s="102">
        <f t="shared" si="2"/>
        <v>12561.557400000002</v>
      </c>
    </row>
    <row r="18" spans="1:11" ht="15.75" customHeight="1">
      <c r="A18" s="10" t="s">
        <v>57</v>
      </c>
      <c r="B18" s="27">
        <v>27206.67</v>
      </c>
      <c r="C18" s="97">
        <v>0.28089999999999998</v>
      </c>
      <c r="D18" s="97">
        <v>0.29210000000000003</v>
      </c>
      <c r="E18" s="97">
        <v>0.71430000000000005</v>
      </c>
      <c r="F18" s="27">
        <v>7642.3536029999987</v>
      </c>
      <c r="G18" s="27">
        <v>7947.0683070000005</v>
      </c>
      <c r="H18" s="27">
        <v>19433.724381</v>
      </c>
      <c r="I18" s="98">
        <f t="shared" si="0"/>
        <v>7642.3536029999987</v>
      </c>
      <c r="J18" s="98">
        <f t="shared" si="1"/>
        <v>7947.0683070000005</v>
      </c>
      <c r="K18" s="99">
        <f t="shared" si="2"/>
        <v>19433.724381</v>
      </c>
    </row>
    <row r="19" spans="1:11" ht="15.75" customHeight="1">
      <c r="A19" s="16" t="s">
        <v>62</v>
      </c>
      <c r="B19" s="28">
        <v>25597.82</v>
      </c>
      <c r="C19" s="100">
        <v>0.2893</v>
      </c>
      <c r="D19" s="100">
        <v>0.55740000000000001</v>
      </c>
      <c r="E19" s="100">
        <v>0.58699999999999997</v>
      </c>
      <c r="F19" s="28">
        <v>7405.4493259999999</v>
      </c>
      <c r="G19" s="28">
        <v>14268.224867999999</v>
      </c>
      <c r="H19" s="28">
        <v>15025.920339999999</v>
      </c>
      <c r="I19" s="101">
        <f t="shared" si="0"/>
        <v>7405.4493259999999</v>
      </c>
      <c r="J19" s="101">
        <f t="shared" si="1"/>
        <v>14268.224867999999</v>
      </c>
      <c r="K19" s="102">
        <f t="shared" si="2"/>
        <v>15025.920339999999</v>
      </c>
    </row>
    <row r="20" spans="1:11" ht="15.75" customHeight="1">
      <c r="A20" s="10" t="s">
        <v>68</v>
      </c>
      <c r="B20" s="27">
        <v>22546.03</v>
      </c>
      <c r="C20" s="97">
        <v>0.32890000000000003</v>
      </c>
      <c r="D20" s="97">
        <v>0.27629999999999999</v>
      </c>
      <c r="E20" s="97">
        <v>0.57140000000000002</v>
      </c>
      <c r="F20" s="27">
        <v>7415.3892670000005</v>
      </c>
      <c r="G20" s="27">
        <v>6229.4680889999991</v>
      </c>
      <c r="H20" s="27">
        <v>12882.801541999999</v>
      </c>
      <c r="I20" s="98">
        <f t="shared" si="0"/>
        <v>7415.3892670000005</v>
      </c>
      <c r="J20" s="98">
        <f t="shared" si="1"/>
        <v>6229.4680889999991</v>
      </c>
      <c r="K20" s="99">
        <f t="shared" si="2"/>
        <v>12882.801541999999</v>
      </c>
    </row>
    <row r="21" spans="1:11" ht="15.75" customHeight="1">
      <c r="A21" s="16" t="s">
        <v>11</v>
      </c>
      <c r="B21" s="28">
        <v>19450.189999999999</v>
      </c>
      <c r="C21" s="100">
        <v>0.4768</v>
      </c>
      <c r="D21" s="100">
        <v>0.69569999999999999</v>
      </c>
      <c r="E21" s="100">
        <v>0.59240000000000004</v>
      </c>
      <c r="F21" s="28">
        <v>9273.8505919999989</v>
      </c>
      <c r="G21" s="28">
        <v>13531.497182999999</v>
      </c>
      <c r="H21" s="28">
        <v>11522.292556</v>
      </c>
      <c r="I21" s="101">
        <f t="shared" si="0"/>
        <v>9273.8505919999989</v>
      </c>
      <c r="J21" s="101">
        <f t="shared" si="1"/>
        <v>13531.497182999999</v>
      </c>
      <c r="K21" s="102">
        <f t="shared" si="2"/>
        <v>11522.292556</v>
      </c>
    </row>
    <row r="22" spans="1:11" ht="15.75" customHeight="1">
      <c r="A22" s="10" t="s">
        <v>56</v>
      </c>
      <c r="B22" s="27">
        <v>22018.43</v>
      </c>
      <c r="C22" s="97">
        <v>0.35539999999999999</v>
      </c>
      <c r="D22" s="97">
        <v>0.46400000000000002</v>
      </c>
      <c r="E22" s="27">
        <v>0.54949999999999999</v>
      </c>
      <c r="F22" s="27">
        <v>7825.3500219999996</v>
      </c>
      <c r="G22" s="27">
        <v>10216.551520000001</v>
      </c>
      <c r="H22" s="27">
        <v>12099.127285</v>
      </c>
      <c r="I22" s="98">
        <f t="shared" si="0"/>
        <v>7825.3500219999996</v>
      </c>
      <c r="J22" s="98">
        <f t="shared" si="1"/>
        <v>10216.551520000001</v>
      </c>
      <c r="K22" s="99">
        <f t="shared" si="2"/>
        <v>12099.127285</v>
      </c>
    </row>
    <row r="23" spans="1:11" ht="15.75" customHeight="1">
      <c r="A23" s="16" t="s">
        <v>8</v>
      </c>
      <c r="B23" s="28">
        <v>25720.33</v>
      </c>
      <c r="C23" s="100">
        <v>0.48249999999999998</v>
      </c>
      <c r="D23" s="100">
        <v>0.73419999999999996</v>
      </c>
      <c r="E23" s="100">
        <v>0.70189999999999997</v>
      </c>
      <c r="F23" s="28">
        <v>12410.059225000001</v>
      </c>
      <c r="G23" s="28">
        <v>18883.866286</v>
      </c>
      <c r="H23" s="28">
        <v>18053.099627</v>
      </c>
      <c r="I23" s="101">
        <f t="shared" si="0"/>
        <v>12410.059225000001</v>
      </c>
      <c r="J23" s="101">
        <f t="shared" si="1"/>
        <v>18883.866286</v>
      </c>
      <c r="K23" s="102">
        <f t="shared" si="2"/>
        <v>18053.099627</v>
      </c>
    </row>
    <row r="24" spans="1:11" ht="15.75" customHeight="1">
      <c r="A24" s="10" t="s">
        <v>91</v>
      </c>
      <c r="B24" s="27">
        <v>32656.32</v>
      </c>
      <c r="C24" s="97">
        <v>0.30769999999999997</v>
      </c>
      <c r="D24" s="97">
        <v>0.46150000000000002</v>
      </c>
      <c r="E24" s="27" t="s">
        <v>600</v>
      </c>
      <c r="F24" s="27">
        <v>10048.349663999999</v>
      </c>
      <c r="G24" s="27">
        <v>15070.891680000001</v>
      </c>
      <c r="H24" s="27" t="s">
        <v>592</v>
      </c>
      <c r="I24" s="98">
        <f t="shared" si="0"/>
        <v>10048.349663999999</v>
      </c>
      <c r="J24" s="98">
        <f t="shared" si="1"/>
        <v>15070.891680000001</v>
      </c>
      <c r="K24" s="99" t="e">
        <f t="shared" si="2"/>
        <v>#VALUE!</v>
      </c>
    </row>
    <row r="25" spans="1:11" ht="15.75" customHeight="1">
      <c r="A25" s="16" t="s">
        <v>25</v>
      </c>
      <c r="B25" s="28">
        <v>33766.43</v>
      </c>
      <c r="C25" s="100">
        <v>0.32</v>
      </c>
      <c r="D25" s="100">
        <v>0.72</v>
      </c>
      <c r="E25" s="28" t="s">
        <v>600</v>
      </c>
      <c r="F25" s="28">
        <v>10805.257600000001</v>
      </c>
      <c r="G25" s="28">
        <v>24311.829600000001</v>
      </c>
      <c r="H25" s="28" t="s">
        <v>592</v>
      </c>
      <c r="I25" s="101">
        <f t="shared" si="0"/>
        <v>10805.257600000001</v>
      </c>
      <c r="J25" s="101">
        <f t="shared" si="1"/>
        <v>24311.829600000001</v>
      </c>
      <c r="K25" s="102" t="e">
        <f t="shared" si="2"/>
        <v>#VALUE!</v>
      </c>
    </row>
    <row r="26" spans="1:11" ht="15.75" customHeight="1">
      <c r="A26" s="10" t="s">
        <v>33</v>
      </c>
      <c r="B26" s="27">
        <v>26899.32</v>
      </c>
      <c r="C26" s="97">
        <v>0.35420000000000001</v>
      </c>
      <c r="D26" s="97">
        <v>0.8125</v>
      </c>
      <c r="E26" s="27" t="s">
        <v>600</v>
      </c>
      <c r="F26" s="27">
        <v>9527.739144000001</v>
      </c>
      <c r="G26" s="27">
        <v>21855.697499999998</v>
      </c>
      <c r="H26" s="27" t="s">
        <v>592</v>
      </c>
      <c r="I26" s="98">
        <f t="shared" si="0"/>
        <v>9527.739144000001</v>
      </c>
      <c r="J26" s="98">
        <f t="shared" si="1"/>
        <v>21855.697499999998</v>
      </c>
      <c r="K26" s="99" t="e">
        <f t="shared" si="2"/>
        <v>#VALUE!</v>
      </c>
    </row>
    <row r="27" spans="1:11" ht="15.75" customHeight="1">
      <c r="A27" s="16" t="s">
        <v>12</v>
      </c>
      <c r="B27" s="28">
        <v>24036.26</v>
      </c>
      <c r="C27" s="100">
        <v>0.57140000000000002</v>
      </c>
      <c r="D27" s="28">
        <v>0.68869999999999998</v>
      </c>
      <c r="E27" s="28">
        <v>0.62919999999999998</v>
      </c>
      <c r="F27" s="28">
        <v>13734.318964</v>
      </c>
      <c r="G27" s="28">
        <v>16553.772261999999</v>
      </c>
      <c r="H27" s="28">
        <v>15123.614791999998</v>
      </c>
      <c r="I27" s="101">
        <f t="shared" si="0"/>
        <v>13734.318964</v>
      </c>
      <c r="J27" s="101">
        <f t="shared" si="1"/>
        <v>16553.772261999999</v>
      </c>
      <c r="K27" s="102">
        <f t="shared" si="2"/>
        <v>15123.614791999998</v>
      </c>
    </row>
    <row r="28" spans="1:11" ht="15.75" customHeight="1">
      <c r="A28" s="10" t="s">
        <v>149</v>
      </c>
      <c r="B28" s="27">
        <v>19926.990000000002</v>
      </c>
      <c r="C28" s="97">
        <v>0.24590000000000001</v>
      </c>
      <c r="D28" s="97">
        <v>0.36890000000000001</v>
      </c>
      <c r="E28" s="97">
        <v>0.73170000000000002</v>
      </c>
      <c r="F28" s="27">
        <v>4900.0468410000003</v>
      </c>
      <c r="G28" s="27">
        <v>7351.0666110000011</v>
      </c>
      <c r="H28" s="27">
        <v>14580.578583000002</v>
      </c>
      <c r="I28" s="98">
        <f t="shared" si="0"/>
        <v>4900.0468410000003</v>
      </c>
      <c r="J28" s="98">
        <f t="shared" si="1"/>
        <v>7351.0666110000011</v>
      </c>
      <c r="K28" s="99">
        <f t="shared" si="2"/>
        <v>14580.578583000002</v>
      </c>
    </row>
    <row r="29" spans="1:11" ht="15.75" customHeight="1">
      <c r="A29" s="16" t="s">
        <v>154</v>
      </c>
      <c r="B29" s="28">
        <v>17500.669999999998</v>
      </c>
      <c r="C29" s="100">
        <v>0.33139999999999997</v>
      </c>
      <c r="D29" s="100">
        <v>0.46920000000000001</v>
      </c>
      <c r="E29" s="28">
        <v>0.87009999999999998</v>
      </c>
      <c r="F29" s="28">
        <v>5799.722037999999</v>
      </c>
      <c r="G29" s="28">
        <v>8211.3143639999998</v>
      </c>
      <c r="H29" s="28">
        <v>15227.332966999998</v>
      </c>
      <c r="I29" s="101">
        <f t="shared" si="0"/>
        <v>5799.722037999999</v>
      </c>
      <c r="J29" s="101">
        <f t="shared" si="1"/>
        <v>8211.3143639999998</v>
      </c>
      <c r="K29" s="102">
        <f t="shared" si="2"/>
        <v>15227.332966999998</v>
      </c>
    </row>
    <row r="30" spans="1:11" ht="15.75" customHeight="1">
      <c r="A30" s="10" t="s">
        <v>20</v>
      </c>
      <c r="B30" s="27">
        <v>19049.310000000001</v>
      </c>
      <c r="C30" s="97">
        <v>0.52280000000000004</v>
      </c>
      <c r="D30" s="97">
        <v>0.76839999999999997</v>
      </c>
      <c r="E30" s="97">
        <v>0.73929999999999996</v>
      </c>
      <c r="F30" s="27">
        <v>9958.979268000001</v>
      </c>
      <c r="G30" s="27">
        <v>14637.489804000001</v>
      </c>
      <c r="H30" s="27">
        <v>14083.154882999999</v>
      </c>
      <c r="I30" s="98">
        <f t="shared" si="0"/>
        <v>9958.979268000001</v>
      </c>
      <c r="J30" s="98">
        <f t="shared" si="1"/>
        <v>14637.489804000001</v>
      </c>
      <c r="K30" s="99">
        <f t="shared" si="2"/>
        <v>14083.154882999999</v>
      </c>
    </row>
    <row r="31" spans="1:11" ht="15.75" customHeight="1">
      <c r="A31" s="16" t="s">
        <v>159</v>
      </c>
      <c r="B31" s="28">
        <v>24343.17</v>
      </c>
      <c r="C31" s="100">
        <v>0.37269999999999998</v>
      </c>
      <c r="D31" s="100">
        <v>0.38940000000000002</v>
      </c>
      <c r="E31" s="28" t="s">
        <v>592</v>
      </c>
      <c r="F31" s="28">
        <v>9072.6994589999995</v>
      </c>
      <c r="G31" s="28">
        <v>9479.2303979999997</v>
      </c>
      <c r="H31" s="28" t="s">
        <v>592</v>
      </c>
      <c r="I31" s="101">
        <f t="shared" si="0"/>
        <v>9072.6994589999995</v>
      </c>
      <c r="J31" s="101">
        <f t="shared" si="1"/>
        <v>9479.2303979999997</v>
      </c>
      <c r="K31" s="102" t="e">
        <f t="shared" si="2"/>
        <v>#VALUE!</v>
      </c>
    </row>
    <row r="32" spans="1:11" ht="15.75" customHeight="1">
      <c r="A32" s="10" t="s">
        <v>114</v>
      </c>
      <c r="B32" s="27">
        <v>24745.81</v>
      </c>
      <c r="C32" s="97">
        <v>0.35410000000000003</v>
      </c>
      <c r="D32" s="97">
        <v>0.66600000000000004</v>
      </c>
      <c r="E32" s="27">
        <v>0.87849999999999995</v>
      </c>
      <c r="F32" s="27">
        <v>8762.4913210000013</v>
      </c>
      <c r="G32" s="27">
        <v>16480.709460000002</v>
      </c>
      <c r="H32" s="27">
        <v>21739.194084999999</v>
      </c>
      <c r="I32" s="98">
        <f t="shared" si="0"/>
        <v>8762.4913210000013</v>
      </c>
      <c r="J32" s="98">
        <f t="shared" si="1"/>
        <v>16480.709460000002</v>
      </c>
      <c r="K32" s="99">
        <f t="shared" si="2"/>
        <v>21739.194084999999</v>
      </c>
    </row>
    <row r="33" spans="1:11" ht="15.75" customHeight="1">
      <c r="A33" s="16" t="s">
        <v>26</v>
      </c>
      <c r="B33" s="28">
        <v>21506.26</v>
      </c>
      <c r="C33" s="28">
        <v>0.5</v>
      </c>
      <c r="D33" s="28">
        <v>0.56979999999999997</v>
      </c>
      <c r="E33" s="28" t="s">
        <v>592</v>
      </c>
      <c r="F33" s="28">
        <v>10753.13</v>
      </c>
      <c r="G33" s="28">
        <v>12254.266947999999</v>
      </c>
      <c r="H33" s="28" t="s">
        <v>592</v>
      </c>
      <c r="I33" s="101">
        <f t="shared" si="0"/>
        <v>10753.13</v>
      </c>
      <c r="J33" s="101">
        <f t="shared" si="1"/>
        <v>12254.266947999999</v>
      </c>
      <c r="K33" s="102" t="e">
        <f t="shared" si="2"/>
        <v>#VALUE!</v>
      </c>
    </row>
    <row r="34" spans="1:11" ht="15.75" customHeight="1">
      <c r="A34" s="10" t="s">
        <v>175</v>
      </c>
      <c r="B34" s="27">
        <v>23309.88</v>
      </c>
      <c r="C34" s="97">
        <v>0.22620000000000001</v>
      </c>
      <c r="D34" s="97">
        <v>0.3155</v>
      </c>
      <c r="E34" s="97">
        <v>0.61539999999999995</v>
      </c>
      <c r="F34" s="27">
        <v>5272.6948560000001</v>
      </c>
      <c r="G34" s="27">
        <v>7354.2671400000008</v>
      </c>
      <c r="H34" s="27">
        <v>14344.900152</v>
      </c>
      <c r="I34" s="98">
        <f t="shared" si="0"/>
        <v>5272.6948560000001</v>
      </c>
      <c r="J34" s="98">
        <f t="shared" si="1"/>
        <v>7354.2671400000008</v>
      </c>
      <c r="K34" s="99">
        <f t="shared" si="2"/>
        <v>14344.900152</v>
      </c>
    </row>
    <row r="35" spans="1:11" ht="15.75" customHeight="1">
      <c r="A35" s="16" t="s">
        <v>98</v>
      </c>
      <c r="B35" s="28">
        <v>20424.12</v>
      </c>
      <c r="C35" s="100">
        <v>0.45150000000000001</v>
      </c>
      <c r="D35" s="100">
        <v>0.58819999999999995</v>
      </c>
      <c r="E35" s="100">
        <v>0.69850000000000001</v>
      </c>
      <c r="F35" s="28">
        <v>9221.4901800000007</v>
      </c>
      <c r="G35" s="28">
        <v>12013.467383999998</v>
      </c>
      <c r="H35" s="28">
        <v>14266.247819999999</v>
      </c>
      <c r="I35" s="101">
        <f t="shared" si="0"/>
        <v>9221.4901800000007</v>
      </c>
      <c r="J35" s="101">
        <f t="shared" si="1"/>
        <v>12013.467383999998</v>
      </c>
      <c r="K35" s="102">
        <f t="shared" si="2"/>
        <v>14266.247819999999</v>
      </c>
    </row>
    <row r="36" spans="1:11" ht="15.75" customHeight="1">
      <c r="A36" s="10" t="s">
        <v>15</v>
      </c>
      <c r="B36" s="27">
        <v>21944.55</v>
      </c>
      <c r="C36" s="97">
        <v>0.37590000000000001</v>
      </c>
      <c r="D36" s="97">
        <v>0.7278</v>
      </c>
      <c r="E36" s="97">
        <v>0.62109999999999999</v>
      </c>
      <c r="F36" s="27">
        <v>8248.9563450000005</v>
      </c>
      <c r="G36" s="27">
        <v>15971.243489999999</v>
      </c>
      <c r="H36" s="27">
        <v>13629.760005</v>
      </c>
      <c r="I36" s="98">
        <f t="shared" si="0"/>
        <v>8248.9563450000005</v>
      </c>
      <c r="J36" s="98">
        <f t="shared" si="1"/>
        <v>15971.243489999999</v>
      </c>
      <c r="K36" s="99">
        <f t="shared" si="2"/>
        <v>13629.760005</v>
      </c>
    </row>
    <row r="37" spans="1:11" ht="15.75" customHeight="1">
      <c r="A37" s="16" t="s">
        <v>95</v>
      </c>
      <c r="B37" s="28">
        <v>31095.96</v>
      </c>
      <c r="C37" s="100">
        <v>0.34010000000000001</v>
      </c>
      <c r="D37" s="100">
        <v>0.54820000000000002</v>
      </c>
      <c r="E37" s="100">
        <v>0.51390000000000002</v>
      </c>
      <c r="F37" s="28">
        <v>10575.735995999999</v>
      </c>
      <c r="G37" s="28">
        <v>17046.805272000001</v>
      </c>
      <c r="H37" s="28">
        <v>15980.213844</v>
      </c>
      <c r="I37" s="101">
        <f t="shared" si="0"/>
        <v>10575.735995999999</v>
      </c>
      <c r="J37" s="101">
        <f t="shared" si="1"/>
        <v>17046.805272000001</v>
      </c>
      <c r="K37" s="102">
        <f t="shared" si="2"/>
        <v>15980.213844</v>
      </c>
    </row>
    <row r="38" spans="1:11" ht="15.75" customHeight="1">
      <c r="A38" s="10" t="s">
        <v>101</v>
      </c>
      <c r="B38" s="27">
        <v>32266.67</v>
      </c>
      <c r="C38" s="97">
        <v>0.40910000000000002</v>
      </c>
      <c r="D38" s="97">
        <v>0.4773</v>
      </c>
      <c r="E38" s="97">
        <v>0.63160000000000005</v>
      </c>
      <c r="F38" s="27">
        <v>13200.294696999999</v>
      </c>
      <c r="G38" s="27">
        <v>15400.881590999999</v>
      </c>
      <c r="H38" s="27">
        <v>20379.628772</v>
      </c>
      <c r="I38" s="98">
        <f t="shared" si="0"/>
        <v>13200.294696999999</v>
      </c>
      <c r="J38" s="98">
        <f t="shared" si="1"/>
        <v>15400.881590999999</v>
      </c>
      <c r="K38" s="99">
        <f t="shared" si="2"/>
        <v>20379.628772</v>
      </c>
    </row>
    <row r="39" spans="1:11" ht="15.75" customHeight="1">
      <c r="A39" s="16" t="s">
        <v>135</v>
      </c>
      <c r="B39" s="28">
        <v>24899.18</v>
      </c>
      <c r="C39" s="100">
        <v>0.29459999999999997</v>
      </c>
      <c r="D39" s="100">
        <v>0.30359999999999998</v>
      </c>
      <c r="E39" s="100">
        <v>0.76190000000000002</v>
      </c>
      <c r="F39" s="28">
        <v>7335.2984279999991</v>
      </c>
      <c r="G39" s="28">
        <v>7559.3910479999995</v>
      </c>
      <c r="H39" s="28">
        <v>18970.685242</v>
      </c>
      <c r="I39" s="101">
        <f t="shared" si="0"/>
        <v>7335.2984279999991</v>
      </c>
      <c r="J39" s="101">
        <f t="shared" si="1"/>
        <v>7559.3910479999995</v>
      </c>
      <c r="K39" s="102">
        <f t="shared" si="2"/>
        <v>18970.685242</v>
      </c>
    </row>
    <row r="40" spans="1:11" ht="15.75" customHeight="1">
      <c r="A40" s="10" t="s">
        <v>199</v>
      </c>
      <c r="B40" s="27">
        <v>23223.95</v>
      </c>
      <c r="C40" s="97">
        <v>0.21049999999999999</v>
      </c>
      <c r="D40" s="97">
        <v>0.30530000000000002</v>
      </c>
      <c r="E40" s="27">
        <v>0.80559999999999998</v>
      </c>
      <c r="F40" s="27">
        <v>4888.6414750000004</v>
      </c>
      <c r="G40" s="27">
        <v>7090.2719350000007</v>
      </c>
      <c r="H40" s="27">
        <v>18709.214120000001</v>
      </c>
      <c r="I40" s="98">
        <f t="shared" si="0"/>
        <v>4888.6414750000004</v>
      </c>
      <c r="J40" s="98">
        <f t="shared" si="1"/>
        <v>7090.2719350000007</v>
      </c>
      <c r="K40" s="99">
        <f t="shared" si="2"/>
        <v>18709.214120000001</v>
      </c>
    </row>
    <row r="41" spans="1:11" ht="15.75" customHeight="1">
      <c r="A41" s="16" t="s">
        <v>203</v>
      </c>
      <c r="B41" s="28">
        <v>21232.799999999999</v>
      </c>
      <c r="C41" s="100">
        <v>0.25990000000000002</v>
      </c>
      <c r="D41" s="100">
        <v>0.52159999999999995</v>
      </c>
      <c r="E41" s="28">
        <v>0.54190000000000005</v>
      </c>
      <c r="F41" s="28">
        <v>5518.4047200000005</v>
      </c>
      <c r="G41" s="28">
        <v>11075.028479999999</v>
      </c>
      <c r="H41" s="28">
        <v>11506.054320000001</v>
      </c>
      <c r="I41" s="101">
        <f t="shared" si="0"/>
        <v>5518.4047200000005</v>
      </c>
      <c r="J41" s="101">
        <f t="shared" si="1"/>
        <v>11075.028479999999</v>
      </c>
      <c r="K41" s="102">
        <f t="shared" si="2"/>
        <v>11506.054320000001</v>
      </c>
    </row>
    <row r="42" spans="1:11" ht="15.75" customHeight="1">
      <c r="A42" s="10" t="s">
        <v>22</v>
      </c>
      <c r="B42" s="27">
        <v>19572.77</v>
      </c>
      <c r="C42" s="97">
        <v>0.31819999999999998</v>
      </c>
      <c r="D42" s="97">
        <v>0.5595</v>
      </c>
      <c r="E42" s="97">
        <v>0.77159999999999995</v>
      </c>
      <c r="F42" s="27">
        <v>6228.0554139999995</v>
      </c>
      <c r="G42" s="27">
        <v>10950.964814999999</v>
      </c>
      <c r="H42" s="27">
        <v>15102.349332</v>
      </c>
      <c r="I42" s="98">
        <f t="shared" si="0"/>
        <v>6228.0554139999995</v>
      </c>
      <c r="J42" s="98">
        <f t="shared" si="1"/>
        <v>10950.964814999999</v>
      </c>
      <c r="K42" s="99">
        <f t="shared" si="2"/>
        <v>15102.349332</v>
      </c>
    </row>
    <row r="43" spans="1:11" ht="15.75" customHeight="1">
      <c r="A43" s="16" t="s">
        <v>109</v>
      </c>
      <c r="B43" s="28">
        <v>24782</v>
      </c>
      <c r="C43" s="100">
        <v>0.2</v>
      </c>
      <c r="D43" s="100">
        <v>0.21820000000000001</v>
      </c>
      <c r="E43" s="100">
        <v>0.38890000000000002</v>
      </c>
      <c r="F43" s="28">
        <v>4956.4000000000005</v>
      </c>
      <c r="G43" s="28">
        <v>5407.4323999999997</v>
      </c>
      <c r="H43" s="28">
        <v>9637.7198000000008</v>
      </c>
      <c r="I43" s="101">
        <f t="shared" si="0"/>
        <v>4956.4000000000005</v>
      </c>
      <c r="J43" s="101">
        <f t="shared" si="1"/>
        <v>5407.4323999999997</v>
      </c>
      <c r="K43" s="102">
        <f t="shared" si="2"/>
        <v>9637.7198000000008</v>
      </c>
    </row>
    <row r="44" spans="1:11" ht="15.75" customHeight="1">
      <c r="A44" s="10" t="s">
        <v>113</v>
      </c>
      <c r="B44" s="27">
        <v>39830.47</v>
      </c>
      <c r="C44" s="97">
        <v>0.37040000000000001</v>
      </c>
      <c r="D44" s="97">
        <v>0.36670000000000003</v>
      </c>
      <c r="E44" s="27" t="s">
        <v>600</v>
      </c>
      <c r="F44" s="27">
        <v>14753.206088000001</v>
      </c>
      <c r="G44" s="27">
        <v>14605.833349000002</v>
      </c>
      <c r="H44" s="27" t="s">
        <v>592</v>
      </c>
      <c r="I44" s="98">
        <f t="shared" si="0"/>
        <v>14753.206088000001</v>
      </c>
      <c r="J44" s="98">
        <f t="shared" si="1"/>
        <v>14605.833349000002</v>
      </c>
      <c r="K44" s="99" t="e">
        <f t="shared" si="2"/>
        <v>#VALUE!</v>
      </c>
    </row>
    <row r="45" spans="1:11" ht="15.75" customHeight="1">
      <c r="A45" s="16" t="s">
        <v>141</v>
      </c>
      <c r="B45" s="28">
        <v>42497.45</v>
      </c>
      <c r="C45" s="100">
        <v>0.28570000000000001</v>
      </c>
      <c r="D45" s="100">
        <v>0.57140000000000002</v>
      </c>
      <c r="E45" s="28" t="s">
        <v>600</v>
      </c>
      <c r="F45" s="28">
        <v>12141.521465</v>
      </c>
      <c r="G45" s="28">
        <v>24283.04293</v>
      </c>
      <c r="H45" s="28" t="s">
        <v>592</v>
      </c>
      <c r="I45" s="101">
        <f t="shared" si="0"/>
        <v>12141.521465</v>
      </c>
      <c r="J45" s="101">
        <f t="shared" si="1"/>
        <v>24283.04293</v>
      </c>
      <c r="K45" s="102" t="e">
        <f t="shared" si="2"/>
        <v>#VALUE!</v>
      </c>
    </row>
    <row r="46" spans="1:11" ht="15.75" customHeight="1">
      <c r="A46" s="10" t="s">
        <v>147</v>
      </c>
      <c r="B46" s="27">
        <v>31545.279999999999</v>
      </c>
      <c r="C46" s="97">
        <v>0.43480000000000002</v>
      </c>
      <c r="D46" s="97">
        <v>0.4783</v>
      </c>
      <c r="E46" s="27" t="s">
        <v>592</v>
      </c>
      <c r="F46" s="27">
        <v>13715.887744</v>
      </c>
      <c r="G46" s="27">
        <v>15088.107424</v>
      </c>
      <c r="H46" s="27" t="s">
        <v>592</v>
      </c>
      <c r="I46" s="98">
        <f t="shared" si="0"/>
        <v>13715.887744</v>
      </c>
      <c r="J46" s="98">
        <f t="shared" si="1"/>
        <v>15088.107424</v>
      </c>
      <c r="K46" s="99" t="e">
        <f t="shared" si="2"/>
        <v>#VALUE!</v>
      </c>
    </row>
    <row r="47" spans="1:11" ht="15.75" customHeight="1">
      <c r="A47" s="16" t="s">
        <v>222</v>
      </c>
      <c r="B47" s="28">
        <v>19805.86</v>
      </c>
      <c r="C47" s="100">
        <v>0.35510000000000003</v>
      </c>
      <c r="D47" s="100">
        <v>0.62909999999999999</v>
      </c>
      <c r="E47" s="100">
        <v>0.46510000000000001</v>
      </c>
      <c r="F47" s="28">
        <v>7033.0608860000011</v>
      </c>
      <c r="G47" s="28">
        <v>12459.866526</v>
      </c>
      <c r="H47" s="28">
        <v>9211.7054860000007</v>
      </c>
      <c r="I47" s="101">
        <f t="shared" si="0"/>
        <v>7033.0608860000011</v>
      </c>
      <c r="J47" s="101">
        <f t="shared" si="1"/>
        <v>12459.866526</v>
      </c>
      <c r="K47" s="102">
        <f t="shared" si="2"/>
        <v>9211.7054860000007</v>
      </c>
    </row>
    <row r="48" spans="1:11" ht="15.75" customHeight="1">
      <c r="A48" s="10" t="s">
        <v>119</v>
      </c>
      <c r="B48" s="27">
        <v>28470.6</v>
      </c>
      <c r="C48" s="97">
        <v>0.31879999999999997</v>
      </c>
      <c r="D48" s="97">
        <v>0.44440000000000002</v>
      </c>
      <c r="E48" s="97">
        <v>0.49390000000000001</v>
      </c>
      <c r="F48" s="27">
        <v>9076.4272799999981</v>
      </c>
      <c r="G48" s="27">
        <v>12652.334639999999</v>
      </c>
      <c r="H48" s="27">
        <v>14061.62934</v>
      </c>
      <c r="I48" s="98">
        <f t="shared" si="0"/>
        <v>9076.4272799999981</v>
      </c>
      <c r="J48" s="98">
        <f t="shared" si="1"/>
        <v>12652.334639999999</v>
      </c>
      <c r="K48" s="99">
        <f t="shared" si="2"/>
        <v>14061.62934</v>
      </c>
    </row>
    <row r="49" spans="1:11" ht="15.75" customHeight="1">
      <c r="A49" s="16" t="s">
        <v>29</v>
      </c>
      <c r="B49" s="28">
        <v>26229.35</v>
      </c>
      <c r="C49" s="100">
        <v>0.29809999999999998</v>
      </c>
      <c r="D49" s="100">
        <v>0.47760000000000002</v>
      </c>
      <c r="E49" s="28">
        <v>0.47020000000000001</v>
      </c>
      <c r="F49" s="28">
        <v>7818.9692349999987</v>
      </c>
      <c r="G49" s="28">
        <v>12527.137559999999</v>
      </c>
      <c r="H49" s="28">
        <v>12333.040369999999</v>
      </c>
      <c r="I49" s="101">
        <f t="shared" si="0"/>
        <v>7818.9692349999987</v>
      </c>
      <c r="J49" s="101">
        <f t="shared" si="1"/>
        <v>12527.137559999999</v>
      </c>
      <c r="K49" s="102">
        <f t="shared" si="2"/>
        <v>12333.040369999999</v>
      </c>
    </row>
    <row r="50" spans="1:11" ht="15.75" customHeight="1">
      <c r="A50" s="10" t="s">
        <v>185</v>
      </c>
      <c r="B50" s="27">
        <v>13545.38</v>
      </c>
      <c r="C50" s="97">
        <v>0.46899999999999997</v>
      </c>
      <c r="D50" s="97">
        <v>0.61060000000000003</v>
      </c>
      <c r="E50" s="27">
        <v>0.78669999999999995</v>
      </c>
      <c r="F50" s="27">
        <v>6352.7832199999993</v>
      </c>
      <c r="G50" s="27">
        <v>8270.8090279999997</v>
      </c>
      <c r="H50" s="27">
        <v>10656.150446</v>
      </c>
      <c r="I50" s="98">
        <f t="shared" si="0"/>
        <v>6352.7832199999993</v>
      </c>
      <c r="J50" s="98">
        <f t="shared" si="1"/>
        <v>8270.8090279999997</v>
      </c>
      <c r="K50" s="99">
        <f t="shared" si="2"/>
        <v>10656.150446</v>
      </c>
    </row>
    <row r="51" spans="1:11" ht="15.75" customHeight="1">
      <c r="A51" s="16" t="s">
        <v>131</v>
      </c>
      <c r="B51" s="28">
        <v>21549.22</v>
      </c>
      <c r="C51" s="100">
        <v>0.33329999999999999</v>
      </c>
      <c r="D51" s="100">
        <v>0.57689999999999997</v>
      </c>
      <c r="E51" s="28">
        <v>0.56820000000000004</v>
      </c>
      <c r="F51" s="28">
        <v>7182.3550260000002</v>
      </c>
      <c r="G51" s="28">
        <v>12431.745018</v>
      </c>
      <c r="H51" s="28">
        <v>12244.266804000001</v>
      </c>
      <c r="I51" s="101">
        <f t="shared" si="0"/>
        <v>7182.3550260000002</v>
      </c>
      <c r="J51" s="101">
        <f t="shared" si="1"/>
        <v>12431.745018</v>
      </c>
      <c r="K51" s="102">
        <f t="shared" si="2"/>
        <v>12244.266804000001</v>
      </c>
    </row>
    <row r="52" spans="1:11" ht="15.75" customHeight="1">
      <c r="A52" s="10" t="s">
        <v>53</v>
      </c>
      <c r="B52" s="27">
        <v>22658.04</v>
      </c>
      <c r="C52" s="27">
        <v>0.35709999999999997</v>
      </c>
      <c r="D52" s="27">
        <v>0.67859999999999998</v>
      </c>
      <c r="E52" s="27">
        <v>0.66190000000000004</v>
      </c>
      <c r="F52" s="27">
        <v>8091.1860839999999</v>
      </c>
      <c r="G52" s="27">
        <v>15375.745944</v>
      </c>
      <c r="H52" s="27">
        <v>14997.356676000001</v>
      </c>
      <c r="I52" s="98">
        <f t="shared" si="0"/>
        <v>8091.1860839999999</v>
      </c>
      <c r="J52" s="98">
        <f t="shared" si="1"/>
        <v>15375.745944</v>
      </c>
      <c r="K52" s="99">
        <f t="shared" si="2"/>
        <v>14997.356676000001</v>
      </c>
    </row>
    <row r="53" spans="1:11" ht="15.75" customHeight="1">
      <c r="A53" s="16" t="s">
        <v>9</v>
      </c>
      <c r="B53" s="28">
        <v>20786.71</v>
      </c>
      <c r="C53" s="28">
        <v>0.34089999999999998</v>
      </c>
      <c r="D53" s="28">
        <v>0.3826</v>
      </c>
      <c r="E53" s="28" t="s">
        <v>592</v>
      </c>
      <c r="F53" s="28">
        <v>7086.1894389999989</v>
      </c>
      <c r="G53" s="28">
        <v>7952.9952459999995</v>
      </c>
      <c r="H53" s="28" t="s">
        <v>592</v>
      </c>
      <c r="I53" s="101">
        <f t="shared" si="0"/>
        <v>7086.1894389999989</v>
      </c>
      <c r="J53" s="101">
        <f t="shared" si="1"/>
        <v>7952.9952459999995</v>
      </c>
      <c r="K53" s="102" t="e">
        <f t="shared" si="2"/>
        <v>#VALUE!</v>
      </c>
    </row>
    <row r="54" spans="1:11" ht="13">
      <c r="A54" s="10" t="s">
        <v>164</v>
      </c>
      <c r="B54" s="27">
        <v>21276.02</v>
      </c>
      <c r="C54" s="97">
        <v>0.39360000000000001</v>
      </c>
      <c r="D54" s="97">
        <v>0.56799999999999995</v>
      </c>
      <c r="E54" s="27">
        <v>0.86419999999999997</v>
      </c>
      <c r="F54" s="27">
        <v>8374.2414719999997</v>
      </c>
      <c r="G54" s="27">
        <v>12084.779359999999</v>
      </c>
      <c r="H54" s="27">
        <v>18386.736484000001</v>
      </c>
      <c r="I54" s="98">
        <f t="shared" si="0"/>
        <v>8374.2414719999997</v>
      </c>
      <c r="J54" s="98">
        <f t="shared" si="1"/>
        <v>12084.779359999999</v>
      </c>
      <c r="K54" s="99">
        <f t="shared" si="2"/>
        <v>18386.736484000001</v>
      </c>
    </row>
    <row r="55" spans="1:11" ht="13">
      <c r="A55" s="16" t="s">
        <v>170</v>
      </c>
      <c r="B55" s="28">
        <v>22185.65</v>
      </c>
      <c r="C55" s="28">
        <v>0.30740000000000001</v>
      </c>
      <c r="D55" s="28">
        <v>0.34050000000000002</v>
      </c>
      <c r="E55" s="28">
        <v>0.80100000000000005</v>
      </c>
      <c r="F55" s="28">
        <v>6819.8688100000008</v>
      </c>
      <c r="G55" s="28">
        <v>7554.2138250000007</v>
      </c>
      <c r="H55" s="28">
        <v>17770.705650000004</v>
      </c>
      <c r="I55" s="101">
        <f t="shared" si="0"/>
        <v>6819.8688100000008</v>
      </c>
      <c r="J55" s="101">
        <f t="shared" si="1"/>
        <v>7554.2138250000007</v>
      </c>
      <c r="K55" s="102">
        <f t="shared" si="2"/>
        <v>17770.705650000004</v>
      </c>
    </row>
    <row r="56" spans="1:11" ht="13">
      <c r="A56" s="10" t="s">
        <v>123</v>
      </c>
      <c r="B56" s="27">
        <v>19377.22</v>
      </c>
      <c r="C56" s="97">
        <v>0.43569999999999998</v>
      </c>
      <c r="D56" s="97">
        <v>0.51060000000000005</v>
      </c>
      <c r="E56" s="27" t="s">
        <v>600</v>
      </c>
      <c r="F56" s="27">
        <v>8442.6547539999992</v>
      </c>
      <c r="G56" s="27">
        <v>9894.0085320000017</v>
      </c>
      <c r="H56" s="27" t="s">
        <v>592</v>
      </c>
      <c r="I56" s="98">
        <f t="shared" si="0"/>
        <v>8442.6547539999992</v>
      </c>
      <c r="J56" s="98">
        <f t="shared" si="1"/>
        <v>9894.0085320000017</v>
      </c>
      <c r="K56" s="99" t="e">
        <f t="shared" si="2"/>
        <v>#VALUE!</v>
      </c>
    </row>
    <row r="57" spans="1:11" ht="13">
      <c r="A57" s="16" t="s">
        <v>13</v>
      </c>
      <c r="B57" s="28">
        <v>18354.57</v>
      </c>
      <c r="C57" s="100">
        <v>0.50429999999999997</v>
      </c>
      <c r="D57" s="100">
        <v>0.78449999999999998</v>
      </c>
      <c r="E57" s="28">
        <v>0.83120000000000005</v>
      </c>
      <c r="F57" s="28">
        <v>9256.2096509999992</v>
      </c>
      <c r="G57" s="28">
        <v>14399.160164999999</v>
      </c>
      <c r="H57" s="28">
        <v>15256.318584000001</v>
      </c>
      <c r="I57" s="101">
        <f t="shared" si="0"/>
        <v>9256.2096509999992</v>
      </c>
      <c r="J57" s="101">
        <f t="shared" si="1"/>
        <v>14399.160164999999</v>
      </c>
      <c r="K57" s="102">
        <f t="shared" si="2"/>
        <v>15256.318584000001</v>
      </c>
    </row>
    <row r="58" spans="1:11" ht="13">
      <c r="A58" s="10" t="s">
        <v>142</v>
      </c>
      <c r="B58" s="27">
        <v>25986.55</v>
      </c>
      <c r="C58" s="97">
        <v>0.32119999999999999</v>
      </c>
      <c r="D58" s="97">
        <v>0.4103</v>
      </c>
      <c r="E58" s="97">
        <v>0.44219999999999998</v>
      </c>
      <c r="F58" s="27">
        <v>8346.8798599999991</v>
      </c>
      <c r="G58" s="27">
        <v>10662.281465</v>
      </c>
      <c r="H58" s="27">
        <v>11491.252409999999</v>
      </c>
      <c r="I58" s="98">
        <f t="shared" si="0"/>
        <v>8346.8798599999991</v>
      </c>
      <c r="J58" s="98">
        <f t="shared" si="1"/>
        <v>10662.281465</v>
      </c>
      <c r="K58" s="99">
        <f t="shared" si="2"/>
        <v>11491.252409999999</v>
      </c>
    </row>
    <row r="59" spans="1:11" ht="13">
      <c r="A59" s="16" t="s">
        <v>238</v>
      </c>
      <c r="B59" s="28">
        <v>28397.5</v>
      </c>
      <c r="C59" s="100">
        <v>0.2482</v>
      </c>
      <c r="D59" s="100">
        <v>0.20549999999999999</v>
      </c>
      <c r="E59" s="28" t="s">
        <v>592</v>
      </c>
      <c r="F59" s="28">
        <v>7048.2595000000001</v>
      </c>
      <c r="G59" s="28">
        <v>5835.6862499999997</v>
      </c>
      <c r="H59" s="28" t="s">
        <v>592</v>
      </c>
      <c r="I59" s="101">
        <f t="shared" si="0"/>
        <v>7048.2595000000001</v>
      </c>
      <c r="J59" s="101">
        <f t="shared" si="1"/>
        <v>5835.6862499999997</v>
      </c>
      <c r="K59" s="102" t="e">
        <f t="shared" si="2"/>
        <v>#VALUE!</v>
      </c>
    </row>
    <row r="60" spans="1:11" ht="13">
      <c r="A60" s="10" t="s">
        <v>240</v>
      </c>
      <c r="B60" s="27">
        <v>27729.99</v>
      </c>
      <c r="C60" s="97">
        <v>0.1704</v>
      </c>
      <c r="D60" s="97">
        <v>0.40949999999999998</v>
      </c>
      <c r="E60" s="97">
        <v>0.59260000000000002</v>
      </c>
      <c r="F60" s="27">
        <v>4725.1902959999998</v>
      </c>
      <c r="G60" s="27">
        <v>11355.430904999999</v>
      </c>
      <c r="H60" s="27">
        <v>16432.792074000001</v>
      </c>
      <c r="I60" s="98">
        <f t="shared" si="0"/>
        <v>4725.1902959999998</v>
      </c>
      <c r="J60" s="98">
        <f t="shared" si="1"/>
        <v>11355.430904999999</v>
      </c>
      <c r="K60" s="99">
        <f t="shared" si="2"/>
        <v>16432.792074000001</v>
      </c>
    </row>
    <row r="61" spans="1:11" ht="13">
      <c r="A61" s="16" t="s">
        <v>150</v>
      </c>
      <c r="B61" s="28">
        <v>31209.16</v>
      </c>
      <c r="C61" s="100">
        <v>0.2923</v>
      </c>
      <c r="D61" s="100">
        <v>0.2923</v>
      </c>
      <c r="E61" s="100">
        <v>0.78569999999999995</v>
      </c>
      <c r="F61" s="28">
        <v>9122.4374680000001</v>
      </c>
      <c r="G61" s="28">
        <v>9122.4374680000001</v>
      </c>
      <c r="H61" s="28">
        <v>24521.037011999997</v>
      </c>
      <c r="I61" s="101">
        <f t="shared" si="0"/>
        <v>9122.4374680000001</v>
      </c>
      <c r="J61" s="101">
        <f t="shared" si="1"/>
        <v>9122.4374680000001</v>
      </c>
      <c r="K61" s="102">
        <f t="shared" si="2"/>
        <v>24521.037011999997</v>
      </c>
    </row>
    <row r="62" spans="1:11" ht="13">
      <c r="A62" s="10" t="s">
        <v>184</v>
      </c>
      <c r="B62" s="27">
        <v>19997</v>
      </c>
      <c r="C62" s="97">
        <v>0.44440000000000002</v>
      </c>
      <c r="D62" s="97">
        <v>0.52749999999999997</v>
      </c>
      <c r="E62" s="27">
        <v>0.64290000000000003</v>
      </c>
      <c r="F62" s="27">
        <v>8886.6668000000009</v>
      </c>
      <c r="G62" s="27">
        <v>10548.4175</v>
      </c>
      <c r="H62" s="27">
        <v>12856.071300000001</v>
      </c>
      <c r="I62" s="98">
        <f t="shared" si="0"/>
        <v>8886.6668000000009</v>
      </c>
      <c r="J62" s="98">
        <f t="shared" si="1"/>
        <v>10548.4175</v>
      </c>
      <c r="K62" s="99">
        <f t="shared" si="2"/>
        <v>12856.071300000001</v>
      </c>
    </row>
    <row r="63" spans="1:11" ht="13">
      <c r="A63" s="16" t="s">
        <v>246</v>
      </c>
      <c r="B63" s="28">
        <v>29346.05</v>
      </c>
      <c r="C63" s="28">
        <v>0.1583</v>
      </c>
      <c r="D63" s="28">
        <v>0.30890000000000001</v>
      </c>
      <c r="E63" s="28">
        <v>0.35189999999999999</v>
      </c>
      <c r="F63" s="28">
        <v>4645.4797149999995</v>
      </c>
      <c r="G63" s="28">
        <v>9064.9948449999993</v>
      </c>
      <c r="H63" s="28">
        <v>10326.874995</v>
      </c>
      <c r="I63" s="101">
        <f t="shared" si="0"/>
        <v>4645.4797149999995</v>
      </c>
      <c r="J63" s="101">
        <f t="shared" si="1"/>
        <v>9064.9948449999993</v>
      </c>
      <c r="K63" s="102">
        <f t="shared" si="2"/>
        <v>10326.874995</v>
      </c>
    </row>
    <row r="64" spans="1:11" ht="13">
      <c r="A64" s="10" t="s">
        <v>249</v>
      </c>
      <c r="B64" s="27">
        <v>30521.78</v>
      </c>
      <c r="C64" s="97">
        <v>0.1222</v>
      </c>
      <c r="D64" s="97">
        <v>0.30180000000000001</v>
      </c>
      <c r="E64" s="27">
        <v>0.4279</v>
      </c>
      <c r="F64" s="27">
        <v>3729.761516</v>
      </c>
      <c r="G64" s="27">
        <v>9211.4732039999999</v>
      </c>
      <c r="H64" s="27">
        <v>13060.269661999999</v>
      </c>
      <c r="I64" s="98">
        <f t="shared" si="0"/>
        <v>3729.761516</v>
      </c>
      <c r="J64" s="98">
        <f t="shared" si="1"/>
        <v>9211.4732039999999</v>
      </c>
      <c r="K64" s="99">
        <f t="shared" si="2"/>
        <v>13060.269661999999</v>
      </c>
    </row>
    <row r="65" spans="1:11" ht="13">
      <c r="A65" s="16" t="s">
        <v>155</v>
      </c>
      <c r="B65" s="28">
        <v>27226.2</v>
      </c>
      <c r="C65" s="100">
        <v>0.30080000000000001</v>
      </c>
      <c r="D65" s="100">
        <v>0.3468</v>
      </c>
      <c r="E65" s="28">
        <v>0.75</v>
      </c>
      <c r="F65" s="28">
        <v>8189.6409600000006</v>
      </c>
      <c r="G65" s="28">
        <v>9442.0461599999999</v>
      </c>
      <c r="H65" s="28">
        <v>20419.650000000001</v>
      </c>
      <c r="I65" s="101">
        <f t="shared" si="0"/>
        <v>8189.6409600000006</v>
      </c>
      <c r="J65" s="101">
        <f t="shared" si="1"/>
        <v>9442.0461599999999</v>
      </c>
      <c r="K65" s="102">
        <f t="shared" si="2"/>
        <v>20419.650000000001</v>
      </c>
    </row>
    <row r="66" spans="1:11" ht="13">
      <c r="A66" s="10" t="s">
        <v>189</v>
      </c>
      <c r="B66" s="27">
        <v>17693.93</v>
      </c>
      <c r="C66" s="97">
        <v>0.40479999999999999</v>
      </c>
      <c r="D66" s="97">
        <v>0.6</v>
      </c>
      <c r="E66" s="27">
        <v>0.6804</v>
      </c>
      <c r="F66" s="27">
        <v>7162.502864</v>
      </c>
      <c r="G66" s="27">
        <v>10616.358</v>
      </c>
      <c r="H66" s="27">
        <v>12038.949972</v>
      </c>
      <c r="I66" s="98">
        <f t="shared" si="0"/>
        <v>7162.502864</v>
      </c>
      <c r="J66" s="98">
        <f t="shared" si="1"/>
        <v>10616.358</v>
      </c>
      <c r="K66" s="99">
        <f t="shared" si="2"/>
        <v>12038.949972</v>
      </c>
    </row>
    <row r="67" spans="1:11" ht="13">
      <c r="A67" s="16" t="s">
        <v>192</v>
      </c>
      <c r="B67" s="28">
        <v>17764.25</v>
      </c>
      <c r="C67" s="100">
        <v>0.38229999999999997</v>
      </c>
      <c r="D67" s="100">
        <v>0.59440000000000004</v>
      </c>
      <c r="E67" s="28">
        <v>0.75629999999999997</v>
      </c>
      <c r="F67" s="28">
        <v>6791.2727749999995</v>
      </c>
      <c r="G67" s="28">
        <v>10559.0702</v>
      </c>
      <c r="H67" s="28">
        <v>13435.102274999999</v>
      </c>
      <c r="I67" s="101">
        <f t="shared" si="0"/>
        <v>6791.2727749999995</v>
      </c>
      <c r="J67" s="101">
        <f t="shared" si="1"/>
        <v>10559.0702</v>
      </c>
      <c r="K67" s="102">
        <f t="shared" si="2"/>
        <v>13435.102274999999</v>
      </c>
    </row>
    <row r="68" spans="1:11" ht="13">
      <c r="A68" s="10" t="s">
        <v>21</v>
      </c>
      <c r="B68" s="27">
        <v>19258.2</v>
      </c>
      <c r="C68" s="97">
        <v>0.41510000000000002</v>
      </c>
      <c r="D68" s="97">
        <v>0.65710000000000002</v>
      </c>
      <c r="E68" s="97">
        <v>0.6381</v>
      </c>
      <c r="F68" s="27">
        <v>7994.0788200000006</v>
      </c>
      <c r="G68" s="27">
        <v>12654.56322</v>
      </c>
      <c r="H68" s="27">
        <v>12288.657420000001</v>
      </c>
      <c r="I68" s="98">
        <f t="shared" si="0"/>
        <v>7994.0788200000006</v>
      </c>
      <c r="J68" s="98">
        <f t="shared" si="1"/>
        <v>12654.56322</v>
      </c>
      <c r="K68" s="99">
        <f t="shared" si="2"/>
        <v>12288.657420000001</v>
      </c>
    </row>
    <row r="69" spans="1:11" ht="13">
      <c r="A69" s="16" t="s">
        <v>254</v>
      </c>
      <c r="B69" s="28">
        <v>22074.95</v>
      </c>
      <c r="C69" s="100">
        <v>0.40820000000000001</v>
      </c>
      <c r="D69" s="100">
        <v>0.50339999999999996</v>
      </c>
      <c r="E69" s="28" t="s">
        <v>592</v>
      </c>
      <c r="F69" s="28">
        <v>9010.9945900000002</v>
      </c>
      <c r="G69" s="28">
        <v>11112.529829999999</v>
      </c>
      <c r="H69" s="28" t="s">
        <v>592</v>
      </c>
      <c r="I69" s="101">
        <f t="shared" si="0"/>
        <v>9010.9945900000002</v>
      </c>
      <c r="J69" s="101">
        <f t="shared" si="1"/>
        <v>11112.529829999999</v>
      </c>
      <c r="K69" s="102" t="e">
        <f t="shared" si="2"/>
        <v>#VALUE!</v>
      </c>
    </row>
    <row r="70" spans="1:11" ht="13">
      <c r="A70" s="10" t="s">
        <v>256</v>
      </c>
      <c r="B70" s="27">
        <v>21047.14</v>
      </c>
      <c r="C70" s="27">
        <v>0.375</v>
      </c>
      <c r="D70" s="27">
        <v>0.28570000000000001</v>
      </c>
      <c r="E70" s="27" t="s">
        <v>592</v>
      </c>
      <c r="F70" s="27">
        <v>7892.6774999999998</v>
      </c>
      <c r="G70" s="27">
        <v>6013.1678979999997</v>
      </c>
      <c r="H70" s="27" t="s">
        <v>592</v>
      </c>
      <c r="I70" s="98">
        <f t="shared" si="0"/>
        <v>7892.6774999999998</v>
      </c>
      <c r="J70" s="98">
        <f t="shared" si="1"/>
        <v>6013.1678979999997</v>
      </c>
      <c r="K70" s="99" t="e">
        <f t="shared" si="2"/>
        <v>#VALUE!</v>
      </c>
    </row>
    <row r="71" spans="1:11" ht="13">
      <c r="A71" s="16" t="s">
        <v>40</v>
      </c>
      <c r="B71" s="28">
        <v>27362.25</v>
      </c>
      <c r="C71" s="100">
        <v>0.34320000000000001</v>
      </c>
      <c r="D71" s="100">
        <v>0.60360000000000003</v>
      </c>
      <c r="E71" s="100">
        <v>0.74070000000000003</v>
      </c>
      <c r="F71" s="28">
        <v>9390.7242000000006</v>
      </c>
      <c r="G71" s="28">
        <v>16515.8541</v>
      </c>
      <c r="H71" s="28">
        <v>20267.218574999999</v>
      </c>
      <c r="I71" s="101">
        <f t="shared" si="0"/>
        <v>9390.7242000000006</v>
      </c>
      <c r="J71" s="101">
        <f t="shared" si="1"/>
        <v>16515.8541</v>
      </c>
      <c r="K71" s="102">
        <f t="shared" si="2"/>
        <v>20267.218574999999</v>
      </c>
    </row>
    <row r="72" spans="1:11" ht="13">
      <c r="A72" s="10" t="s">
        <v>27</v>
      </c>
      <c r="B72" s="27">
        <v>23739.38</v>
      </c>
      <c r="C72" s="97">
        <v>0.37780000000000002</v>
      </c>
      <c r="D72" s="97">
        <v>0.68889999999999996</v>
      </c>
      <c r="E72" s="97">
        <v>0.47370000000000001</v>
      </c>
      <c r="F72" s="27">
        <v>8968.7377640000013</v>
      </c>
      <c r="G72" s="27">
        <v>16354.058881999999</v>
      </c>
      <c r="H72" s="27">
        <v>11245.344306000001</v>
      </c>
      <c r="I72" s="98">
        <f t="shared" si="0"/>
        <v>8968.7377640000013</v>
      </c>
      <c r="J72" s="98">
        <f t="shared" si="1"/>
        <v>16354.058881999999</v>
      </c>
      <c r="K72" s="99">
        <f t="shared" si="2"/>
        <v>11245.344306000001</v>
      </c>
    </row>
    <row r="73" spans="1:11" ht="13">
      <c r="A73" s="16" t="s">
        <v>260</v>
      </c>
      <c r="B73" s="28">
        <v>24728.13</v>
      </c>
      <c r="C73" s="100">
        <v>0.48720000000000002</v>
      </c>
      <c r="D73" s="100">
        <v>0.45810000000000001</v>
      </c>
      <c r="E73" s="28" t="s">
        <v>592</v>
      </c>
      <c r="F73" s="28">
        <v>12047.544936</v>
      </c>
      <c r="G73" s="28">
        <v>11327.956353000001</v>
      </c>
      <c r="H73" s="28" t="s">
        <v>592</v>
      </c>
      <c r="I73" s="101">
        <f t="shared" si="0"/>
        <v>12047.544936</v>
      </c>
      <c r="J73" s="101">
        <f t="shared" si="1"/>
        <v>11327.956353000001</v>
      </c>
      <c r="K73" s="102" t="e">
        <f t="shared" si="2"/>
        <v>#VALUE!</v>
      </c>
    </row>
    <row r="74" spans="1:11" ht="13">
      <c r="A74" s="10" t="s">
        <v>206</v>
      </c>
      <c r="B74" s="27">
        <v>21895.79</v>
      </c>
      <c r="C74" s="97">
        <v>0.47149999999999997</v>
      </c>
      <c r="D74" s="97">
        <v>0.46210000000000001</v>
      </c>
      <c r="E74" s="27">
        <v>0.82930000000000004</v>
      </c>
      <c r="F74" s="27">
        <v>10323.864985</v>
      </c>
      <c r="G74" s="27">
        <v>10118.044559</v>
      </c>
      <c r="H74" s="27">
        <v>18158.178647000001</v>
      </c>
      <c r="I74" s="98">
        <f t="shared" si="0"/>
        <v>10323.864985</v>
      </c>
      <c r="J74" s="98">
        <f t="shared" si="1"/>
        <v>10118.044559</v>
      </c>
      <c r="K74" s="99">
        <f t="shared" si="2"/>
        <v>18158.178647000001</v>
      </c>
    </row>
    <row r="75" spans="1:11" ht="13">
      <c r="A75" s="16" t="s">
        <v>166</v>
      </c>
      <c r="B75" s="28">
        <v>21803.35</v>
      </c>
      <c r="C75" s="100">
        <v>0.44590000000000002</v>
      </c>
      <c r="D75" s="100">
        <v>0.54220000000000002</v>
      </c>
      <c r="E75" s="100">
        <v>0.73170000000000002</v>
      </c>
      <c r="F75" s="28">
        <v>9722.1137650000001</v>
      </c>
      <c r="G75" s="28">
        <v>11821.77637</v>
      </c>
      <c r="H75" s="28">
        <v>15953.511194999999</v>
      </c>
      <c r="I75" s="101">
        <f t="shared" si="0"/>
        <v>9722.1137650000001</v>
      </c>
      <c r="J75" s="101">
        <f t="shared" si="1"/>
        <v>11821.77637</v>
      </c>
      <c r="K75" s="102">
        <f t="shared" si="2"/>
        <v>15953.511194999999</v>
      </c>
    </row>
    <row r="76" spans="1:11" ht="13">
      <c r="A76" s="10" t="s">
        <v>267</v>
      </c>
      <c r="B76" s="27">
        <v>18873.86</v>
      </c>
      <c r="C76" s="97">
        <v>0.29909999999999998</v>
      </c>
      <c r="D76" s="97">
        <v>0.47320000000000001</v>
      </c>
      <c r="E76" s="97">
        <v>0.65280000000000005</v>
      </c>
      <c r="F76" s="27">
        <v>5645.1715260000001</v>
      </c>
      <c r="G76" s="27">
        <v>8931.1105520000001</v>
      </c>
      <c r="H76" s="27">
        <v>12320.855808000002</v>
      </c>
      <c r="I76" s="98">
        <f t="shared" si="0"/>
        <v>5645.1715260000001</v>
      </c>
      <c r="J76" s="98">
        <f t="shared" si="1"/>
        <v>8931.1105520000001</v>
      </c>
      <c r="K76" s="99">
        <f t="shared" si="2"/>
        <v>12320.855808000002</v>
      </c>
    </row>
    <row r="77" spans="1:11" ht="13">
      <c r="A77" s="16" t="s">
        <v>34</v>
      </c>
      <c r="B77" s="28">
        <v>22145.279999999999</v>
      </c>
      <c r="C77" s="100">
        <v>0.36</v>
      </c>
      <c r="D77" s="100">
        <v>0.54669999999999996</v>
      </c>
      <c r="E77" s="28">
        <v>0.66669999999999996</v>
      </c>
      <c r="F77" s="28">
        <v>7972.3007999999991</v>
      </c>
      <c r="G77" s="28">
        <v>12106.824575999999</v>
      </c>
      <c r="H77" s="28">
        <v>14764.258175999998</v>
      </c>
      <c r="I77" s="101">
        <f t="shared" si="0"/>
        <v>7972.3007999999991</v>
      </c>
      <c r="J77" s="101">
        <f t="shared" si="1"/>
        <v>12106.824575999999</v>
      </c>
      <c r="K77" s="102">
        <f t="shared" si="2"/>
        <v>14764.258175999998</v>
      </c>
    </row>
    <row r="78" spans="1:11" ht="13">
      <c r="A78" s="10" t="s">
        <v>16</v>
      </c>
      <c r="B78" s="27">
        <v>18827.060000000001</v>
      </c>
      <c r="C78" s="97">
        <v>0.4123</v>
      </c>
      <c r="D78" s="97">
        <v>0.5071</v>
      </c>
      <c r="E78" s="97">
        <v>0.83099999999999996</v>
      </c>
      <c r="F78" s="27">
        <v>7762.3968380000006</v>
      </c>
      <c r="G78" s="27">
        <v>9547.2021260000001</v>
      </c>
      <c r="H78" s="27">
        <v>15645.28686</v>
      </c>
      <c r="I78" s="98">
        <f t="shared" si="0"/>
        <v>7762.3968380000006</v>
      </c>
      <c r="J78" s="98">
        <f t="shared" si="1"/>
        <v>9547.2021260000001</v>
      </c>
      <c r="K78" s="99">
        <f t="shared" si="2"/>
        <v>15645.28686</v>
      </c>
    </row>
    <row r="79" spans="1:11" ht="13">
      <c r="A79" s="16" t="s">
        <v>180</v>
      </c>
      <c r="B79" s="28">
        <v>18564.53</v>
      </c>
      <c r="C79" s="100">
        <v>0.41249999999999998</v>
      </c>
      <c r="D79" s="100">
        <v>0.53749999999999998</v>
      </c>
      <c r="E79" s="100">
        <v>0.64629999999999999</v>
      </c>
      <c r="F79" s="28">
        <v>7657.8686249999992</v>
      </c>
      <c r="G79" s="28">
        <v>9978.434874999999</v>
      </c>
      <c r="H79" s="28">
        <v>11998.255738999998</v>
      </c>
      <c r="I79" s="101">
        <f t="shared" si="0"/>
        <v>7657.8686249999992</v>
      </c>
      <c r="J79" s="101">
        <f t="shared" si="1"/>
        <v>9978.434874999999</v>
      </c>
      <c r="K79" s="102">
        <f t="shared" si="2"/>
        <v>11998.255738999998</v>
      </c>
    </row>
    <row r="80" spans="1:11" ht="13">
      <c r="A80" s="10" t="s">
        <v>73</v>
      </c>
      <c r="B80" s="27">
        <v>17807.490000000002</v>
      </c>
      <c r="C80" s="27">
        <v>0.3871</v>
      </c>
      <c r="D80" s="27">
        <v>0.73270000000000002</v>
      </c>
      <c r="E80" s="27">
        <v>0.64059999999999995</v>
      </c>
      <c r="F80" s="27">
        <v>6893.2793790000005</v>
      </c>
      <c r="G80" s="27">
        <v>13047.547923000002</v>
      </c>
      <c r="H80" s="27">
        <v>11407.478094</v>
      </c>
      <c r="I80" s="98">
        <f t="shared" si="0"/>
        <v>6893.2793790000005</v>
      </c>
      <c r="J80" s="98">
        <f t="shared" si="1"/>
        <v>13047.547923000002</v>
      </c>
      <c r="K80" s="99">
        <f t="shared" si="2"/>
        <v>11407.478094</v>
      </c>
    </row>
    <row r="81" spans="1:11" ht="13">
      <c r="A81" s="16" t="s">
        <v>273</v>
      </c>
      <c r="B81" s="28">
        <v>20060.88</v>
      </c>
      <c r="C81" s="100">
        <v>0.2278</v>
      </c>
      <c r="D81" s="100">
        <v>0.27850000000000003</v>
      </c>
      <c r="E81" s="28" t="s">
        <v>592</v>
      </c>
      <c r="F81" s="28">
        <v>4569.8684640000001</v>
      </c>
      <c r="G81" s="28">
        <v>5586.9550800000006</v>
      </c>
      <c r="H81" s="28" t="s">
        <v>592</v>
      </c>
      <c r="I81" s="101">
        <f t="shared" si="0"/>
        <v>4569.8684640000001</v>
      </c>
      <c r="J81" s="101">
        <f t="shared" si="1"/>
        <v>5586.9550800000006</v>
      </c>
      <c r="K81" s="102" t="e">
        <f t="shared" si="2"/>
        <v>#VALUE!</v>
      </c>
    </row>
    <row r="82" spans="1:11" ht="13">
      <c r="A82" s="10" t="s">
        <v>275</v>
      </c>
      <c r="B82" s="27">
        <v>50368.25</v>
      </c>
      <c r="C82" s="27" t="s">
        <v>600</v>
      </c>
      <c r="D82" s="27" t="s">
        <v>600</v>
      </c>
      <c r="E82" s="27" t="s">
        <v>592</v>
      </c>
      <c r="F82" s="27" t="s">
        <v>592</v>
      </c>
      <c r="G82" s="27" t="s">
        <v>592</v>
      </c>
      <c r="H82" s="27" t="s">
        <v>592</v>
      </c>
      <c r="I82" s="98" t="e">
        <f t="shared" si="0"/>
        <v>#VALUE!</v>
      </c>
      <c r="J82" s="98" t="e">
        <f t="shared" si="1"/>
        <v>#VALUE!</v>
      </c>
      <c r="K82" s="99" t="e">
        <f t="shared" si="2"/>
        <v>#VALUE!</v>
      </c>
    </row>
    <row r="83" spans="1:11" ht="13">
      <c r="A83" s="16" t="s">
        <v>277</v>
      </c>
      <c r="B83" s="28">
        <v>80131.289999999994</v>
      </c>
      <c r="C83" s="28" t="s">
        <v>600</v>
      </c>
      <c r="D83" s="28" t="s">
        <v>600</v>
      </c>
      <c r="E83" s="28" t="s">
        <v>600</v>
      </c>
      <c r="F83" s="28" t="s">
        <v>592</v>
      </c>
      <c r="G83" s="28" t="s">
        <v>592</v>
      </c>
      <c r="H83" s="28" t="s">
        <v>592</v>
      </c>
      <c r="I83" s="101" t="e">
        <f t="shared" si="0"/>
        <v>#VALUE!</v>
      </c>
      <c r="J83" s="101" t="e">
        <f t="shared" si="1"/>
        <v>#VALUE!</v>
      </c>
      <c r="K83" s="102" t="e">
        <f t="shared" si="2"/>
        <v>#VALUE!</v>
      </c>
    </row>
    <row r="84" spans="1:11" ht="13">
      <c r="A84" s="10" t="s">
        <v>221</v>
      </c>
      <c r="B84" s="27">
        <v>24768.21</v>
      </c>
      <c r="C84" s="97">
        <v>0.3377</v>
      </c>
      <c r="D84" s="97">
        <v>0.57889999999999997</v>
      </c>
      <c r="E84" s="97">
        <v>0.73680000000000001</v>
      </c>
      <c r="F84" s="27">
        <v>8364.2245170000006</v>
      </c>
      <c r="G84" s="27">
        <v>14338.316768999999</v>
      </c>
      <c r="H84" s="27">
        <v>18249.217128</v>
      </c>
      <c r="I84" s="98">
        <f t="shared" si="0"/>
        <v>8364.2245170000006</v>
      </c>
      <c r="J84" s="98">
        <f t="shared" si="1"/>
        <v>14338.316768999999</v>
      </c>
      <c r="K84" s="99">
        <f t="shared" si="2"/>
        <v>18249.217128</v>
      </c>
    </row>
    <row r="85" spans="1:11" ht="13">
      <c r="A85" s="16" t="s">
        <v>278</v>
      </c>
      <c r="B85" s="28">
        <v>23482.29</v>
      </c>
      <c r="C85" s="100">
        <v>0.22409999999999999</v>
      </c>
      <c r="D85" s="100">
        <v>0.48280000000000001</v>
      </c>
      <c r="E85" s="28" t="s">
        <v>600</v>
      </c>
      <c r="F85" s="28">
        <v>5262.3811889999997</v>
      </c>
      <c r="G85" s="28">
        <v>11337.249612000001</v>
      </c>
      <c r="H85" s="28" t="s">
        <v>592</v>
      </c>
      <c r="I85" s="101">
        <f t="shared" si="0"/>
        <v>5262.3811889999997</v>
      </c>
      <c r="J85" s="101">
        <f t="shared" si="1"/>
        <v>11337.249612000001</v>
      </c>
      <c r="K85" s="102" t="e">
        <f t="shared" si="2"/>
        <v>#VALUE!</v>
      </c>
    </row>
    <row r="86" spans="1:11" ht="13">
      <c r="A86" s="10" t="s">
        <v>224</v>
      </c>
      <c r="B86" s="27">
        <v>20447.29</v>
      </c>
      <c r="C86" s="97">
        <v>0.34089999999999998</v>
      </c>
      <c r="D86" s="97">
        <v>0.58520000000000005</v>
      </c>
      <c r="E86" s="97">
        <v>0.6744</v>
      </c>
      <c r="F86" s="27">
        <v>6970.4811609999997</v>
      </c>
      <c r="G86" s="27">
        <v>11965.754108000001</v>
      </c>
      <c r="H86" s="27">
        <v>13789.652376</v>
      </c>
      <c r="I86" s="98">
        <f t="shared" si="0"/>
        <v>6970.4811609999997</v>
      </c>
      <c r="J86" s="98">
        <f t="shared" si="1"/>
        <v>11965.754108000001</v>
      </c>
      <c r="K86" s="99">
        <f t="shared" si="2"/>
        <v>13789.652376</v>
      </c>
    </row>
    <row r="87" spans="1:11" ht="13">
      <c r="A87" s="16" t="s">
        <v>281</v>
      </c>
      <c r="B87" s="28">
        <v>20123.599999999999</v>
      </c>
      <c r="C87" s="100">
        <v>0.4239</v>
      </c>
      <c r="D87" s="100">
        <v>0.36959999999999998</v>
      </c>
      <c r="E87" s="28" t="s">
        <v>592</v>
      </c>
      <c r="F87" s="28">
        <v>8530.3940399999992</v>
      </c>
      <c r="G87" s="28">
        <v>7437.6825599999993</v>
      </c>
      <c r="H87" s="28" t="s">
        <v>592</v>
      </c>
      <c r="I87" s="101">
        <f t="shared" si="0"/>
        <v>8530.3940399999992</v>
      </c>
      <c r="J87" s="101">
        <f t="shared" si="1"/>
        <v>7437.6825599999993</v>
      </c>
      <c r="K87" s="102" t="e">
        <f t="shared" si="2"/>
        <v>#VALUE!</v>
      </c>
    </row>
    <row r="88" spans="1:11" ht="13">
      <c r="A88" s="10" t="s">
        <v>284</v>
      </c>
      <c r="B88" s="27">
        <v>107000.09</v>
      </c>
      <c r="C88" s="27" t="s">
        <v>600</v>
      </c>
      <c r="D88" s="27" t="s">
        <v>600</v>
      </c>
      <c r="E88" s="27" t="s">
        <v>592</v>
      </c>
      <c r="F88" s="27" t="s">
        <v>592</v>
      </c>
      <c r="G88" s="27" t="s">
        <v>592</v>
      </c>
      <c r="H88" s="27" t="s">
        <v>592</v>
      </c>
      <c r="I88" s="98" t="e">
        <f t="shared" si="0"/>
        <v>#VALUE!</v>
      </c>
      <c r="J88" s="98" t="e">
        <f t="shared" si="1"/>
        <v>#VALUE!</v>
      </c>
      <c r="K88" s="99" t="e">
        <f t="shared" si="2"/>
        <v>#VALUE!</v>
      </c>
    </row>
    <row r="89" spans="1:11" ht="13">
      <c r="A89" s="16" t="s">
        <v>37</v>
      </c>
      <c r="B89" s="28">
        <v>17285.21</v>
      </c>
      <c r="C89" s="100">
        <v>0.54100000000000004</v>
      </c>
      <c r="D89" s="100">
        <v>0.58199999999999996</v>
      </c>
      <c r="E89" s="28" t="s">
        <v>600</v>
      </c>
      <c r="F89" s="28">
        <v>9351.2986099999998</v>
      </c>
      <c r="G89" s="28">
        <v>10059.992219999998</v>
      </c>
      <c r="H89" s="28" t="s">
        <v>592</v>
      </c>
      <c r="I89" s="101">
        <f t="shared" si="0"/>
        <v>9351.2986099999998</v>
      </c>
      <c r="J89" s="101">
        <f t="shared" si="1"/>
        <v>10059.992219999998</v>
      </c>
      <c r="K89" s="102" t="e">
        <f t="shared" si="2"/>
        <v>#VALUE!</v>
      </c>
    </row>
    <row r="90" spans="1:11" ht="13">
      <c r="A90" s="10" t="s">
        <v>287</v>
      </c>
      <c r="B90" s="27">
        <v>28898.26</v>
      </c>
      <c r="C90" s="97">
        <v>0.21820000000000001</v>
      </c>
      <c r="D90" s="97">
        <v>0.17269999999999999</v>
      </c>
      <c r="E90" s="27" t="s">
        <v>592</v>
      </c>
      <c r="F90" s="27">
        <v>6305.600332</v>
      </c>
      <c r="G90" s="27">
        <v>4990.7295019999992</v>
      </c>
      <c r="H90" s="27" t="s">
        <v>592</v>
      </c>
      <c r="I90" s="98">
        <f t="shared" si="0"/>
        <v>6305.600332</v>
      </c>
      <c r="J90" s="98">
        <f t="shared" si="1"/>
        <v>4990.7295019999992</v>
      </c>
      <c r="K90" s="99" t="e">
        <f t="shared" si="2"/>
        <v>#VALUE!</v>
      </c>
    </row>
    <row r="91" spans="1:11" ht="13">
      <c r="A91" s="16" t="s">
        <v>288</v>
      </c>
      <c r="B91" s="28">
        <v>21948.7</v>
      </c>
      <c r="C91" s="100">
        <v>0.45760000000000001</v>
      </c>
      <c r="D91" s="100">
        <v>0.47060000000000002</v>
      </c>
      <c r="E91" s="28" t="s">
        <v>592</v>
      </c>
      <c r="F91" s="28">
        <v>10043.725120000001</v>
      </c>
      <c r="G91" s="28">
        <v>10329.058220000001</v>
      </c>
      <c r="H91" s="28" t="s">
        <v>592</v>
      </c>
      <c r="I91" s="101">
        <f t="shared" si="0"/>
        <v>10043.725120000001</v>
      </c>
      <c r="J91" s="101">
        <f t="shared" si="1"/>
        <v>10329.058220000001</v>
      </c>
      <c r="K91" s="102" t="e">
        <f t="shared" si="2"/>
        <v>#VALUE!</v>
      </c>
    </row>
    <row r="92" spans="1:11" ht="13">
      <c r="A92" s="10" t="s">
        <v>291</v>
      </c>
      <c r="B92" s="27">
        <v>30425.39</v>
      </c>
      <c r="C92" s="97">
        <v>0.17799999999999999</v>
      </c>
      <c r="D92" s="97">
        <v>0.2152</v>
      </c>
      <c r="E92" s="97">
        <v>0.4667</v>
      </c>
      <c r="F92" s="27">
        <v>5415.7194199999994</v>
      </c>
      <c r="G92" s="27">
        <v>6547.5439280000001</v>
      </c>
      <c r="H92" s="27">
        <v>14199.529512999999</v>
      </c>
      <c r="I92" s="98">
        <f t="shared" si="0"/>
        <v>5415.7194199999994</v>
      </c>
      <c r="J92" s="98">
        <f t="shared" si="1"/>
        <v>6547.5439280000001</v>
      </c>
      <c r="K92" s="99">
        <f t="shared" si="2"/>
        <v>14199.529512999999</v>
      </c>
    </row>
    <row r="93" spans="1:11" ht="13">
      <c r="A93" s="16" t="s">
        <v>35</v>
      </c>
      <c r="B93" s="28">
        <v>18932.03</v>
      </c>
      <c r="C93" s="100">
        <v>0.61960000000000004</v>
      </c>
      <c r="D93" s="100">
        <v>0.622</v>
      </c>
      <c r="E93" s="28">
        <v>0.67810000000000004</v>
      </c>
      <c r="F93" s="28">
        <v>11730.285787999999</v>
      </c>
      <c r="G93" s="28">
        <v>11775.722659999999</v>
      </c>
      <c r="H93" s="28">
        <v>12837.809542999999</v>
      </c>
      <c r="I93" s="101">
        <f t="shared" si="0"/>
        <v>11730.285787999999</v>
      </c>
      <c r="J93" s="101">
        <f t="shared" si="1"/>
        <v>11775.722659999999</v>
      </c>
      <c r="K93" s="102">
        <f t="shared" si="2"/>
        <v>12837.809542999999</v>
      </c>
    </row>
    <row r="94" spans="1:11" ht="13">
      <c r="A94" s="10" t="s">
        <v>38</v>
      </c>
      <c r="B94" s="27">
        <v>19259.96</v>
      </c>
      <c r="C94" s="97">
        <v>0.44629999999999997</v>
      </c>
      <c r="D94" s="97">
        <v>0.69479999999999997</v>
      </c>
      <c r="E94" s="27">
        <v>0.73329999999999995</v>
      </c>
      <c r="F94" s="27">
        <v>8595.7201479999985</v>
      </c>
      <c r="G94" s="27">
        <v>13381.820207999999</v>
      </c>
      <c r="H94" s="27">
        <v>14123.328667999998</v>
      </c>
      <c r="I94" s="98">
        <f t="shared" si="0"/>
        <v>8595.7201479999985</v>
      </c>
      <c r="J94" s="98">
        <f t="shared" si="1"/>
        <v>13381.820207999999</v>
      </c>
      <c r="K94" s="99">
        <f t="shared" si="2"/>
        <v>14123.328667999998</v>
      </c>
    </row>
    <row r="95" spans="1:11" ht="13">
      <c r="A95" s="16" t="s">
        <v>299</v>
      </c>
      <c r="B95" s="28">
        <v>71083.31</v>
      </c>
      <c r="C95" s="28" t="s">
        <v>600</v>
      </c>
      <c r="D95" s="28" t="s">
        <v>600</v>
      </c>
      <c r="E95" s="28" t="s">
        <v>600</v>
      </c>
      <c r="F95" s="28" t="s">
        <v>592</v>
      </c>
      <c r="G95" s="28" t="s">
        <v>592</v>
      </c>
      <c r="H95" s="28" t="s">
        <v>592</v>
      </c>
      <c r="I95" s="101" t="e">
        <f t="shared" si="0"/>
        <v>#VALUE!</v>
      </c>
      <c r="J95" s="101" t="e">
        <f t="shared" si="1"/>
        <v>#VALUE!</v>
      </c>
      <c r="K95" s="102" t="e">
        <f t="shared" si="2"/>
        <v>#VALUE!</v>
      </c>
    </row>
    <row r="96" spans="1:11" ht="13">
      <c r="A96" s="10" t="s">
        <v>228</v>
      </c>
      <c r="B96" s="27">
        <v>24843.41</v>
      </c>
      <c r="C96" s="97">
        <v>0.27779999999999999</v>
      </c>
      <c r="D96" s="97">
        <v>0.42059999999999997</v>
      </c>
      <c r="E96" s="27">
        <v>0.57889999999999997</v>
      </c>
      <c r="F96" s="27">
        <v>6901.4992979999997</v>
      </c>
      <c r="G96" s="27">
        <v>10449.138245999999</v>
      </c>
      <c r="H96" s="27">
        <v>14381.850048999999</v>
      </c>
      <c r="I96" s="98">
        <f t="shared" si="0"/>
        <v>6901.4992979999997</v>
      </c>
      <c r="J96" s="98">
        <f t="shared" si="1"/>
        <v>10449.138245999999</v>
      </c>
      <c r="K96" s="99">
        <f t="shared" si="2"/>
        <v>14381.850048999999</v>
      </c>
    </row>
    <row r="97" spans="1:11" ht="13">
      <c r="A97" s="16" t="s">
        <v>231</v>
      </c>
      <c r="B97" s="28">
        <v>31314.66</v>
      </c>
      <c r="C97" s="100">
        <v>0.35799999999999998</v>
      </c>
      <c r="D97" s="100">
        <v>0.46589999999999998</v>
      </c>
      <c r="E97" s="100">
        <v>0.875</v>
      </c>
      <c r="F97" s="28">
        <v>11210.648279999999</v>
      </c>
      <c r="G97" s="28">
        <v>14589.500093999999</v>
      </c>
      <c r="H97" s="28">
        <v>27400.327499999999</v>
      </c>
      <c r="I97" s="101">
        <f t="shared" si="0"/>
        <v>11210.648279999999</v>
      </c>
      <c r="J97" s="101">
        <f t="shared" si="1"/>
        <v>14589.500093999999</v>
      </c>
      <c r="K97" s="102">
        <f t="shared" si="2"/>
        <v>27400.327499999999</v>
      </c>
    </row>
    <row r="98" spans="1:11" ht="13">
      <c r="A98" s="10" t="s">
        <v>251</v>
      </c>
      <c r="B98" s="27">
        <v>30471.200000000001</v>
      </c>
      <c r="C98" s="97">
        <v>0.38890000000000002</v>
      </c>
      <c r="D98" s="97">
        <v>0.27779999999999999</v>
      </c>
      <c r="E98" s="27" t="s">
        <v>600</v>
      </c>
      <c r="F98" s="27">
        <v>11850.249680000001</v>
      </c>
      <c r="G98" s="27">
        <v>8464.8993599999994</v>
      </c>
      <c r="H98" s="27" t="s">
        <v>592</v>
      </c>
      <c r="I98" s="98">
        <f t="shared" si="0"/>
        <v>11850.249680000001</v>
      </c>
      <c r="J98" s="98">
        <f t="shared" si="1"/>
        <v>8464.8993599999994</v>
      </c>
      <c r="K98" s="99" t="e">
        <f t="shared" si="2"/>
        <v>#VALUE!</v>
      </c>
    </row>
    <row r="99" spans="1:11" ht="13">
      <c r="A99" s="16" t="s">
        <v>252</v>
      </c>
      <c r="B99" s="28">
        <v>26220.58</v>
      </c>
      <c r="C99" s="100">
        <v>0.31909999999999999</v>
      </c>
      <c r="D99" s="100">
        <v>0.4894</v>
      </c>
      <c r="E99" s="28" t="s">
        <v>600</v>
      </c>
      <c r="F99" s="28">
        <v>8366.9870780000001</v>
      </c>
      <c r="G99" s="28">
        <v>12832.351852000002</v>
      </c>
      <c r="H99" s="28" t="s">
        <v>592</v>
      </c>
      <c r="I99" s="101">
        <f t="shared" si="0"/>
        <v>8366.9870780000001</v>
      </c>
      <c r="J99" s="101">
        <f t="shared" si="1"/>
        <v>12832.351852000002</v>
      </c>
      <c r="K99" s="102" t="e">
        <f t="shared" si="2"/>
        <v>#VALUE!</v>
      </c>
    </row>
    <row r="100" spans="1:11" ht="13">
      <c r="A100" s="10" t="s">
        <v>47</v>
      </c>
      <c r="B100" s="27">
        <v>29350.04</v>
      </c>
      <c r="C100" s="97">
        <v>0.68</v>
      </c>
      <c r="D100" s="97">
        <v>0.8</v>
      </c>
      <c r="E100" s="27" t="s">
        <v>600</v>
      </c>
      <c r="F100" s="27">
        <v>19958.0272</v>
      </c>
      <c r="G100" s="27">
        <v>23480.032000000003</v>
      </c>
      <c r="H100" s="27" t="s">
        <v>592</v>
      </c>
      <c r="I100" s="98">
        <f t="shared" si="0"/>
        <v>19958.0272</v>
      </c>
      <c r="J100" s="98">
        <f t="shared" si="1"/>
        <v>23480.032000000003</v>
      </c>
      <c r="K100" s="99" t="e">
        <f t="shared" si="2"/>
        <v>#VALUE!</v>
      </c>
    </row>
    <row r="101" spans="1:11" ht="13">
      <c r="A101" s="16" t="s">
        <v>194</v>
      </c>
      <c r="B101" s="28">
        <v>28474.95</v>
      </c>
      <c r="C101" s="100">
        <v>0.2069</v>
      </c>
      <c r="D101" s="100">
        <v>0.62590000000000001</v>
      </c>
      <c r="E101" s="100">
        <v>0.60489999999999999</v>
      </c>
      <c r="F101" s="28">
        <v>5891.4671550000003</v>
      </c>
      <c r="G101" s="28">
        <v>17822.471205000002</v>
      </c>
      <c r="H101" s="28">
        <v>17224.497255000002</v>
      </c>
      <c r="I101" s="101">
        <f t="shared" si="0"/>
        <v>5891.4671550000003</v>
      </c>
      <c r="J101" s="101">
        <f t="shared" si="1"/>
        <v>17822.471205000002</v>
      </c>
      <c r="K101" s="102">
        <f t="shared" si="2"/>
        <v>17224.497255000002</v>
      </c>
    </row>
    <row r="102" spans="1:11" ht="13">
      <c r="A102" s="10" t="s">
        <v>310</v>
      </c>
      <c r="B102" s="27">
        <v>29063.29</v>
      </c>
      <c r="C102" s="97">
        <v>0.4259</v>
      </c>
      <c r="D102" s="97">
        <v>0.44440000000000002</v>
      </c>
      <c r="E102" s="27" t="s">
        <v>600</v>
      </c>
      <c r="F102" s="27">
        <v>12378.055211000001</v>
      </c>
      <c r="G102" s="27">
        <v>12915.726076000001</v>
      </c>
      <c r="H102" s="27" t="s">
        <v>592</v>
      </c>
      <c r="I102" s="98">
        <f t="shared" si="0"/>
        <v>12378.055211000001</v>
      </c>
      <c r="J102" s="98">
        <f t="shared" si="1"/>
        <v>12915.726076000001</v>
      </c>
      <c r="K102" s="99" t="e">
        <f t="shared" si="2"/>
        <v>#VALUE!</v>
      </c>
    </row>
    <row r="103" spans="1:11" ht="13">
      <c r="A103" s="16" t="s">
        <v>311</v>
      </c>
      <c r="B103" s="28">
        <v>24666.02</v>
      </c>
      <c r="C103" s="100">
        <v>0.20830000000000001</v>
      </c>
      <c r="D103" s="100">
        <v>0.42709999999999998</v>
      </c>
      <c r="E103" s="100">
        <v>0.52780000000000005</v>
      </c>
      <c r="F103" s="28">
        <v>5137.9319660000001</v>
      </c>
      <c r="G103" s="28">
        <v>10534.857141999999</v>
      </c>
      <c r="H103" s="28">
        <v>13018.725356000001</v>
      </c>
      <c r="I103" s="101">
        <f t="shared" si="0"/>
        <v>5137.9319660000001</v>
      </c>
      <c r="J103" s="101">
        <f t="shared" si="1"/>
        <v>10534.857141999999</v>
      </c>
      <c r="K103" s="102">
        <f t="shared" si="2"/>
        <v>13018.725356000001</v>
      </c>
    </row>
    <row r="104" spans="1:11" ht="13">
      <c r="A104" s="10" t="s">
        <v>54</v>
      </c>
      <c r="B104" s="27">
        <v>23651.08</v>
      </c>
      <c r="C104" s="97">
        <v>0.50980000000000003</v>
      </c>
      <c r="D104" s="97">
        <v>0.73380000000000001</v>
      </c>
      <c r="E104" s="97">
        <v>0.72729999999999995</v>
      </c>
      <c r="F104" s="27">
        <v>12057.320584000001</v>
      </c>
      <c r="G104" s="27">
        <v>17355.162504</v>
      </c>
      <c r="H104" s="27">
        <v>17201.430484</v>
      </c>
      <c r="I104" s="98">
        <f t="shared" si="0"/>
        <v>12057.320584000001</v>
      </c>
      <c r="J104" s="98">
        <f t="shared" si="1"/>
        <v>17355.162504</v>
      </c>
      <c r="K104" s="99">
        <f t="shared" si="2"/>
        <v>17201.430484</v>
      </c>
    </row>
    <row r="105" spans="1:11" ht="13">
      <c r="A105" s="16" t="s">
        <v>127</v>
      </c>
      <c r="B105" s="28">
        <v>32923.120000000003</v>
      </c>
      <c r="C105" s="100">
        <v>0.43480000000000002</v>
      </c>
      <c r="D105" s="100">
        <v>0.54169999999999996</v>
      </c>
      <c r="E105" s="100">
        <v>0.57889999999999997</v>
      </c>
      <c r="F105" s="28">
        <v>14314.972576000002</v>
      </c>
      <c r="G105" s="28">
        <v>17834.454104</v>
      </c>
      <c r="H105" s="28">
        <v>19059.194168000002</v>
      </c>
      <c r="I105" s="101">
        <f t="shared" si="0"/>
        <v>14314.972576000002</v>
      </c>
      <c r="J105" s="101">
        <f t="shared" si="1"/>
        <v>17834.454104</v>
      </c>
      <c r="K105" s="102">
        <f t="shared" si="2"/>
        <v>19059.194168000002</v>
      </c>
    </row>
    <row r="106" spans="1:11" ht="13">
      <c r="A106" s="10" t="s">
        <v>44</v>
      </c>
      <c r="B106" s="27">
        <v>24782.46</v>
      </c>
      <c r="C106" s="97">
        <v>0.59760000000000002</v>
      </c>
      <c r="D106" s="97">
        <v>0.75980000000000003</v>
      </c>
      <c r="E106" s="27">
        <v>0.79249999999999998</v>
      </c>
      <c r="F106" s="27">
        <v>14809.998095999999</v>
      </c>
      <c r="G106" s="27">
        <v>18829.713108</v>
      </c>
      <c r="H106" s="27">
        <v>19640.099549999999</v>
      </c>
      <c r="I106" s="98">
        <f t="shared" si="0"/>
        <v>14809.998095999999</v>
      </c>
      <c r="J106" s="98">
        <f t="shared" si="1"/>
        <v>18829.713108</v>
      </c>
      <c r="K106" s="99">
        <f t="shared" si="2"/>
        <v>19640.099549999999</v>
      </c>
    </row>
    <row r="107" spans="1:11" ht="13">
      <c r="A107" s="16" t="s">
        <v>207</v>
      </c>
      <c r="B107" s="28">
        <v>19512.439999999999</v>
      </c>
      <c r="C107" s="100">
        <v>0.35189999999999999</v>
      </c>
      <c r="D107" s="100">
        <v>0.57410000000000005</v>
      </c>
      <c r="E107" s="28">
        <v>0.74629999999999996</v>
      </c>
      <c r="F107" s="28">
        <v>6866.4276359999994</v>
      </c>
      <c r="G107" s="28">
        <v>11202.091804</v>
      </c>
      <c r="H107" s="28">
        <v>14562.133971999998</v>
      </c>
      <c r="I107" s="101">
        <f t="shared" si="0"/>
        <v>6866.4276359999994</v>
      </c>
      <c r="J107" s="101">
        <f t="shared" si="1"/>
        <v>11202.091804</v>
      </c>
      <c r="K107" s="102">
        <f t="shared" si="2"/>
        <v>14562.133971999998</v>
      </c>
    </row>
    <row r="108" spans="1:11" ht="13">
      <c r="A108" s="10" t="s">
        <v>65</v>
      </c>
      <c r="B108" s="27">
        <v>21953.97</v>
      </c>
      <c r="C108" s="97">
        <v>0.50880000000000003</v>
      </c>
      <c r="D108" s="97">
        <v>0.61929999999999996</v>
      </c>
      <c r="E108" s="27">
        <v>0.92059999999999997</v>
      </c>
      <c r="F108" s="27">
        <v>11170.179936</v>
      </c>
      <c r="G108" s="27">
        <v>13596.093621</v>
      </c>
      <c r="H108" s="27">
        <v>20210.824782</v>
      </c>
      <c r="I108" s="98">
        <f t="shared" si="0"/>
        <v>11170.179936</v>
      </c>
      <c r="J108" s="98">
        <f t="shared" si="1"/>
        <v>13596.093621</v>
      </c>
      <c r="K108" s="99">
        <f t="shared" si="2"/>
        <v>20210.824782</v>
      </c>
    </row>
    <row r="109" spans="1:11" ht="13">
      <c r="A109" s="16" t="s">
        <v>74</v>
      </c>
      <c r="B109" s="28">
        <v>24195.47</v>
      </c>
      <c r="C109" s="100">
        <v>0.80769999999999997</v>
      </c>
      <c r="D109" s="100">
        <v>0.84909999999999997</v>
      </c>
      <c r="E109" s="100">
        <v>0.84619999999999995</v>
      </c>
      <c r="F109" s="28">
        <v>19542.681119000001</v>
      </c>
      <c r="G109" s="28">
        <v>20544.373576999998</v>
      </c>
      <c r="H109" s="28">
        <v>20474.206714</v>
      </c>
      <c r="I109" s="101">
        <f t="shared" si="0"/>
        <v>19542.681119000001</v>
      </c>
      <c r="J109" s="101">
        <f t="shared" si="1"/>
        <v>20544.373576999998</v>
      </c>
      <c r="K109" s="102">
        <f t="shared" si="2"/>
        <v>20474.206714</v>
      </c>
    </row>
    <row r="110" spans="1:11" ht="13">
      <c r="A110" s="10" t="s">
        <v>321</v>
      </c>
      <c r="B110" s="27">
        <v>31373.49</v>
      </c>
      <c r="C110" s="97">
        <v>0.2432</v>
      </c>
      <c r="D110" s="97">
        <v>0.1842</v>
      </c>
      <c r="E110" s="27" t="s">
        <v>592</v>
      </c>
      <c r="F110" s="27">
        <v>7630.032768</v>
      </c>
      <c r="G110" s="27">
        <v>5778.9968580000004</v>
      </c>
      <c r="H110" s="27" t="s">
        <v>592</v>
      </c>
      <c r="I110" s="98">
        <f t="shared" si="0"/>
        <v>7630.032768</v>
      </c>
      <c r="J110" s="98">
        <f t="shared" si="1"/>
        <v>5778.9968580000004</v>
      </c>
      <c r="K110" s="99" t="e">
        <f t="shared" si="2"/>
        <v>#VALUE!</v>
      </c>
    </row>
    <row r="111" spans="1:11" ht="13">
      <c r="A111" s="16" t="s">
        <v>61</v>
      </c>
      <c r="B111" s="28">
        <v>22360.45</v>
      </c>
      <c r="C111" s="100">
        <v>0.66100000000000003</v>
      </c>
      <c r="D111" s="100">
        <v>0.61019999999999996</v>
      </c>
      <c r="E111" s="28" t="s">
        <v>592</v>
      </c>
      <c r="F111" s="28">
        <v>14780.257450000001</v>
      </c>
      <c r="G111" s="28">
        <v>13644.346589999999</v>
      </c>
      <c r="H111" s="28" t="s">
        <v>592</v>
      </c>
      <c r="I111" s="101">
        <f t="shared" si="0"/>
        <v>14780.257450000001</v>
      </c>
      <c r="J111" s="101">
        <f t="shared" si="1"/>
        <v>13644.346589999999</v>
      </c>
      <c r="K111" s="102" t="e">
        <f t="shared" si="2"/>
        <v>#VALUE!</v>
      </c>
    </row>
    <row r="112" spans="1:11" ht="13">
      <c r="A112" s="10" t="s">
        <v>324</v>
      </c>
      <c r="B112" s="27">
        <v>19674.2</v>
      </c>
      <c r="C112" s="97">
        <v>0.33929999999999999</v>
      </c>
      <c r="D112" s="97">
        <v>0.5</v>
      </c>
      <c r="E112" s="27" t="s">
        <v>600</v>
      </c>
      <c r="F112" s="27">
        <v>6675.4560600000004</v>
      </c>
      <c r="G112" s="27">
        <v>9837.1</v>
      </c>
      <c r="H112" s="27" t="s">
        <v>592</v>
      </c>
      <c r="I112" s="98">
        <f t="shared" si="0"/>
        <v>6675.4560600000004</v>
      </c>
      <c r="J112" s="98">
        <f t="shared" si="1"/>
        <v>9837.1</v>
      </c>
      <c r="K112" s="99" t="e">
        <f t="shared" si="2"/>
        <v>#VALUE!</v>
      </c>
    </row>
    <row r="113" spans="1:11" ht="13">
      <c r="A113" s="16" t="s">
        <v>243</v>
      </c>
      <c r="B113" s="28">
        <v>18544.41</v>
      </c>
      <c r="C113" s="100">
        <v>0.37280000000000002</v>
      </c>
      <c r="D113" s="100">
        <v>0.49409999999999998</v>
      </c>
      <c r="E113" s="100">
        <v>0.79310000000000003</v>
      </c>
      <c r="F113" s="28">
        <v>6913.3560480000006</v>
      </c>
      <c r="G113" s="28">
        <v>9162.7929810000005</v>
      </c>
      <c r="H113" s="28">
        <v>14707.571571</v>
      </c>
      <c r="I113" s="101">
        <f t="shared" si="0"/>
        <v>6913.3560480000006</v>
      </c>
      <c r="J113" s="101">
        <f t="shared" si="1"/>
        <v>9162.7929810000005</v>
      </c>
      <c r="K113" s="102">
        <f t="shared" si="2"/>
        <v>14707.571571</v>
      </c>
    </row>
    <row r="114" spans="1:11" ht="13">
      <c r="A114" s="10" t="s">
        <v>244</v>
      </c>
      <c r="B114" s="27">
        <v>27364.55</v>
      </c>
      <c r="C114" s="97">
        <v>0.17860000000000001</v>
      </c>
      <c r="D114" s="97">
        <v>0.28570000000000001</v>
      </c>
      <c r="E114" s="27" t="s">
        <v>600</v>
      </c>
      <c r="F114" s="27">
        <v>4887.3086300000004</v>
      </c>
      <c r="G114" s="27">
        <v>7818.0519350000004</v>
      </c>
      <c r="H114" s="27" t="s">
        <v>592</v>
      </c>
      <c r="I114" s="98">
        <f t="shared" si="0"/>
        <v>4887.3086300000004</v>
      </c>
      <c r="J114" s="98">
        <f t="shared" si="1"/>
        <v>7818.0519350000004</v>
      </c>
      <c r="K114" s="99" t="e">
        <f t="shared" si="2"/>
        <v>#VALUE!</v>
      </c>
    </row>
    <row r="115" spans="1:11" ht="13">
      <c r="A115" s="16" t="s">
        <v>327</v>
      </c>
      <c r="B115" s="28">
        <v>22761.45</v>
      </c>
      <c r="C115" s="100">
        <v>0.22539999999999999</v>
      </c>
      <c r="D115" s="100">
        <v>0.35659999999999997</v>
      </c>
      <c r="E115" s="100">
        <v>0.62749999999999995</v>
      </c>
      <c r="F115" s="28">
        <v>5130.4308300000002</v>
      </c>
      <c r="G115" s="28">
        <v>8116.7330699999993</v>
      </c>
      <c r="H115" s="28">
        <v>14282.809874999999</v>
      </c>
      <c r="I115" s="101">
        <f t="shared" si="0"/>
        <v>5130.4308300000002</v>
      </c>
      <c r="J115" s="101">
        <f t="shared" si="1"/>
        <v>8116.7330699999993</v>
      </c>
      <c r="K115" s="102">
        <f t="shared" si="2"/>
        <v>14282.809874999999</v>
      </c>
    </row>
    <row r="116" spans="1:11" ht="13">
      <c r="A116" s="10" t="s">
        <v>328</v>
      </c>
      <c r="B116" s="27">
        <v>28409.5</v>
      </c>
      <c r="C116" s="97">
        <v>0.34329999999999999</v>
      </c>
      <c r="D116" s="97">
        <v>0.26869999999999999</v>
      </c>
      <c r="E116" s="27" t="s">
        <v>592</v>
      </c>
      <c r="F116" s="27">
        <v>9752.98135</v>
      </c>
      <c r="G116" s="27">
        <v>7633.6326499999996</v>
      </c>
      <c r="H116" s="27" t="s">
        <v>592</v>
      </c>
      <c r="I116" s="98">
        <f t="shared" si="0"/>
        <v>9752.98135</v>
      </c>
      <c r="J116" s="98">
        <f t="shared" si="1"/>
        <v>7633.6326499999996</v>
      </c>
      <c r="K116" s="99" t="e">
        <f t="shared" si="2"/>
        <v>#VALUE!</v>
      </c>
    </row>
    <row r="117" spans="1:11" ht="13">
      <c r="A117" s="16" t="s">
        <v>331</v>
      </c>
      <c r="B117" s="28">
        <v>19851.47</v>
      </c>
      <c r="C117" s="28">
        <v>0.18679999999999999</v>
      </c>
      <c r="D117" s="28">
        <v>0.45050000000000001</v>
      </c>
      <c r="E117" s="28">
        <v>0.63160000000000005</v>
      </c>
      <c r="F117" s="28">
        <v>3708.2545960000002</v>
      </c>
      <c r="G117" s="28">
        <v>8943.0872350000009</v>
      </c>
      <c r="H117" s="28">
        <v>12538.188452000002</v>
      </c>
      <c r="I117" s="101">
        <f t="shared" si="0"/>
        <v>3708.2545960000002</v>
      </c>
      <c r="J117" s="101">
        <f t="shared" si="1"/>
        <v>8943.0872350000009</v>
      </c>
      <c r="K117" s="102">
        <f t="shared" si="2"/>
        <v>12538.188452000002</v>
      </c>
    </row>
    <row r="118" spans="1:11" ht="13">
      <c r="A118" s="10" t="s">
        <v>245</v>
      </c>
      <c r="B118" s="27">
        <v>27726.400000000001</v>
      </c>
      <c r="C118" s="97">
        <v>0.45240000000000002</v>
      </c>
      <c r="D118" s="97">
        <v>0.59430000000000005</v>
      </c>
      <c r="E118" s="27" t="s">
        <v>600</v>
      </c>
      <c r="F118" s="27">
        <v>12543.423360000001</v>
      </c>
      <c r="G118" s="27">
        <v>16477.79952</v>
      </c>
      <c r="H118" s="27" t="s">
        <v>592</v>
      </c>
      <c r="I118" s="98">
        <f t="shared" si="0"/>
        <v>12543.423360000001</v>
      </c>
      <c r="J118" s="98">
        <f t="shared" si="1"/>
        <v>16477.79952</v>
      </c>
      <c r="K118" s="99" t="e">
        <f t="shared" si="2"/>
        <v>#VALUE!</v>
      </c>
    </row>
    <row r="119" spans="1:11" ht="13">
      <c r="A119" s="16" t="s">
        <v>218</v>
      </c>
      <c r="B119" s="28">
        <v>29599.22</v>
      </c>
      <c r="C119" s="100">
        <v>0.30259999999999998</v>
      </c>
      <c r="D119" s="100">
        <v>0.40260000000000001</v>
      </c>
      <c r="E119" s="100">
        <v>0.6</v>
      </c>
      <c r="F119" s="28">
        <v>8956.7239719999998</v>
      </c>
      <c r="G119" s="28">
        <v>11916.645972</v>
      </c>
      <c r="H119" s="28">
        <v>17759.531999999999</v>
      </c>
      <c r="I119" s="101">
        <f t="shared" si="0"/>
        <v>8956.7239719999998</v>
      </c>
      <c r="J119" s="101">
        <f t="shared" si="1"/>
        <v>11916.645972</v>
      </c>
      <c r="K119" s="102">
        <f t="shared" si="2"/>
        <v>17759.531999999999</v>
      </c>
    </row>
    <row r="120" spans="1:11" ht="13">
      <c r="A120" s="10" t="s">
        <v>138</v>
      </c>
      <c r="B120" s="27">
        <v>40824.870000000003</v>
      </c>
      <c r="C120" s="27" t="s">
        <v>600</v>
      </c>
      <c r="D120" s="27" t="s">
        <v>600</v>
      </c>
      <c r="E120" s="27" t="s">
        <v>600</v>
      </c>
      <c r="F120" s="27" t="s">
        <v>592</v>
      </c>
      <c r="G120" s="27" t="s">
        <v>592</v>
      </c>
      <c r="H120" s="27" t="s">
        <v>592</v>
      </c>
      <c r="I120" s="98" t="e">
        <f t="shared" si="0"/>
        <v>#VALUE!</v>
      </c>
      <c r="J120" s="98" t="e">
        <f t="shared" si="1"/>
        <v>#VALUE!</v>
      </c>
      <c r="K120" s="99" t="e">
        <f t="shared" si="2"/>
        <v>#VALUE!</v>
      </c>
    </row>
    <row r="121" spans="1:11" ht="13">
      <c r="A121" s="16" t="s">
        <v>336</v>
      </c>
      <c r="B121" s="28">
        <v>24628.86</v>
      </c>
      <c r="C121" s="100">
        <v>0.3654</v>
      </c>
      <c r="D121" s="100">
        <v>0.3725</v>
      </c>
      <c r="E121" s="28" t="s">
        <v>600</v>
      </c>
      <c r="F121" s="28">
        <v>8999.3854439999996</v>
      </c>
      <c r="G121" s="28">
        <v>9174.2503500000003</v>
      </c>
      <c r="H121" s="28" t="s">
        <v>592</v>
      </c>
      <c r="I121" s="101">
        <f t="shared" si="0"/>
        <v>8999.3854439999996</v>
      </c>
      <c r="J121" s="101">
        <f t="shared" si="1"/>
        <v>9174.2503500000003</v>
      </c>
      <c r="K121" s="102" t="e">
        <f t="shared" si="2"/>
        <v>#VALUE!</v>
      </c>
    </row>
    <row r="122" spans="1:11" ht="13">
      <c r="A122" s="10" t="s">
        <v>339</v>
      </c>
      <c r="B122" s="27">
        <v>21752.67</v>
      </c>
      <c r="C122" s="97">
        <v>0.2195</v>
      </c>
      <c r="D122" s="97">
        <v>0.41460000000000002</v>
      </c>
      <c r="E122" s="97">
        <v>0.58819999999999995</v>
      </c>
      <c r="F122" s="27">
        <v>4774.7110649999995</v>
      </c>
      <c r="G122" s="27">
        <v>9018.6569820000004</v>
      </c>
      <c r="H122" s="27">
        <v>12794.920493999998</v>
      </c>
      <c r="I122" s="98">
        <f t="shared" si="0"/>
        <v>4774.7110649999995</v>
      </c>
      <c r="J122" s="98">
        <f t="shared" si="1"/>
        <v>9018.6569820000004</v>
      </c>
      <c r="K122" s="99">
        <f t="shared" si="2"/>
        <v>12794.920493999998</v>
      </c>
    </row>
    <row r="123" spans="1:11" ht="13">
      <c r="A123" s="16" t="s">
        <v>23</v>
      </c>
      <c r="B123" s="28">
        <v>35730.949999999997</v>
      </c>
      <c r="C123" s="28">
        <v>0.57379999999999998</v>
      </c>
      <c r="D123" s="28">
        <v>0.80330000000000001</v>
      </c>
      <c r="E123" s="28" t="s">
        <v>600</v>
      </c>
      <c r="F123" s="28">
        <v>20502.419109999999</v>
      </c>
      <c r="G123" s="28">
        <v>28702.672134999997</v>
      </c>
      <c r="H123" s="28" t="s">
        <v>592</v>
      </c>
      <c r="I123" s="101">
        <f t="shared" si="0"/>
        <v>20502.419109999999</v>
      </c>
      <c r="J123" s="101">
        <f t="shared" si="1"/>
        <v>28702.672134999997</v>
      </c>
      <c r="K123" s="102" t="e">
        <f t="shared" si="2"/>
        <v>#VALUE!</v>
      </c>
    </row>
    <row r="124" spans="1:11" ht="13">
      <c r="A124" s="10" t="s">
        <v>146</v>
      </c>
      <c r="B124" s="27">
        <v>31502.43</v>
      </c>
      <c r="C124" s="97">
        <v>0.30359999999999998</v>
      </c>
      <c r="D124" s="27">
        <v>0.33929999999999999</v>
      </c>
      <c r="E124" s="27">
        <v>0.61539999999999995</v>
      </c>
      <c r="F124" s="27">
        <v>9564.1377479999992</v>
      </c>
      <c r="G124" s="27">
        <v>10688.774498999999</v>
      </c>
      <c r="H124" s="27">
        <v>19386.595421999999</v>
      </c>
      <c r="I124" s="98">
        <f t="shared" si="0"/>
        <v>9564.1377479999992</v>
      </c>
      <c r="J124" s="98">
        <f t="shared" si="1"/>
        <v>10688.774498999999</v>
      </c>
      <c r="K124" s="99">
        <f t="shared" si="2"/>
        <v>19386.595421999999</v>
      </c>
    </row>
    <row r="125" spans="1:11" ht="13">
      <c r="A125" s="16" t="s">
        <v>346</v>
      </c>
      <c r="B125" s="28">
        <v>30830.03</v>
      </c>
      <c r="C125" s="100">
        <v>0.2034</v>
      </c>
      <c r="D125" s="100">
        <v>0.32200000000000001</v>
      </c>
      <c r="E125" s="100">
        <v>0.3125</v>
      </c>
      <c r="F125" s="28">
        <v>6270.8281019999995</v>
      </c>
      <c r="G125" s="28">
        <v>9927.2696599999999</v>
      </c>
      <c r="H125" s="28">
        <v>9634.3843749999996</v>
      </c>
      <c r="I125" s="101">
        <f t="shared" si="0"/>
        <v>6270.8281019999995</v>
      </c>
      <c r="J125" s="101">
        <f t="shared" si="1"/>
        <v>9927.2696599999999</v>
      </c>
      <c r="K125" s="102">
        <f t="shared" si="2"/>
        <v>9634.3843749999996</v>
      </c>
    </row>
    <row r="126" spans="1:11" ht="13">
      <c r="A126" s="10" t="s">
        <v>89</v>
      </c>
      <c r="B126" s="27">
        <v>20319.11</v>
      </c>
      <c r="C126" s="97">
        <v>0.52939999999999998</v>
      </c>
      <c r="D126" s="97">
        <v>0.47060000000000002</v>
      </c>
      <c r="E126" s="27" t="s">
        <v>592</v>
      </c>
      <c r="F126" s="27">
        <v>10756.936834</v>
      </c>
      <c r="G126" s="27">
        <v>9562.1731660000005</v>
      </c>
      <c r="H126" s="27" t="s">
        <v>592</v>
      </c>
      <c r="I126" s="98">
        <f t="shared" si="0"/>
        <v>10756.936834</v>
      </c>
      <c r="J126" s="98">
        <f t="shared" si="1"/>
        <v>9562.1731660000005</v>
      </c>
      <c r="K126" s="99" t="e">
        <f t="shared" si="2"/>
        <v>#VALUE!</v>
      </c>
    </row>
    <row r="127" spans="1:11" ht="13">
      <c r="A127" s="16" t="s">
        <v>28</v>
      </c>
      <c r="B127" s="28">
        <v>18426.419999999998</v>
      </c>
      <c r="C127" s="100">
        <v>0.47389999999999999</v>
      </c>
      <c r="D127" s="100">
        <v>0.6583</v>
      </c>
      <c r="E127" s="100">
        <v>0.66879999999999995</v>
      </c>
      <c r="F127" s="28">
        <v>8732.2804379999998</v>
      </c>
      <c r="G127" s="28">
        <v>12130.112286</v>
      </c>
      <c r="H127" s="28">
        <v>12323.589695999997</v>
      </c>
      <c r="I127" s="101">
        <f t="shared" si="0"/>
        <v>8732.2804379999998</v>
      </c>
      <c r="J127" s="101">
        <f t="shared" si="1"/>
        <v>12130.112286</v>
      </c>
      <c r="K127" s="102">
        <f t="shared" si="2"/>
        <v>12323.589695999997</v>
      </c>
    </row>
    <row r="128" spans="1:11" ht="13">
      <c r="A128" s="10" t="s">
        <v>351</v>
      </c>
      <c r="B128" s="27">
        <v>23885.71</v>
      </c>
      <c r="C128" s="97">
        <v>0.13950000000000001</v>
      </c>
      <c r="D128" s="97">
        <v>0.27910000000000001</v>
      </c>
      <c r="E128" s="27" t="s">
        <v>592</v>
      </c>
      <c r="F128" s="27">
        <v>3332.0565450000004</v>
      </c>
      <c r="G128" s="27">
        <v>6666.5016610000002</v>
      </c>
      <c r="H128" s="27" t="s">
        <v>592</v>
      </c>
      <c r="I128" s="98">
        <f t="shared" si="0"/>
        <v>3332.0565450000004</v>
      </c>
      <c r="J128" s="98">
        <f t="shared" si="1"/>
        <v>6666.5016610000002</v>
      </c>
      <c r="K128" s="99" t="e">
        <f t="shared" si="2"/>
        <v>#VALUE!</v>
      </c>
    </row>
    <row r="129" spans="1:11" ht="13">
      <c r="A129" s="16" t="s">
        <v>355</v>
      </c>
      <c r="B129" s="28">
        <v>20258</v>
      </c>
      <c r="C129" s="100">
        <v>0.41539999999999999</v>
      </c>
      <c r="D129" s="28">
        <v>0.47689999999999999</v>
      </c>
      <c r="E129" s="28" t="s">
        <v>592</v>
      </c>
      <c r="F129" s="28">
        <v>8415.1731999999993</v>
      </c>
      <c r="G129" s="28">
        <v>9661.0401999999995</v>
      </c>
      <c r="H129" s="28" t="s">
        <v>592</v>
      </c>
      <c r="I129" s="101">
        <f t="shared" si="0"/>
        <v>8415.1731999999993</v>
      </c>
      <c r="J129" s="101">
        <f t="shared" si="1"/>
        <v>9661.0401999999995</v>
      </c>
      <c r="K129" s="102" t="e">
        <f t="shared" si="2"/>
        <v>#VALUE!</v>
      </c>
    </row>
    <row r="130" spans="1:11" ht="13">
      <c r="A130" s="10" t="s">
        <v>253</v>
      </c>
      <c r="B130" s="27">
        <v>22473.03</v>
      </c>
      <c r="C130" s="97">
        <v>0.36940000000000001</v>
      </c>
      <c r="D130" s="97">
        <v>0.57840000000000003</v>
      </c>
      <c r="E130" s="97">
        <v>0.64480000000000004</v>
      </c>
      <c r="F130" s="27">
        <v>8301.5372819999993</v>
      </c>
      <c r="G130" s="27">
        <v>12998.400551999999</v>
      </c>
      <c r="H130" s="27">
        <v>14490.609743999999</v>
      </c>
      <c r="I130" s="98">
        <f t="shared" si="0"/>
        <v>8301.5372819999993</v>
      </c>
      <c r="J130" s="98">
        <f t="shared" si="1"/>
        <v>12998.400551999999</v>
      </c>
      <c r="K130" s="99">
        <f t="shared" si="2"/>
        <v>14490.609743999999</v>
      </c>
    </row>
    <row r="131" spans="1:11" ht="13">
      <c r="A131" s="16" t="s">
        <v>58</v>
      </c>
      <c r="B131" s="28">
        <v>19820.080000000002</v>
      </c>
      <c r="C131" s="100">
        <v>0.30559999999999998</v>
      </c>
      <c r="D131" s="100">
        <v>0.57410000000000005</v>
      </c>
      <c r="E131" s="100">
        <v>0.64959999999999996</v>
      </c>
      <c r="F131" s="28">
        <v>6057.0164480000003</v>
      </c>
      <c r="G131" s="28">
        <v>11378.707928000002</v>
      </c>
      <c r="H131" s="28">
        <v>12875.123968</v>
      </c>
      <c r="I131" s="101">
        <f t="shared" si="0"/>
        <v>6057.0164480000003</v>
      </c>
      <c r="J131" s="101">
        <f t="shared" si="1"/>
        <v>11378.707928000002</v>
      </c>
      <c r="K131" s="102">
        <f t="shared" si="2"/>
        <v>12875.123968</v>
      </c>
    </row>
    <row r="132" spans="1:11" ht="13">
      <c r="A132" s="10" t="s">
        <v>361</v>
      </c>
      <c r="B132" s="27">
        <v>15638.66</v>
      </c>
      <c r="C132" s="97">
        <v>0.30769999999999997</v>
      </c>
      <c r="D132" s="97">
        <v>0.56410000000000005</v>
      </c>
      <c r="E132" s="97">
        <v>0.69569999999999999</v>
      </c>
      <c r="F132" s="27">
        <v>4812.0156819999993</v>
      </c>
      <c r="G132" s="27">
        <v>8821.7681060000014</v>
      </c>
      <c r="H132" s="27">
        <v>10879.815762</v>
      </c>
      <c r="I132" s="98">
        <f t="shared" si="0"/>
        <v>4812.0156819999993</v>
      </c>
      <c r="J132" s="98">
        <f t="shared" si="1"/>
        <v>8821.7681060000014</v>
      </c>
      <c r="K132" s="99">
        <f t="shared" si="2"/>
        <v>10879.815762</v>
      </c>
    </row>
    <row r="133" spans="1:11" ht="13">
      <c r="A133" s="16" t="s">
        <v>106</v>
      </c>
      <c r="B133" s="28">
        <v>23272.97</v>
      </c>
      <c r="C133" s="28">
        <v>0.4919</v>
      </c>
      <c r="D133" s="28">
        <v>0.69110000000000005</v>
      </c>
      <c r="E133" s="28" t="s">
        <v>600</v>
      </c>
      <c r="F133" s="28">
        <v>11447.973943000001</v>
      </c>
      <c r="G133" s="28">
        <v>16083.949567000001</v>
      </c>
      <c r="H133" s="28" t="s">
        <v>592</v>
      </c>
      <c r="I133" s="101">
        <f t="shared" si="0"/>
        <v>11447.973943000001</v>
      </c>
      <c r="J133" s="101">
        <f t="shared" si="1"/>
        <v>16083.949567000001</v>
      </c>
      <c r="K133" s="102" t="e">
        <f t="shared" si="2"/>
        <v>#VALUE!</v>
      </c>
    </row>
    <row r="134" spans="1:11" ht="13">
      <c r="A134" s="10" t="s">
        <v>255</v>
      </c>
      <c r="B134" s="27">
        <v>21838.47</v>
      </c>
      <c r="C134" s="97">
        <v>0.37630000000000002</v>
      </c>
      <c r="D134" s="97">
        <v>0.35870000000000002</v>
      </c>
      <c r="E134" s="97">
        <v>0.66669999999999996</v>
      </c>
      <c r="F134" s="27">
        <v>8217.8162610000018</v>
      </c>
      <c r="G134" s="27">
        <v>7833.4591890000011</v>
      </c>
      <c r="H134" s="27">
        <v>14559.707949</v>
      </c>
      <c r="I134" s="98">
        <f t="shared" si="0"/>
        <v>8217.8162610000018</v>
      </c>
      <c r="J134" s="98">
        <f t="shared" si="1"/>
        <v>7833.4591890000011</v>
      </c>
      <c r="K134" s="99">
        <f t="shared" si="2"/>
        <v>14559.707949</v>
      </c>
    </row>
    <row r="135" spans="1:11" ht="13">
      <c r="A135" s="16" t="s">
        <v>258</v>
      </c>
      <c r="B135" s="28">
        <v>23221.06</v>
      </c>
      <c r="C135" s="100">
        <v>0.3649</v>
      </c>
      <c r="D135" s="100">
        <v>0.46150000000000002</v>
      </c>
      <c r="E135" s="100">
        <v>0.84670000000000001</v>
      </c>
      <c r="F135" s="28">
        <v>8473.364794000001</v>
      </c>
      <c r="G135" s="28">
        <v>10716.519190000001</v>
      </c>
      <c r="H135" s="28">
        <v>19661.271502</v>
      </c>
      <c r="I135" s="101">
        <f t="shared" si="0"/>
        <v>8473.364794000001</v>
      </c>
      <c r="J135" s="101">
        <f t="shared" si="1"/>
        <v>10716.519190000001</v>
      </c>
      <c r="K135" s="102">
        <f t="shared" si="2"/>
        <v>19661.271502</v>
      </c>
    </row>
    <row r="136" spans="1:11" ht="13">
      <c r="A136" s="10" t="s">
        <v>285</v>
      </c>
      <c r="B136" s="27">
        <v>25627.78</v>
      </c>
      <c r="C136" s="97">
        <v>0.37930000000000003</v>
      </c>
      <c r="D136" s="97">
        <v>0.51719999999999999</v>
      </c>
      <c r="E136" s="27" t="s">
        <v>592</v>
      </c>
      <c r="F136" s="27">
        <v>9720.616954000001</v>
      </c>
      <c r="G136" s="27">
        <v>13254.687816</v>
      </c>
      <c r="H136" s="27" t="s">
        <v>592</v>
      </c>
      <c r="I136" s="98">
        <f t="shared" si="0"/>
        <v>9720.616954000001</v>
      </c>
      <c r="J136" s="98">
        <f t="shared" si="1"/>
        <v>13254.687816</v>
      </c>
      <c r="K136" s="99" t="e">
        <f t="shared" si="2"/>
        <v>#VALUE!</v>
      </c>
    </row>
    <row r="137" spans="1:11" ht="13">
      <c r="A137" s="16" t="s">
        <v>229</v>
      </c>
      <c r="B137" s="28">
        <v>16921.599999999999</v>
      </c>
      <c r="C137" s="100">
        <v>0.39410000000000001</v>
      </c>
      <c r="D137" s="100">
        <v>0.52039999999999997</v>
      </c>
      <c r="E137" s="100">
        <v>0.78569999999999995</v>
      </c>
      <c r="F137" s="28">
        <v>6668.8025599999992</v>
      </c>
      <c r="G137" s="28">
        <v>8806.0006399999984</v>
      </c>
      <c r="H137" s="28">
        <v>13295.301119999998</v>
      </c>
      <c r="I137" s="101">
        <f t="shared" si="0"/>
        <v>6668.8025599999992</v>
      </c>
      <c r="J137" s="101">
        <f t="shared" si="1"/>
        <v>8806.0006399999984</v>
      </c>
      <c r="K137" s="102">
        <f t="shared" si="2"/>
        <v>13295.301119999998</v>
      </c>
    </row>
    <row r="138" spans="1:11" ht="13">
      <c r="A138" s="10" t="s">
        <v>30</v>
      </c>
      <c r="B138" s="27">
        <v>22388.14</v>
      </c>
      <c r="C138" s="97">
        <v>0.30580000000000002</v>
      </c>
      <c r="D138" s="97">
        <v>0.37040000000000001</v>
      </c>
      <c r="E138" s="27">
        <v>0.62960000000000005</v>
      </c>
      <c r="F138" s="27">
        <v>6846.2932120000005</v>
      </c>
      <c r="G138" s="27">
        <v>8292.5670559999999</v>
      </c>
      <c r="H138" s="27">
        <v>14095.572944000001</v>
      </c>
      <c r="I138" s="98">
        <f t="shared" si="0"/>
        <v>6846.2932120000005</v>
      </c>
      <c r="J138" s="98">
        <f t="shared" si="1"/>
        <v>8292.5670559999999</v>
      </c>
      <c r="K138" s="99">
        <f t="shared" si="2"/>
        <v>14095.572944000001</v>
      </c>
    </row>
    <row r="139" spans="1:11" ht="13">
      <c r="A139" s="16" t="s">
        <v>370</v>
      </c>
      <c r="B139" s="28">
        <v>18166.84</v>
      </c>
      <c r="C139" s="100">
        <v>0.2155</v>
      </c>
      <c r="D139" s="100">
        <v>0.31469999999999998</v>
      </c>
      <c r="E139" s="28">
        <v>0.84</v>
      </c>
      <c r="F139" s="28">
        <v>3914.9540200000001</v>
      </c>
      <c r="G139" s="28">
        <v>5717.1045479999993</v>
      </c>
      <c r="H139" s="28">
        <v>15260.1456</v>
      </c>
      <c r="I139" s="101">
        <f t="shared" si="0"/>
        <v>3914.9540200000001</v>
      </c>
      <c r="J139" s="101">
        <f t="shared" si="1"/>
        <v>5717.1045479999993</v>
      </c>
      <c r="K139" s="102">
        <f t="shared" si="2"/>
        <v>15260.1456</v>
      </c>
    </row>
    <row r="140" spans="1:11" ht="13">
      <c r="A140" s="10" t="s">
        <v>373</v>
      </c>
      <c r="B140" s="27">
        <v>29972.5</v>
      </c>
      <c r="C140" s="97">
        <v>0.16589999999999999</v>
      </c>
      <c r="D140" s="97">
        <v>0.25769999999999998</v>
      </c>
      <c r="E140" s="97">
        <v>0.59060000000000001</v>
      </c>
      <c r="F140" s="27">
        <v>4972.4377500000001</v>
      </c>
      <c r="G140" s="27">
        <v>7723.9132499999996</v>
      </c>
      <c r="H140" s="27">
        <v>17701.7585</v>
      </c>
      <c r="I140" s="98">
        <f t="shared" si="0"/>
        <v>4972.4377500000001</v>
      </c>
      <c r="J140" s="98">
        <f t="shared" si="1"/>
        <v>7723.9132499999996</v>
      </c>
      <c r="K140" s="99">
        <f t="shared" si="2"/>
        <v>17701.7585</v>
      </c>
    </row>
    <row r="141" spans="1:11" ht="13">
      <c r="A141" s="16" t="s">
        <v>262</v>
      </c>
      <c r="B141" s="28">
        <v>29066.74</v>
      </c>
      <c r="C141" s="100">
        <v>0.22159999999999999</v>
      </c>
      <c r="D141" s="100">
        <v>0.28739999999999999</v>
      </c>
      <c r="E141" s="100">
        <v>0.41210000000000002</v>
      </c>
      <c r="F141" s="28">
        <v>6441.1895839999997</v>
      </c>
      <c r="G141" s="28">
        <v>8353.7810759999993</v>
      </c>
      <c r="H141" s="28">
        <v>11978.403554</v>
      </c>
      <c r="I141" s="101">
        <f t="shared" si="0"/>
        <v>6441.1895839999997</v>
      </c>
      <c r="J141" s="101">
        <f t="shared" si="1"/>
        <v>8353.7810759999993</v>
      </c>
      <c r="K141" s="102">
        <f t="shared" si="2"/>
        <v>11978.403554</v>
      </c>
    </row>
    <row r="142" spans="1:11" ht="13">
      <c r="A142" s="10" t="s">
        <v>377</v>
      </c>
      <c r="B142" s="27">
        <v>33222.01</v>
      </c>
      <c r="C142" s="97">
        <v>0.12470000000000001</v>
      </c>
      <c r="D142" s="97">
        <v>0.38779999999999998</v>
      </c>
      <c r="E142" s="97">
        <v>0.21640000000000001</v>
      </c>
      <c r="F142" s="27">
        <v>4142.7846470000004</v>
      </c>
      <c r="G142" s="27">
        <v>12883.495478000001</v>
      </c>
      <c r="H142" s="27">
        <v>7189.2429640000009</v>
      </c>
      <c r="I142" s="98">
        <f t="shared" si="0"/>
        <v>4142.7846470000004</v>
      </c>
      <c r="J142" s="98">
        <f t="shared" si="1"/>
        <v>12883.495478000001</v>
      </c>
      <c r="K142" s="99">
        <f t="shared" si="2"/>
        <v>7189.2429640000009</v>
      </c>
    </row>
    <row r="143" spans="1:11" ht="13">
      <c r="A143" s="16" t="s">
        <v>263</v>
      </c>
      <c r="B143" s="28">
        <v>23240.06</v>
      </c>
      <c r="C143" s="100">
        <v>0.4733</v>
      </c>
      <c r="D143" s="100">
        <v>0.56879999999999997</v>
      </c>
      <c r="E143" s="28">
        <v>0.88890000000000002</v>
      </c>
      <c r="F143" s="28">
        <v>10999.520398000001</v>
      </c>
      <c r="G143" s="28">
        <v>13218.946128</v>
      </c>
      <c r="H143" s="28">
        <v>20658.089334</v>
      </c>
      <c r="I143" s="101">
        <f t="shared" si="0"/>
        <v>10999.520398000001</v>
      </c>
      <c r="J143" s="101">
        <f t="shared" si="1"/>
        <v>13218.946128</v>
      </c>
      <c r="K143" s="102">
        <f t="shared" si="2"/>
        <v>20658.089334</v>
      </c>
    </row>
    <row r="144" spans="1:11" ht="13">
      <c r="A144" s="10" t="s">
        <v>264</v>
      </c>
      <c r="B144" s="27">
        <v>26255.29</v>
      </c>
      <c r="C144" s="97">
        <v>0.44500000000000001</v>
      </c>
      <c r="D144" s="97">
        <v>0.6603</v>
      </c>
      <c r="E144" s="27" t="s">
        <v>600</v>
      </c>
      <c r="F144" s="27">
        <v>11683.60405</v>
      </c>
      <c r="G144" s="27">
        <v>17336.367987000001</v>
      </c>
      <c r="H144" s="27" t="s">
        <v>592</v>
      </c>
      <c r="I144" s="98">
        <f t="shared" si="0"/>
        <v>11683.60405</v>
      </c>
      <c r="J144" s="98">
        <f t="shared" si="1"/>
        <v>17336.367987000001</v>
      </c>
      <c r="K144" s="99" t="e">
        <f t="shared" si="2"/>
        <v>#VALUE!</v>
      </c>
    </row>
    <row r="145" spans="1:11" ht="13">
      <c r="A145" s="16" t="s">
        <v>93</v>
      </c>
      <c r="B145" s="28">
        <v>23905.26</v>
      </c>
      <c r="C145" s="100">
        <v>0.51519999999999999</v>
      </c>
      <c r="D145" s="100">
        <v>0.69699999999999995</v>
      </c>
      <c r="E145" s="28" t="s">
        <v>600</v>
      </c>
      <c r="F145" s="28">
        <v>12315.989951999998</v>
      </c>
      <c r="G145" s="28">
        <v>16661.966219999998</v>
      </c>
      <c r="H145" s="28" t="s">
        <v>592</v>
      </c>
      <c r="I145" s="101">
        <f t="shared" si="0"/>
        <v>12315.989951999998</v>
      </c>
      <c r="J145" s="101">
        <f t="shared" si="1"/>
        <v>16661.966219999998</v>
      </c>
      <c r="K145" s="102" t="e">
        <f t="shared" si="2"/>
        <v>#VALUE!</v>
      </c>
    </row>
    <row r="146" spans="1:11" ht="13">
      <c r="A146" s="10" t="s">
        <v>235</v>
      </c>
      <c r="B146" s="27">
        <v>24328.240000000002</v>
      </c>
      <c r="C146" s="97">
        <v>0.40329999999999999</v>
      </c>
      <c r="D146" s="97">
        <v>0.4239</v>
      </c>
      <c r="E146" s="97">
        <v>0.79310000000000003</v>
      </c>
      <c r="F146" s="27">
        <v>9811.5791920000011</v>
      </c>
      <c r="G146" s="27">
        <v>10312.740936</v>
      </c>
      <c r="H146" s="27">
        <v>19294.727144</v>
      </c>
      <c r="I146" s="98">
        <f t="shared" si="0"/>
        <v>9811.5791920000011</v>
      </c>
      <c r="J146" s="98">
        <f t="shared" si="1"/>
        <v>10312.740936</v>
      </c>
      <c r="K146" s="99">
        <f t="shared" si="2"/>
        <v>19294.727144</v>
      </c>
    </row>
    <row r="147" spans="1:11" ht="13">
      <c r="A147" s="16" t="s">
        <v>268</v>
      </c>
      <c r="B147" s="28">
        <v>25616.05</v>
      </c>
      <c r="C147" s="100">
        <v>0.31879999999999997</v>
      </c>
      <c r="D147" s="100">
        <v>0.37680000000000002</v>
      </c>
      <c r="E147" s="100">
        <v>0.79310000000000003</v>
      </c>
      <c r="F147" s="28">
        <v>8166.3967399999992</v>
      </c>
      <c r="G147" s="28">
        <v>9652.1276400000006</v>
      </c>
      <c r="H147" s="28">
        <v>20316.089254999999</v>
      </c>
      <c r="I147" s="101">
        <f t="shared" si="0"/>
        <v>8166.3967399999992</v>
      </c>
      <c r="J147" s="101">
        <f t="shared" si="1"/>
        <v>9652.1276400000006</v>
      </c>
      <c r="K147" s="102">
        <f t="shared" si="2"/>
        <v>20316.089254999999</v>
      </c>
    </row>
    <row r="148" spans="1:11" ht="13">
      <c r="A148" s="10" t="s">
        <v>304</v>
      </c>
      <c r="B148" s="27">
        <v>21054.31</v>
      </c>
      <c r="C148" s="97">
        <v>0.2828</v>
      </c>
      <c r="D148" s="97">
        <v>0.31309999999999999</v>
      </c>
      <c r="E148" s="27" t="s">
        <v>600</v>
      </c>
      <c r="F148" s="27">
        <v>5954.1588680000004</v>
      </c>
      <c r="G148" s="27">
        <v>6592.1044609999999</v>
      </c>
      <c r="H148" s="27" t="s">
        <v>592</v>
      </c>
      <c r="I148" s="98">
        <f t="shared" si="0"/>
        <v>5954.1588680000004</v>
      </c>
      <c r="J148" s="98">
        <f t="shared" si="1"/>
        <v>6592.1044609999999</v>
      </c>
      <c r="K148" s="99" t="e">
        <f t="shared" si="2"/>
        <v>#VALUE!</v>
      </c>
    </row>
    <row r="149" spans="1:11" ht="13">
      <c r="A149" s="16" t="s">
        <v>48</v>
      </c>
      <c r="B149" s="28">
        <v>19189.18</v>
      </c>
      <c r="C149" s="100">
        <v>0.33579999999999999</v>
      </c>
      <c r="D149" s="100">
        <v>0.5474</v>
      </c>
      <c r="E149" s="100">
        <v>0.4194</v>
      </c>
      <c r="F149" s="28">
        <v>6443.7266440000003</v>
      </c>
      <c r="G149" s="28">
        <v>10504.157132</v>
      </c>
      <c r="H149" s="28">
        <v>8047.9420920000002</v>
      </c>
      <c r="I149" s="101">
        <f t="shared" si="0"/>
        <v>6443.7266440000003</v>
      </c>
      <c r="J149" s="101">
        <f t="shared" si="1"/>
        <v>10504.157132</v>
      </c>
      <c r="K149" s="102">
        <f t="shared" si="2"/>
        <v>8047.9420920000002</v>
      </c>
    </row>
    <row r="150" spans="1:11" ht="13">
      <c r="A150" s="10" t="s">
        <v>269</v>
      </c>
      <c r="B150" s="27">
        <v>22420.51</v>
      </c>
      <c r="C150" s="97">
        <v>0.43419999999999997</v>
      </c>
      <c r="D150" s="97">
        <v>0.5867</v>
      </c>
      <c r="E150" s="97">
        <v>0.72729999999999995</v>
      </c>
      <c r="F150" s="27">
        <v>9734.9854419999992</v>
      </c>
      <c r="G150" s="27">
        <v>13154.113216999998</v>
      </c>
      <c r="H150" s="27">
        <v>16306.436922999997</v>
      </c>
      <c r="I150" s="98">
        <f t="shared" si="0"/>
        <v>9734.9854419999992</v>
      </c>
      <c r="J150" s="98">
        <f t="shared" si="1"/>
        <v>13154.113216999998</v>
      </c>
      <c r="K150" s="99">
        <f t="shared" si="2"/>
        <v>16306.436922999997</v>
      </c>
    </row>
    <row r="151" spans="1:11" ht="13">
      <c r="A151" s="16" t="s">
        <v>382</v>
      </c>
      <c r="B151" s="28">
        <v>19661.89</v>
      </c>
      <c r="C151" s="28">
        <v>0.2596</v>
      </c>
      <c r="D151" s="28">
        <v>0.3574</v>
      </c>
      <c r="E151" s="28">
        <v>0.79369999999999996</v>
      </c>
      <c r="F151" s="28">
        <v>5104.2266439999994</v>
      </c>
      <c r="G151" s="28">
        <v>7027.1594859999996</v>
      </c>
      <c r="H151" s="28">
        <v>15605.642092999999</v>
      </c>
      <c r="I151" s="101">
        <f t="shared" si="0"/>
        <v>5104.2266439999994</v>
      </c>
      <c r="J151" s="101">
        <f t="shared" si="1"/>
        <v>7027.1594859999996</v>
      </c>
      <c r="K151" s="102">
        <f t="shared" si="2"/>
        <v>15605.642092999999</v>
      </c>
    </row>
    <row r="152" spans="1:11" ht="13">
      <c r="A152" s="10" t="s">
        <v>99</v>
      </c>
      <c r="B152" s="27">
        <v>32796.519999999997</v>
      </c>
      <c r="C152" s="97">
        <v>0.6</v>
      </c>
      <c r="D152" s="27" t="s">
        <v>600</v>
      </c>
      <c r="E152" s="27" t="s">
        <v>600</v>
      </c>
      <c r="F152" s="27">
        <v>19677.911999999997</v>
      </c>
      <c r="G152" s="27" t="s">
        <v>592</v>
      </c>
      <c r="H152" s="27" t="s">
        <v>592</v>
      </c>
      <c r="I152" s="98">
        <f t="shared" si="0"/>
        <v>19677.911999999997</v>
      </c>
      <c r="J152" s="98" t="e">
        <f t="shared" si="1"/>
        <v>#VALUE!</v>
      </c>
      <c r="K152" s="99" t="e">
        <f t="shared" si="2"/>
        <v>#VALUE!</v>
      </c>
    </row>
    <row r="153" spans="1:11" ht="13">
      <c r="A153" s="16" t="s">
        <v>271</v>
      </c>
      <c r="B153" s="28">
        <v>21558.3</v>
      </c>
      <c r="C153" s="100">
        <v>0.3125</v>
      </c>
      <c r="D153" s="100">
        <v>0.40510000000000002</v>
      </c>
      <c r="E153" s="28">
        <v>0.72729999999999995</v>
      </c>
      <c r="F153" s="28">
        <v>6736.96875</v>
      </c>
      <c r="G153" s="28">
        <v>8733.2673300000006</v>
      </c>
      <c r="H153" s="28">
        <v>15679.351589999998</v>
      </c>
      <c r="I153" s="101">
        <f t="shared" si="0"/>
        <v>6736.96875</v>
      </c>
      <c r="J153" s="101">
        <f t="shared" si="1"/>
        <v>8733.2673300000006</v>
      </c>
      <c r="K153" s="102">
        <f t="shared" si="2"/>
        <v>15679.351589999998</v>
      </c>
    </row>
    <row r="154" spans="1:11" ht="13">
      <c r="A154" s="10" t="s">
        <v>386</v>
      </c>
      <c r="B154" s="27">
        <v>19900.34</v>
      </c>
      <c r="C154" s="27">
        <v>0.21879999999999999</v>
      </c>
      <c r="D154" s="27" t="s">
        <v>600</v>
      </c>
      <c r="E154" s="27" t="s">
        <v>592</v>
      </c>
      <c r="F154" s="27">
        <v>4354.1943920000003</v>
      </c>
      <c r="G154" s="27" t="s">
        <v>592</v>
      </c>
      <c r="H154" s="27" t="s">
        <v>592</v>
      </c>
      <c r="I154" s="98">
        <f t="shared" si="0"/>
        <v>4354.1943920000003</v>
      </c>
      <c r="J154" s="98" t="e">
        <f t="shared" si="1"/>
        <v>#VALUE!</v>
      </c>
      <c r="K154" s="99" t="e">
        <f t="shared" si="2"/>
        <v>#VALUE!</v>
      </c>
    </row>
    <row r="155" spans="1:11" ht="13">
      <c r="A155" s="16" t="s">
        <v>389</v>
      </c>
      <c r="B155" s="28">
        <v>29113.11</v>
      </c>
      <c r="C155" s="100">
        <v>8.1000000000000003E-2</v>
      </c>
      <c r="D155" s="100">
        <v>0.22070000000000001</v>
      </c>
      <c r="E155" s="100">
        <v>0.19489999999999999</v>
      </c>
      <c r="F155" s="28">
        <v>2358.1619100000003</v>
      </c>
      <c r="G155" s="28">
        <v>6425.2633770000002</v>
      </c>
      <c r="H155" s="28">
        <v>5674.1451390000002</v>
      </c>
      <c r="I155" s="101">
        <f t="shared" si="0"/>
        <v>2358.1619100000003</v>
      </c>
      <c r="J155" s="101">
        <f t="shared" si="1"/>
        <v>6425.2633770000002</v>
      </c>
      <c r="K155" s="102">
        <f t="shared" si="2"/>
        <v>5674.1451390000002</v>
      </c>
    </row>
    <row r="156" spans="1:11" ht="13">
      <c r="A156" s="10" t="s">
        <v>36</v>
      </c>
      <c r="B156" s="27">
        <v>26403.14</v>
      </c>
      <c r="C156" s="97">
        <v>0.26600000000000001</v>
      </c>
      <c r="D156" s="97">
        <v>0.32990000000000003</v>
      </c>
      <c r="E156" s="27" t="s">
        <v>592</v>
      </c>
      <c r="F156" s="27">
        <v>7023.23524</v>
      </c>
      <c r="G156" s="27">
        <v>8710.3958860000002</v>
      </c>
      <c r="H156" s="27" t="s">
        <v>592</v>
      </c>
      <c r="I156" s="98">
        <f t="shared" si="0"/>
        <v>7023.23524</v>
      </c>
      <c r="J156" s="98">
        <f t="shared" si="1"/>
        <v>8710.3958860000002</v>
      </c>
      <c r="K156" s="99" t="e">
        <f t="shared" si="2"/>
        <v>#VALUE!</v>
      </c>
    </row>
    <row r="157" spans="1:11" ht="13">
      <c r="A157" s="16" t="s">
        <v>391</v>
      </c>
      <c r="B157" s="28">
        <v>21478.09</v>
      </c>
      <c r="C157" s="100">
        <v>0.25640000000000002</v>
      </c>
      <c r="D157" s="100">
        <v>0.37109999999999999</v>
      </c>
      <c r="E157" s="100">
        <v>0.45519999999999999</v>
      </c>
      <c r="F157" s="28">
        <v>5506.9822760000006</v>
      </c>
      <c r="G157" s="28">
        <v>7970.5191989999994</v>
      </c>
      <c r="H157" s="28">
        <v>9776.8265680000004</v>
      </c>
      <c r="I157" s="101">
        <f t="shared" si="0"/>
        <v>5506.9822760000006</v>
      </c>
      <c r="J157" s="101">
        <f t="shared" si="1"/>
        <v>7970.5191989999994</v>
      </c>
      <c r="K157" s="102">
        <f t="shared" si="2"/>
        <v>9776.8265680000004</v>
      </c>
    </row>
    <row r="158" spans="1:11" ht="13">
      <c r="A158" s="10" t="s">
        <v>392</v>
      </c>
      <c r="B158" s="27">
        <v>28042.69</v>
      </c>
      <c r="C158" s="97">
        <v>0.19850000000000001</v>
      </c>
      <c r="D158" s="97">
        <v>0.2873</v>
      </c>
      <c r="E158" s="97">
        <v>0.29759999999999998</v>
      </c>
      <c r="F158" s="27">
        <v>5566.4739650000001</v>
      </c>
      <c r="G158" s="27">
        <v>8056.6648369999994</v>
      </c>
      <c r="H158" s="27">
        <v>8345.5045439999994</v>
      </c>
      <c r="I158" s="98">
        <f t="shared" si="0"/>
        <v>5566.4739650000001</v>
      </c>
      <c r="J158" s="98">
        <f t="shared" si="1"/>
        <v>8056.6648369999994</v>
      </c>
      <c r="K158" s="99">
        <f t="shared" si="2"/>
        <v>8345.5045439999994</v>
      </c>
    </row>
    <row r="159" spans="1:11" ht="13">
      <c r="A159" s="16" t="s">
        <v>394</v>
      </c>
      <c r="B159" s="28">
        <v>57773.39</v>
      </c>
      <c r="C159" s="28" t="s">
        <v>600</v>
      </c>
      <c r="D159" s="28" t="s">
        <v>600</v>
      </c>
      <c r="E159" s="28" t="s">
        <v>600</v>
      </c>
      <c r="F159" s="28" t="s">
        <v>592</v>
      </c>
      <c r="G159" s="28" t="s">
        <v>592</v>
      </c>
      <c r="H159" s="28" t="s">
        <v>592</v>
      </c>
      <c r="I159" s="101" t="e">
        <f t="shared" si="0"/>
        <v>#VALUE!</v>
      </c>
      <c r="J159" s="101" t="e">
        <f t="shared" si="1"/>
        <v>#VALUE!</v>
      </c>
      <c r="K159" s="102" t="e">
        <f t="shared" si="2"/>
        <v>#VALUE!</v>
      </c>
    </row>
    <row r="160" spans="1:11" ht="13">
      <c r="A160" s="10" t="s">
        <v>313</v>
      </c>
      <c r="B160" s="27">
        <v>29611.279999999999</v>
      </c>
      <c r="C160" s="97">
        <v>0.15379999999999999</v>
      </c>
      <c r="D160" s="97">
        <v>0.36109999999999998</v>
      </c>
      <c r="E160" s="27" t="s">
        <v>600</v>
      </c>
      <c r="F160" s="27">
        <v>4554.2148639999996</v>
      </c>
      <c r="G160" s="27">
        <v>10692.633207999999</v>
      </c>
      <c r="H160" s="27" t="s">
        <v>592</v>
      </c>
      <c r="I160" s="98">
        <f t="shared" si="0"/>
        <v>4554.2148639999996</v>
      </c>
      <c r="J160" s="98">
        <f t="shared" si="1"/>
        <v>10692.633207999999</v>
      </c>
      <c r="K160" s="99" t="e">
        <f t="shared" si="2"/>
        <v>#VALUE!</v>
      </c>
    </row>
    <row r="161" spans="1:11" ht="13">
      <c r="A161" s="16" t="s">
        <v>395</v>
      </c>
      <c r="B161" s="28">
        <v>19901.86</v>
      </c>
      <c r="C161" s="100">
        <v>0.1923</v>
      </c>
      <c r="D161" s="100">
        <v>0.16669999999999999</v>
      </c>
      <c r="E161" s="28" t="s">
        <v>592</v>
      </c>
      <c r="F161" s="28">
        <v>3827.1276780000003</v>
      </c>
      <c r="G161" s="28">
        <v>3317.6400619999999</v>
      </c>
      <c r="H161" s="28" t="s">
        <v>592</v>
      </c>
      <c r="I161" s="101">
        <f t="shared" si="0"/>
        <v>3827.1276780000003</v>
      </c>
      <c r="J161" s="101">
        <f t="shared" si="1"/>
        <v>3317.6400619999999</v>
      </c>
      <c r="K161" s="102" t="e">
        <f t="shared" si="2"/>
        <v>#VALUE!</v>
      </c>
    </row>
    <row r="162" spans="1:11" ht="13">
      <c r="A162" s="10" t="s">
        <v>400</v>
      </c>
      <c r="B162" s="27">
        <v>20301.18</v>
      </c>
      <c r="C162" s="97">
        <v>0.29170000000000001</v>
      </c>
      <c r="D162" s="97">
        <v>0.59440000000000004</v>
      </c>
      <c r="E162" s="97">
        <v>0.62690000000000001</v>
      </c>
      <c r="F162" s="27">
        <v>5921.854206</v>
      </c>
      <c r="G162" s="27">
        <v>12067.021392000001</v>
      </c>
      <c r="H162" s="27">
        <v>12726.809742000001</v>
      </c>
      <c r="I162" s="98">
        <f t="shared" si="0"/>
        <v>5921.854206</v>
      </c>
      <c r="J162" s="98">
        <f t="shared" si="1"/>
        <v>12067.021392000001</v>
      </c>
      <c r="K162" s="99">
        <f t="shared" si="2"/>
        <v>12726.809742000001</v>
      </c>
    </row>
    <row r="163" spans="1:11" ht="13">
      <c r="A163" s="16" t="s">
        <v>401</v>
      </c>
      <c r="B163" s="28">
        <v>19803.98</v>
      </c>
      <c r="C163" s="100">
        <v>0.3241</v>
      </c>
      <c r="D163" s="100">
        <v>0.56479999999999997</v>
      </c>
      <c r="E163" s="100">
        <v>0.44969999999999999</v>
      </c>
      <c r="F163" s="28">
        <v>6418.4699179999998</v>
      </c>
      <c r="G163" s="28">
        <v>11185.287903999999</v>
      </c>
      <c r="H163" s="28">
        <v>8905.8498060000002</v>
      </c>
      <c r="I163" s="101">
        <f t="shared" si="0"/>
        <v>6418.4699179999998</v>
      </c>
      <c r="J163" s="101">
        <f t="shared" si="1"/>
        <v>11185.287903999999</v>
      </c>
      <c r="K163" s="102">
        <f t="shared" si="2"/>
        <v>8905.8498060000002</v>
      </c>
    </row>
    <row r="164" spans="1:11" ht="13">
      <c r="A164" s="10" t="s">
        <v>402</v>
      </c>
      <c r="B164" s="27">
        <v>23385.48</v>
      </c>
      <c r="C164" s="97">
        <v>0.42109999999999997</v>
      </c>
      <c r="D164" s="97">
        <v>0.52629999999999999</v>
      </c>
      <c r="E164" s="27" t="s">
        <v>600</v>
      </c>
      <c r="F164" s="27">
        <v>9847.6256279999998</v>
      </c>
      <c r="G164" s="27">
        <v>12307.778124</v>
      </c>
      <c r="H164" s="27" t="s">
        <v>592</v>
      </c>
      <c r="I164" s="98">
        <f t="shared" si="0"/>
        <v>9847.6256279999998</v>
      </c>
      <c r="J164" s="98">
        <f t="shared" si="1"/>
        <v>12307.778124</v>
      </c>
      <c r="K164" s="99" t="e">
        <f t="shared" si="2"/>
        <v>#VALUE!</v>
      </c>
    </row>
    <row r="165" spans="1:11" ht="13">
      <c r="A165" s="16" t="s">
        <v>404</v>
      </c>
      <c r="B165" s="28">
        <v>18222.689999999999</v>
      </c>
      <c r="C165" s="100">
        <v>0.26490000000000002</v>
      </c>
      <c r="D165" s="100">
        <v>0.30969999999999998</v>
      </c>
      <c r="E165" s="28">
        <v>0.75580000000000003</v>
      </c>
      <c r="F165" s="28">
        <v>4827.1905809999998</v>
      </c>
      <c r="G165" s="28">
        <v>5643.5670929999987</v>
      </c>
      <c r="H165" s="28">
        <v>13772.709101999999</v>
      </c>
      <c r="I165" s="101">
        <f t="shared" si="0"/>
        <v>4827.1905809999998</v>
      </c>
      <c r="J165" s="101">
        <f t="shared" si="1"/>
        <v>5643.5670929999987</v>
      </c>
      <c r="K165" s="102">
        <f t="shared" si="2"/>
        <v>13772.709101999999</v>
      </c>
    </row>
    <row r="166" spans="1:11" ht="13">
      <c r="A166" s="10" t="s">
        <v>405</v>
      </c>
      <c r="B166" s="27">
        <v>23220.91</v>
      </c>
      <c r="C166" s="97">
        <v>0.4</v>
      </c>
      <c r="D166" s="97">
        <v>0.54679999999999995</v>
      </c>
      <c r="E166" s="27" t="s">
        <v>600</v>
      </c>
      <c r="F166" s="27">
        <v>9288.3639999999996</v>
      </c>
      <c r="G166" s="27">
        <v>12697.193587999998</v>
      </c>
      <c r="H166" s="27" t="s">
        <v>592</v>
      </c>
      <c r="I166" s="98">
        <f t="shared" si="0"/>
        <v>9288.3639999999996</v>
      </c>
      <c r="J166" s="98">
        <f t="shared" si="1"/>
        <v>12697.193587999998</v>
      </c>
      <c r="K166" s="99" t="e">
        <f t="shared" si="2"/>
        <v>#VALUE!</v>
      </c>
    </row>
    <row r="167" spans="1:11" ht="13">
      <c r="A167" s="16" t="s">
        <v>103</v>
      </c>
      <c r="B167" s="28">
        <v>22942.19</v>
      </c>
      <c r="C167" s="100">
        <v>0.53659999999999997</v>
      </c>
      <c r="D167" s="100">
        <v>0.49209999999999998</v>
      </c>
      <c r="E167" s="28" t="s">
        <v>592</v>
      </c>
      <c r="F167" s="28">
        <v>12310.779153999998</v>
      </c>
      <c r="G167" s="28">
        <v>11289.851698999999</v>
      </c>
      <c r="H167" s="28" t="s">
        <v>592</v>
      </c>
      <c r="I167" s="101">
        <f t="shared" si="0"/>
        <v>12310.779153999998</v>
      </c>
      <c r="J167" s="101">
        <f t="shared" si="1"/>
        <v>11289.851698999999</v>
      </c>
      <c r="K167" s="102" t="e">
        <f t="shared" si="2"/>
        <v>#VALUE!</v>
      </c>
    </row>
    <row r="168" spans="1:11" ht="13">
      <c r="A168" s="10" t="s">
        <v>272</v>
      </c>
      <c r="B168" s="27">
        <v>45674.94</v>
      </c>
      <c r="C168" s="97">
        <v>0.24</v>
      </c>
      <c r="D168" s="97">
        <v>0.32</v>
      </c>
      <c r="E168" s="27" t="s">
        <v>600</v>
      </c>
      <c r="F168" s="27">
        <v>10961.9856</v>
      </c>
      <c r="G168" s="27">
        <v>14615.980800000001</v>
      </c>
      <c r="H168" s="27" t="s">
        <v>592</v>
      </c>
      <c r="I168" s="98">
        <f t="shared" si="0"/>
        <v>10961.9856</v>
      </c>
      <c r="J168" s="98">
        <f t="shared" si="1"/>
        <v>14615.980800000001</v>
      </c>
      <c r="K168" s="99" t="e">
        <f t="shared" si="2"/>
        <v>#VALUE!</v>
      </c>
    </row>
    <row r="169" spans="1:11" ht="13">
      <c r="A169" s="16" t="s">
        <v>274</v>
      </c>
      <c r="B169" s="28">
        <v>29829.47</v>
      </c>
      <c r="C169" s="100">
        <v>0.38779999999999998</v>
      </c>
      <c r="D169" s="100">
        <v>0.5706</v>
      </c>
      <c r="E169" s="28" t="s">
        <v>600</v>
      </c>
      <c r="F169" s="28">
        <v>11567.868466</v>
      </c>
      <c r="G169" s="28">
        <v>17020.695582</v>
      </c>
      <c r="H169" s="28" t="s">
        <v>592</v>
      </c>
      <c r="I169" s="101">
        <f t="shared" si="0"/>
        <v>11567.868466</v>
      </c>
      <c r="J169" s="101">
        <f t="shared" si="1"/>
        <v>17020.695582</v>
      </c>
      <c r="K169" s="102" t="e">
        <f t="shared" si="2"/>
        <v>#VALUE!</v>
      </c>
    </row>
    <row r="170" spans="1:11" ht="13">
      <c r="A170" s="10" t="s">
        <v>411</v>
      </c>
      <c r="B170" s="27">
        <v>19778.88</v>
      </c>
      <c r="C170" s="97">
        <v>0.28460000000000002</v>
      </c>
      <c r="D170" s="97">
        <v>0.49209999999999998</v>
      </c>
      <c r="E170" s="97">
        <v>0.73560000000000003</v>
      </c>
      <c r="F170" s="27">
        <v>5629.0692480000007</v>
      </c>
      <c r="G170" s="27">
        <v>9733.1868479999994</v>
      </c>
      <c r="H170" s="27">
        <v>14549.344128000001</v>
      </c>
      <c r="I170" s="98">
        <f t="shared" si="0"/>
        <v>5629.0692480000007</v>
      </c>
      <c r="J170" s="98">
        <f t="shared" si="1"/>
        <v>9733.1868479999994</v>
      </c>
      <c r="K170" s="99">
        <f t="shared" si="2"/>
        <v>14549.344128000001</v>
      </c>
    </row>
    <row r="171" spans="1:11" ht="13">
      <c r="A171" s="16" t="s">
        <v>276</v>
      </c>
      <c r="B171" s="28">
        <v>22359.31</v>
      </c>
      <c r="C171" s="100">
        <v>0.29670000000000002</v>
      </c>
      <c r="D171" s="100">
        <v>0.47570000000000001</v>
      </c>
      <c r="E171" s="100">
        <v>0.69769999999999999</v>
      </c>
      <c r="F171" s="28">
        <v>6634.0072770000006</v>
      </c>
      <c r="G171" s="28">
        <v>10636.323767000002</v>
      </c>
      <c r="H171" s="28">
        <v>15600.090587000001</v>
      </c>
      <c r="I171" s="101">
        <f t="shared" si="0"/>
        <v>6634.0072770000006</v>
      </c>
      <c r="J171" s="101">
        <f t="shared" si="1"/>
        <v>10636.323767000002</v>
      </c>
      <c r="K171" s="102">
        <f t="shared" si="2"/>
        <v>15600.090587000001</v>
      </c>
    </row>
    <row r="172" spans="1:11" ht="13">
      <c r="A172" s="10" t="s">
        <v>414</v>
      </c>
      <c r="B172" s="27">
        <v>20147.3</v>
      </c>
      <c r="C172" s="97">
        <v>0.28860000000000002</v>
      </c>
      <c r="D172" s="97">
        <v>0.441</v>
      </c>
      <c r="E172" s="97">
        <v>0.48499999999999999</v>
      </c>
      <c r="F172" s="27">
        <v>5814.5107800000005</v>
      </c>
      <c r="G172" s="27">
        <v>8884.9593000000004</v>
      </c>
      <c r="H172" s="27">
        <v>9771.4404999999988</v>
      </c>
      <c r="I172" s="98">
        <f t="shared" si="0"/>
        <v>5814.5107800000005</v>
      </c>
      <c r="J172" s="98">
        <f t="shared" si="1"/>
        <v>8884.9593000000004</v>
      </c>
      <c r="K172" s="99">
        <f t="shared" si="2"/>
        <v>9771.4404999999988</v>
      </c>
    </row>
    <row r="173" spans="1:11" ht="13">
      <c r="A173" s="16" t="s">
        <v>42</v>
      </c>
      <c r="B173" s="28">
        <v>21250.7</v>
      </c>
      <c r="C173" s="100">
        <v>0.30120000000000002</v>
      </c>
      <c r="D173" s="100">
        <v>0.40960000000000002</v>
      </c>
      <c r="E173" s="100">
        <v>0.68</v>
      </c>
      <c r="F173" s="28">
        <v>6400.7108400000006</v>
      </c>
      <c r="G173" s="28">
        <v>8704.2867200000001</v>
      </c>
      <c r="H173" s="28">
        <v>14450.476000000002</v>
      </c>
      <c r="I173" s="101">
        <f t="shared" si="0"/>
        <v>6400.7108400000006</v>
      </c>
      <c r="J173" s="101">
        <f t="shared" si="1"/>
        <v>8704.2867200000001</v>
      </c>
      <c r="K173" s="102">
        <f t="shared" si="2"/>
        <v>14450.476000000002</v>
      </c>
    </row>
    <row r="174" spans="1:11" ht="13">
      <c r="A174" s="10" t="s">
        <v>69</v>
      </c>
      <c r="B174" s="27">
        <v>20304.7</v>
      </c>
      <c r="C174" s="97">
        <v>0.37309999999999999</v>
      </c>
      <c r="D174" s="97">
        <v>0.62409999999999999</v>
      </c>
      <c r="E174" s="27">
        <v>0.56299999999999994</v>
      </c>
      <c r="F174" s="27">
        <v>7575.6835700000001</v>
      </c>
      <c r="G174" s="27">
        <v>12672.163270000001</v>
      </c>
      <c r="H174" s="27">
        <v>11431.5461</v>
      </c>
      <c r="I174" s="98">
        <f t="shared" si="0"/>
        <v>7575.6835700000001</v>
      </c>
      <c r="J174" s="98">
        <f t="shared" si="1"/>
        <v>12672.163270000001</v>
      </c>
      <c r="K174" s="99">
        <f t="shared" si="2"/>
        <v>11431.5461</v>
      </c>
    </row>
    <row r="175" spans="1:11" ht="13">
      <c r="A175" s="16" t="s">
        <v>420</v>
      </c>
      <c r="B175" s="28">
        <v>21223.87</v>
      </c>
      <c r="C175" s="100">
        <v>0.2419</v>
      </c>
      <c r="D175" s="100">
        <v>0.52129999999999999</v>
      </c>
      <c r="E175" s="100">
        <v>0.54620000000000002</v>
      </c>
      <c r="F175" s="28">
        <v>5134.054153</v>
      </c>
      <c r="G175" s="28">
        <v>11064.003430999999</v>
      </c>
      <c r="H175" s="28">
        <v>11592.477794</v>
      </c>
      <c r="I175" s="101">
        <f t="shared" si="0"/>
        <v>5134.054153</v>
      </c>
      <c r="J175" s="101">
        <f t="shared" si="1"/>
        <v>11064.003430999999</v>
      </c>
      <c r="K175" s="102">
        <f t="shared" si="2"/>
        <v>11592.477794</v>
      </c>
    </row>
    <row r="176" spans="1:11" ht="13">
      <c r="A176" s="10" t="s">
        <v>279</v>
      </c>
      <c r="B176" s="27">
        <v>21698.53</v>
      </c>
      <c r="C176" s="97">
        <v>0.30349999999999999</v>
      </c>
      <c r="D176" s="97">
        <v>0.28960000000000002</v>
      </c>
      <c r="E176" s="97">
        <v>0.6905</v>
      </c>
      <c r="F176" s="27">
        <v>6585.503854999999</v>
      </c>
      <c r="G176" s="27">
        <v>6283.8942880000004</v>
      </c>
      <c r="H176" s="27">
        <v>14982.834965</v>
      </c>
      <c r="I176" s="98">
        <f t="shared" si="0"/>
        <v>6585.503854999999</v>
      </c>
      <c r="J176" s="98">
        <f t="shared" si="1"/>
        <v>6283.8942880000004</v>
      </c>
      <c r="K176" s="99">
        <f t="shared" si="2"/>
        <v>14982.834965</v>
      </c>
    </row>
    <row r="177" spans="1:11" ht="13">
      <c r="A177" s="16" t="s">
        <v>280</v>
      </c>
      <c r="B177" s="28">
        <v>22751.13</v>
      </c>
      <c r="C177" s="100">
        <v>0.30709999999999998</v>
      </c>
      <c r="D177" s="100">
        <v>0.45739999999999997</v>
      </c>
      <c r="E177" s="100">
        <v>0.5</v>
      </c>
      <c r="F177" s="28">
        <v>6986.8720229999999</v>
      </c>
      <c r="G177" s="28">
        <v>10406.366862000001</v>
      </c>
      <c r="H177" s="28">
        <v>11375.565000000001</v>
      </c>
      <c r="I177" s="101">
        <f t="shared" si="0"/>
        <v>6986.8720229999999</v>
      </c>
      <c r="J177" s="101">
        <f t="shared" si="1"/>
        <v>10406.366862000001</v>
      </c>
      <c r="K177" s="102">
        <f t="shared" si="2"/>
        <v>11375.565000000001</v>
      </c>
    </row>
    <row r="178" spans="1:11" ht="13">
      <c r="A178" s="10" t="s">
        <v>422</v>
      </c>
      <c r="B178" s="27">
        <v>31326.54</v>
      </c>
      <c r="C178" s="97">
        <v>0.1133</v>
      </c>
      <c r="D178" s="97">
        <v>0.24160000000000001</v>
      </c>
      <c r="E178" s="27">
        <v>0.3931</v>
      </c>
      <c r="F178" s="27">
        <v>3549.2969819999998</v>
      </c>
      <c r="G178" s="27">
        <v>7568.4920640000009</v>
      </c>
      <c r="H178" s="27">
        <v>12314.462874000001</v>
      </c>
      <c r="I178" s="98">
        <f t="shared" si="0"/>
        <v>3549.2969819999998</v>
      </c>
      <c r="J178" s="98">
        <f t="shared" si="1"/>
        <v>7568.4920640000009</v>
      </c>
      <c r="K178" s="99">
        <f t="shared" si="2"/>
        <v>12314.462874000001</v>
      </c>
    </row>
    <row r="179" spans="1:11" ht="13">
      <c r="A179" s="16" t="s">
        <v>425</v>
      </c>
      <c r="B179" s="28">
        <v>30719.93</v>
      </c>
      <c r="C179" s="100">
        <v>0.14860000000000001</v>
      </c>
      <c r="D179" s="100">
        <v>0.29720000000000002</v>
      </c>
      <c r="E179" s="100">
        <v>0.21129999999999999</v>
      </c>
      <c r="F179" s="28">
        <v>4564.9815980000003</v>
      </c>
      <c r="G179" s="28">
        <v>9129.9631960000006</v>
      </c>
      <c r="H179" s="28">
        <v>6491.1212089999999</v>
      </c>
      <c r="I179" s="101">
        <f t="shared" si="0"/>
        <v>4564.9815980000003</v>
      </c>
      <c r="J179" s="101">
        <f t="shared" si="1"/>
        <v>9129.9631960000006</v>
      </c>
      <c r="K179" s="102">
        <f t="shared" si="2"/>
        <v>6491.1212089999999</v>
      </c>
    </row>
    <row r="180" spans="1:11" ht="13">
      <c r="A180" s="10" t="s">
        <v>426</v>
      </c>
      <c r="B180" s="27">
        <v>24623.439999999999</v>
      </c>
      <c r="C180" s="97">
        <v>0.1401</v>
      </c>
      <c r="D180" s="97">
        <v>0.217</v>
      </c>
      <c r="E180" s="97">
        <v>0.497</v>
      </c>
      <c r="F180" s="27">
        <v>3449.7439439999998</v>
      </c>
      <c r="G180" s="27">
        <v>5343.2864799999998</v>
      </c>
      <c r="H180" s="27">
        <v>12237.849679999999</v>
      </c>
      <c r="I180" s="98">
        <f t="shared" si="0"/>
        <v>3449.7439439999998</v>
      </c>
      <c r="J180" s="98">
        <f t="shared" si="1"/>
        <v>5343.2864799999998</v>
      </c>
      <c r="K180" s="99">
        <f t="shared" si="2"/>
        <v>12237.849679999999</v>
      </c>
    </row>
    <row r="181" spans="1:11" ht="13">
      <c r="A181" s="16" t="s">
        <v>428</v>
      </c>
      <c r="B181" s="28">
        <v>19242.97</v>
      </c>
      <c r="C181" s="100">
        <v>0.2747</v>
      </c>
      <c r="D181" s="100">
        <v>0.4098</v>
      </c>
      <c r="E181" s="28">
        <v>0.78180000000000005</v>
      </c>
      <c r="F181" s="28">
        <v>5286.0438590000003</v>
      </c>
      <c r="G181" s="28">
        <v>7885.7691060000006</v>
      </c>
      <c r="H181" s="28">
        <v>15044.153946000002</v>
      </c>
      <c r="I181" s="101">
        <f t="shared" si="0"/>
        <v>5286.0438590000003</v>
      </c>
      <c r="J181" s="101">
        <f t="shared" si="1"/>
        <v>7885.7691060000006</v>
      </c>
      <c r="K181" s="102">
        <f t="shared" si="2"/>
        <v>15044.153946000002</v>
      </c>
    </row>
    <row r="182" spans="1:11" ht="13">
      <c r="A182" s="10" t="s">
        <v>283</v>
      </c>
      <c r="B182" s="27">
        <v>27481.95</v>
      </c>
      <c r="C182" s="27">
        <v>0.33329999999999999</v>
      </c>
      <c r="D182" s="97">
        <v>0.38540000000000002</v>
      </c>
      <c r="E182" s="27">
        <v>0.77780000000000005</v>
      </c>
      <c r="F182" s="27">
        <v>9159.7339350000002</v>
      </c>
      <c r="G182" s="27">
        <v>10591.543530000001</v>
      </c>
      <c r="H182" s="27">
        <v>21375.460710000003</v>
      </c>
      <c r="I182" s="98">
        <f t="shared" si="0"/>
        <v>9159.7339350000002</v>
      </c>
      <c r="J182" s="98">
        <f t="shared" si="1"/>
        <v>10591.543530000001</v>
      </c>
      <c r="K182" s="99">
        <f t="shared" si="2"/>
        <v>21375.460710000003</v>
      </c>
    </row>
    <row r="183" spans="1:11" ht="13">
      <c r="A183" s="16" t="s">
        <v>241</v>
      </c>
      <c r="B183" s="28">
        <v>20744.25</v>
      </c>
      <c r="C183" s="100">
        <v>0.42059999999999997</v>
      </c>
      <c r="D183" s="100">
        <v>0.66359999999999997</v>
      </c>
      <c r="E183" s="100">
        <v>0.8367</v>
      </c>
      <c r="F183" s="28">
        <v>8725.0315499999997</v>
      </c>
      <c r="G183" s="28">
        <v>13765.8843</v>
      </c>
      <c r="H183" s="28">
        <v>17356.713974999999</v>
      </c>
      <c r="I183" s="101">
        <f t="shared" si="0"/>
        <v>8725.0315499999997</v>
      </c>
      <c r="J183" s="101">
        <f t="shared" si="1"/>
        <v>13765.8843</v>
      </c>
      <c r="K183" s="102">
        <f t="shared" si="2"/>
        <v>17356.713974999999</v>
      </c>
    </row>
    <row r="184" spans="1:11" ht="13">
      <c r="A184" s="10" t="s">
        <v>286</v>
      </c>
      <c r="B184" s="27">
        <v>21805.56</v>
      </c>
      <c r="C184" s="97">
        <v>0.34</v>
      </c>
      <c r="D184" s="97">
        <v>0.39</v>
      </c>
      <c r="E184" s="97">
        <v>0.83330000000000004</v>
      </c>
      <c r="F184" s="27">
        <v>7413.8904000000011</v>
      </c>
      <c r="G184" s="27">
        <v>8504.1684000000005</v>
      </c>
      <c r="H184" s="27">
        <v>18170.573148000003</v>
      </c>
      <c r="I184" s="98">
        <f t="shared" si="0"/>
        <v>7413.8904000000011</v>
      </c>
      <c r="J184" s="98">
        <f t="shared" si="1"/>
        <v>8504.1684000000005</v>
      </c>
      <c r="K184" s="99">
        <f t="shared" si="2"/>
        <v>18170.573148000003</v>
      </c>
    </row>
    <row r="185" spans="1:11" ht="13">
      <c r="A185" s="16" t="s">
        <v>242</v>
      </c>
      <c r="B185" s="28">
        <v>21322.42</v>
      </c>
      <c r="C185" s="100">
        <v>0.3</v>
      </c>
      <c r="D185" s="100">
        <v>0.4894</v>
      </c>
      <c r="E185" s="100">
        <v>0.66669999999999996</v>
      </c>
      <c r="F185" s="28">
        <v>6396.7259999999997</v>
      </c>
      <c r="G185" s="28">
        <v>10435.192347999999</v>
      </c>
      <c r="H185" s="28">
        <v>14215.657413999998</v>
      </c>
      <c r="I185" s="101">
        <f t="shared" si="0"/>
        <v>6396.7259999999997</v>
      </c>
      <c r="J185" s="101">
        <f t="shared" si="1"/>
        <v>10435.192347999999</v>
      </c>
      <c r="K185" s="102">
        <f t="shared" si="2"/>
        <v>14215.657413999998</v>
      </c>
    </row>
    <row r="186" spans="1:11" ht="13">
      <c r="A186" s="10" t="s">
        <v>55</v>
      </c>
      <c r="B186" s="27">
        <v>21408.68</v>
      </c>
      <c r="C186" s="97">
        <v>0.27210000000000001</v>
      </c>
      <c r="D186" s="97">
        <v>0.62270000000000003</v>
      </c>
      <c r="E186" s="97">
        <v>0.52310000000000001</v>
      </c>
      <c r="F186" s="27">
        <v>5825.3018280000006</v>
      </c>
      <c r="G186" s="27">
        <v>13331.185036000001</v>
      </c>
      <c r="H186" s="27">
        <v>11198.880508</v>
      </c>
      <c r="I186" s="98">
        <f t="shared" si="0"/>
        <v>5825.3018280000006</v>
      </c>
      <c r="J186" s="98">
        <f t="shared" si="1"/>
        <v>13331.185036000001</v>
      </c>
      <c r="K186" s="99">
        <f t="shared" si="2"/>
        <v>11198.880508</v>
      </c>
    </row>
    <row r="187" spans="1:11" ht="13">
      <c r="A187" s="16" t="s">
        <v>430</v>
      </c>
      <c r="B187" s="28">
        <v>19343.099999999999</v>
      </c>
      <c r="C187" s="100">
        <v>0.32179999999999997</v>
      </c>
      <c r="D187" s="100">
        <v>0.45400000000000001</v>
      </c>
      <c r="E187" s="100">
        <v>0.56769999999999998</v>
      </c>
      <c r="F187" s="28">
        <v>6224.6095799999994</v>
      </c>
      <c r="G187" s="28">
        <v>8781.7673999999988</v>
      </c>
      <c r="H187" s="28">
        <v>10981.077869999999</v>
      </c>
      <c r="I187" s="101">
        <f t="shared" si="0"/>
        <v>6224.6095799999994</v>
      </c>
      <c r="J187" s="101">
        <f t="shared" si="1"/>
        <v>8781.7673999999988</v>
      </c>
      <c r="K187" s="102">
        <f t="shared" si="2"/>
        <v>10981.077869999999</v>
      </c>
    </row>
    <row r="188" spans="1:11" ht="13">
      <c r="A188" s="10" t="s">
        <v>290</v>
      </c>
      <c r="B188" s="27">
        <v>29810.07</v>
      </c>
      <c r="C188" s="97">
        <v>0.35959999999999998</v>
      </c>
      <c r="D188" s="97">
        <v>0.60529999999999995</v>
      </c>
      <c r="E188" s="97">
        <v>0.55559999999999998</v>
      </c>
      <c r="F188" s="27">
        <v>10719.701171999999</v>
      </c>
      <c r="G188" s="27">
        <v>18044.035370999998</v>
      </c>
      <c r="H188" s="27">
        <v>16562.474891999998</v>
      </c>
      <c r="I188" s="98">
        <f t="shared" si="0"/>
        <v>10719.701171999999</v>
      </c>
      <c r="J188" s="98">
        <f t="shared" si="1"/>
        <v>18044.035370999998</v>
      </c>
      <c r="K188" s="99">
        <f t="shared" si="2"/>
        <v>16562.474891999998</v>
      </c>
    </row>
    <row r="189" spans="1:11" ht="13">
      <c r="A189" s="16" t="s">
        <v>432</v>
      </c>
      <c r="B189" s="28">
        <v>22202.7</v>
      </c>
      <c r="C189" s="100">
        <v>0.28789999999999999</v>
      </c>
      <c r="D189" s="100">
        <v>0.2273</v>
      </c>
      <c r="E189" s="28" t="s">
        <v>592</v>
      </c>
      <c r="F189" s="28">
        <v>6392.15733</v>
      </c>
      <c r="G189" s="28">
        <v>5046.67371</v>
      </c>
      <c r="H189" s="28" t="s">
        <v>592</v>
      </c>
      <c r="I189" s="101">
        <f t="shared" si="0"/>
        <v>6392.15733</v>
      </c>
      <c r="J189" s="101">
        <f t="shared" si="1"/>
        <v>5046.67371</v>
      </c>
      <c r="K189" s="102" t="e">
        <f t="shared" si="2"/>
        <v>#VALUE!</v>
      </c>
    </row>
    <row r="190" spans="1:11" ht="13">
      <c r="A190" s="10" t="s">
        <v>292</v>
      </c>
      <c r="B190" s="27">
        <v>25393.42</v>
      </c>
      <c r="C190" s="97">
        <v>0.3226</v>
      </c>
      <c r="D190" s="97">
        <v>0.6129</v>
      </c>
      <c r="E190" s="27" t="s">
        <v>600</v>
      </c>
      <c r="F190" s="27">
        <v>8191.9172919999992</v>
      </c>
      <c r="G190" s="27">
        <v>15563.627117999999</v>
      </c>
      <c r="H190" s="27" t="s">
        <v>592</v>
      </c>
      <c r="I190" s="98">
        <f t="shared" si="0"/>
        <v>8191.9172919999992</v>
      </c>
      <c r="J190" s="98">
        <f t="shared" si="1"/>
        <v>15563.627117999999</v>
      </c>
      <c r="K190" s="99" t="e">
        <f t="shared" si="2"/>
        <v>#VALUE!</v>
      </c>
    </row>
    <row r="191" spans="1:11" ht="13">
      <c r="A191" s="16" t="s">
        <v>434</v>
      </c>
      <c r="B191" s="28">
        <v>24104.66</v>
      </c>
      <c r="C191" s="100">
        <v>0.19639999999999999</v>
      </c>
      <c r="D191" s="100">
        <v>0.16070000000000001</v>
      </c>
      <c r="E191" s="28" t="s">
        <v>600</v>
      </c>
      <c r="F191" s="28">
        <v>4734.1552240000001</v>
      </c>
      <c r="G191" s="28">
        <v>3873.6188620000003</v>
      </c>
      <c r="H191" s="28" t="s">
        <v>592</v>
      </c>
      <c r="I191" s="101">
        <f t="shared" si="0"/>
        <v>4734.1552240000001</v>
      </c>
      <c r="J191" s="101">
        <f t="shared" si="1"/>
        <v>3873.6188620000003</v>
      </c>
      <c r="K191" s="102" t="e">
        <f t="shared" si="2"/>
        <v>#VALUE!</v>
      </c>
    </row>
    <row r="192" spans="1:11" ht="13">
      <c r="A192" s="10" t="s">
        <v>295</v>
      </c>
      <c r="B192" s="27">
        <v>24049.33</v>
      </c>
      <c r="C192" s="97">
        <v>0.27779999999999999</v>
      </c>
      <c r="D192" s="97">
        <v>0.33529999999999999</v>
      </c>
      <c r="E192" s="97">
        <v>0.65449999999999997</v>
      </c>
      <c r="F192" s="27">
        <v>6680.9038740000005</v>
      </c>
      <c r="G192" s="27">
        <v>8063.7403490000006</v>
      </c>
      <c r="H192" s="27">
        <v>15740.286485000001</v>
      </c>
      <c r="I192" s="98">
        <f t="shared" si="0"/>
        <v>6680.9038740000005</v>
      </c>
      <c r="J192" s="98">
        <f t="shared" si="1"/>
        <v>8063.7403490000006</v>
      </c>
      <c r="K192" s="99">
        <f t="shared" si="2"/>
        <v>15740.286485000001</v>
      </c>
    </row>
    <row r="193" spans="1:11" ht="13">
      <c r="A193" s="16" t="s">
        <v>326</v>
      </c>
      <c r="B193" s="28">
        <v>20111.71</v>
      </c>
      <c r="C193" s="100">
        <v>0.39710000000000001</v>
      </c>
      <c r="D193" s="100">
        <v>0.39710000000000001</v>
      </c>
      <c r="E193" s="28" t="s">
        <v>600</v>
      </c>
      <c r="F193" s="28">
        <v>7986.3600409999999</v>
      </c>
      <c r="G193" s="28">
        <v>7986.3600409999999</v>
      </c>
      <c r="H193" s="28" t="s">
        <v>592</v>
      </c>
      <c r="I193" s="101">
        <f t="shared" si="0"/>
        <v>7986.3600409999999</v>
      </c>
      <c r="J193" s="101">
        <f t="shared" si="1"/>
        <v>7986.3600409999999</v>
      </c>
      <c r="K193" s="102" t="e">
        <f t="shared" si="2"/>
        <v>#VALUE!</v>
      </c>
    </row>
    <row r="194" spans="1:11" ht="13">
      <c r="A194" s="10" t="s">
        <v>247</v>
      </c>
      <c r="B194" s="27">
        <v>25229.26</v>
      </c>
      <c r="C194" s="97">
        <v>0.40200000000000002</v>
      </c>
      <c r="D194" s="97">
        <v>0.59799999999999998</v>
      </c>
      <c r="E194" s="97">
        <v>0.78569999999999995</v>
      </c>
      <c r="F194" s="27">
        <v>10142.16252</v>
      </c>
      <c r="G194" s="27">
        <v>15087.097479999999</v>
      </c>
      <c r="H194" s="27">
        <v>19822.629581999998</v>
      </c>
      <c r="I194" s="98">
        <f t="shared" si="0"/>
        <v>10142.16252</v>
      </c>
      <c r="J194" s="98">
        <f t="shared" si="1"/>
        <v>15087.097479999999</v>
      </c>
      <c r="K194" s="99">
        <f t="shared" si="2"/>
        <v>19822.629581999998</v>
      </c>
    </row>
    <row r="195" spans="1:11" ht="13">
      <c r="A195" s="16" t="s">
        <v>298</v>
      </c>
      <c r="B195" s="28">
        <v>22562.99</v>
      </c>
      <c r="C195" s="100">
        <v>0.28570000000000001</v>
      </c>
      <c r="D195" s="100">
        <v>0.33329999999999999</v>
      </c>
      <c r="E195" s="28">
        <v>0.88</v>
      </c>
      <c r="F195" s="28">
        <v>6446.2462430000005</v>
      </c>
      <c r="G195" s="28">
        <v>7520.2445670000006</v>
      </c>
      <c r="H195" s="28">
        <v>19855.431200000003</v>
      </c>
      <c r="I195" s="101">
        <f t="shared" si="0"/>
        <v>6446.2462430000005</v>
      </c>
      <c r="J195" s="101">
        <f t="shared" si="1"/>
        <v>7520.2445670000006</v>
      </c>
      <c r="K195" s="102">
        <f t="shared" si="2"/>
        <v>19855.431200000003</v>
      </c>
    </row>
    <row r="196" spans="1:11" ht="13">
      <c r="A196" s="10" t="s">
        <v>436</v>
      </c>
      <c r="B196" s="27">
        <v>21514.83</v>
      </c>
      <c r="C196" s="97">
        <v>0.28570000000000001</v>
      </c>
      <c r="D196" s="97">
        <v>0.52380000000000004</v>
      </c>
      <c r="E196" s="27">
        <v>0.73170000000000002</v>
      </c>
      <c r="F196" s="27">
        <v>6146.7869310000005</v>
      </c>
      <c r="G196" s="27">
        <v>11269.467954000002</v>
      </c>
      <c r="H196" s="27">
        <v>15742.401111000001</v>
      </c>
      <c r="I196" s="98">
        <f t="shared" si="0"/>
        <v>6146.7869310000005</v>
      </c>
      <c r="J196" s="98">
        <f t="shared" si="1"/>
        <v>11269.467954000002</v>
      </c>
      <c r="K196" s="99">
        <f t="shared" si="2"/>
        <v>15742.401111000001</v>
      </c>
    </row>
    <row r="197" spans="1:11" ht="13">
      <c r="A197" s="16" t="s">
        <v>438</v>
      </c>
      <c r="B197" s="28">
        <v>20829.7</v>
      </c>
      <c r="C197" s="100">
        <v>0.41070000000000001</v>
      </c>
      <c r="D197" s="100">
        <v>0.58930000000000005</v>
      </c>
      <c r="E197" s="28" t="s">
        <v>600</v>
      </c>
      <c r="F197" s="28">
        <v>8554.7577899999997</v>
      </c>
      <c r="G197" s="28">
        <v>12274.942210000001</v>
      </c>
      <c r="H197" s="28" t="s">
        <v>592</v>
      </c>
      <c r="I197" s="101">
        <f t="shared" si="0"/>
        <v>8554.7577899999997</v>
      </c>
      <c r="J197" s="101">
        <f t="shared" si="1"/>
        <v>12274.942210000001</v>
      </c>
      <c r="K197" s="102" t="e">
        <f t="shared" si="2"/>
        <v>#VALUE!</v>
      </c>
    </row>
    <row r="198" spans="1:11" ht="13">
      <c r="A198" s="10" t="s">
        <v>116</v>
      </c>
      <c r="B198" s="27">
        <v>24292.25</v>
      </c>
      <c r="C198" s="97">
        <v>0.41670000000000001</v>
      </c>
      <c r="D198" s="97">
        <v>0.6905</v>
      </c>
      <c r="E198" s="97">
        <v>0.6452</v>
      </c>
      <c r="F198" s="27">
        <v>10122.580575</v>
      </c>
      <c r="G198" s="27">
        <v>16773.798624999999</v>
      </c>
      <c r="H198" s="27">
        <v>15673.359699999999</v>
      </c>
      <c r="I198" s="98">
        <f t="shared" si="0"/>
        <v>10122.580575</v>
      </c>
      <c r="J198" s="98">
        <f t="shared" si="1"/>
        <v>16773.798624999999</v>
      </c>
      <c r="K198" s="99">
        <f t="shared" si="2"/>
        <v>15673.359699999999</v>
      </c>
    </row>
    <row r="199" spans="1:11" ht="13">
      <c r="A199" s="16" t="s">
        <v>41</v>
      </c>
      <c r="B199" s="28">
        <v>19307.82</v>
      </c>
      <c r="C199" s="100">
        <v>0.37930000000000003</v>
      </c>
      <c r="D199" s="100">
        <v>0.5</v>
      </c>
      <c r="E199" s="28" t="s">
        <v>600</v>
      </c>
      <c r="F199" s="28">
        <v>7323.456126</v>
      </c>
      <c r="G199" s="28">
        <v>9653.91</v>
      </c>
      <c r="H199" s="28" t="s">
        <v>592</v>
      </c>
      <c r="I199" s="101">
        <f t="shared" si="0"/>
        <v>7323.456126</v>
      </c>
      <c r="J199" s="101">
        <f t="shared" si="1"/>
        <v>9653.91</v>
      </c>
      <c r="K199" s="102" t="e">
        <f t="shared" si="2"/>
        <v>#VALUE!</v>
      </c>
    </row>
    <row r="200" spans="1:11" ht="13">
      <c r="A200" s="10" t="s">
        <v>301</v>
      </c>
      <c r="B200" s="27">
        <v>18489.689999999999</v>
      </c>
      <c r="C200" s="97">
        <v>0.3871</v>
      </c>
      <c r="D200" s="97">
        <v>0.5081</v>
      </c>
      <c r="E200" s="97">
        <v>0.6331</v>
      </c>
      <c r="F200" s="27">
        <v>7157.3589989999991</v>
      </c>
      <c r="G200" s="27">
        <v>9394.611488999999</v>
      </c>
      <c r="H200" s="27">
        <v>11705.822738999999</v>
      </c>
      <c r="I200" s="98">
        <f t="shared" si="0"/>
        <v>7157.3589989999991</v>
      </c>
      <c r="J200" s="98">
        <f t="shared" si="1"/>
        <v>9394.611488999999</v>
      </c>
      <c r="K200" s="99">
        <f t="shared" si="2"/>
        <v>11705.822738999999</v>
      </c>
    </row>
    <row r="201" spans="1:11" ht="13">
      <c r="A201" s="16" t="s">
        <v>441</v>
      </c>
      <c r="B201" s="28">
        <v>17751.669999999998</v>
      </c>
      <c r="C201" s="100">
        <v>0.30480000000000002</v>
      </c>
      <c r="D201" s="100">
        <v>0.52700000000000002</v>
      </c>
      <c r="E201" s="100">
        <v>0.65059999999999996</v>
      </c>
      <c r="F201" s="28">
        <v>5410.7090159999998</v>
      </c>
      <c r="G201" s="28">
        <v>9355.1300899999987</v>
      </c>
      <c r="H201" s="28">
        <v>11549.236501999998</v>
      </c>
      <c r="I201" s="101">
        <f t="shared" si="0"/>
        <v>5410.7090159999998</v>
      </c>
      <c r="J201" s="101">
        <f t="shared" si="1"/>
        <v>9355.1300899999987</v>
      </c>
      <c r="K201" s="102">
        <f t="shared" si="2"/>
        <v>11549.236501999998</v>
      </c>
    </row>
    <row r="202" spans="1:11" ht="13">
      <c r="A202" s="10" t="s">
        <v>320</v>
      </c>
      <c r="B202" s="27">
        <v>26174.57</v>
      </c>
      <c r="C202" s="97">
        <v>0.2366</v>
      </c>
      <c r="D202" s="97">
        <v>0.51090000000000002</v>
      </c>
      <c r="E202" s="97">
        <v>0.5</v>
      </c>
      <c r="F202" s="27">
        <v>6192.9032619999998</v>
      </c>
      <c r="G202" s="27">
        <v>13372.587813</v>
      </c>
      <c r="H202" s="27">
        <v>13087.285</v>
      </c>
      <c r="I202" s="98">
        <f t="shared" si="0"/>
        <v>6192.9032619999998</v>
      </c>
      <c r="J202" s="98">
        <f t="shared" si="1"/>
        <v>13372.587813</v>
      </c>
      <c r="K202" s="99">
        <f t="shared" si="2"/>
        <v>13087.285</v>
      </c>
    </row>
    <row r="203" spans="1:11" ht="13">
      <c r="A203" s="16" t="s">
        <v>347</v>
      </c>
      <c r="B203" s="28">
        <v>17905.96</v>
      </c>
      <c r="C203" s="100">
        <v>0.33700000000000002</v>
      </c>
      <c r="D203" s="100">
        <v>0.61960000000000004</v>
      </c>
      <c r="E203" s="100">
        <v>0.64180000000000004</v>
      </c>
      <c r="F203" s="28">
        <v>6034.3085200000005</v>
      </c>
      <c r="G203" s="28">
        <v>11094.532816000001</v>
      </c>
      <c r="H203" s="28">
        <v>11492.045128</v>
      </c>
      <c r="I203" s="101">
        <f t="shared" si="0"/>
        <v>6034.3085200000005</v>
      </c>
      <c r="J203" s="101">
        <f t="shared" si="1"/>
        <v>11094.532816000001</v>
      </c>
      <c r="K203" s="102">
        <f t="shared" si="2"/>
        <v>11492.045128</v>
      </c>
    </row>
    <row r="204" spans="1:11" ht="13">
      <c r="A204" s="10" t="s">
        <v>303</v>
      </c>
      <c r="B204" s="27">
        <v>26295.19</v>
      </c>
      <c r="C204" s="97">
        <v>0.24709999999999999</v>
      </c>
      <c r="D204" s="97">
        <v>0.4471</v>
      </c>
      <c r="E204" s="27">
        <v>0.60470000000000002</v>
      </c>
      <c r="F204" s="27">
        <v>6497.5414489999994</v>
      </c>
      <c r="G204" s="27">
        <v>11756.579448999999</v>
      </c>
      <c r="H204" s="27">
        <v>15900.701392999999</v>
      </c>
      <c r="I204" s="98">
        <f t="shared" si="0"/>
        <v>6497.5414489999994</v>
      </c>
      <c r="J204" s="98">
        <f t="shared" si="1"/>
        <v>11756.579448999999</v>
      </c>
      <c r="K204" s="99">
        <f t="shared" si="2"/>
        <v>15900.701392999999</v>
      </c>
    </row>
    <row r="205" spans="1:11" ht="13">
      <c r="A205" s="16" t="s">
        <v>443</v>
      </c>
      <c r="B205" s="28">
        <v>22778.82</v>
      </c>
      <c r="C205" s="100">
        <v>0.24440000000000001</v>
      </c>
      <c r="D205" s="100">
        <v>0.31109999999999999</v>
      </c>
      <c r="E205" s="28" t="s">
        <v>592</v>
      </c>
      <c r="F205" s="28">
        <v>5567.1436080000003</v>
      </c>
      <c r="G205" s="28">
        <v>7086.4909019999996</v>
      </c>
      <c r="H205" s="28" t="s">
        <v>592</v>
      </c>
      <c r="I205" s="101">
        <f t="shared" si="0"/>
        <v>5567.1436080000003</v>
      </c>
      <c r="J205" s="101">
        <f t="shared" si="1"/>
        <v>7086.4909019999996</v>
      </c>
      <c r="K205" s="102" t="e">
        <f t="shared" si="2"/>
        <v>#VALUE!</v>
      </c>
    </row>
    <row r="206" spans="1:11" ht="13">
      <c r="A206" s="10" t="s">
        <v>306</v>
      </c>
      <c r="B206" s="27">
        <v>21924.87</v>
      </c>
      <c r="C206" s="97">
        <v>0.37319999999999998</v>
      </c>
      <c r="D206" s="97">
        <v>0.57040000000000002</v>
      </c>
      <c r="E206" s="97">
        <v>0.86</v>
      </c>
      <c r="F206" s="27">
        <v>8182.3614839999991</v>
      </c>
      <c r="G206" s="27">
        <v>12505.945847999999</v>
      </c>
      <c r="H206" s="27">
        <v>18855.388199999998</v>
      </c>
      <c r="I206" s="98">
        <f t="shared" si="0"/>
        <v>8182.3614839999991</v>
      </c>
      <c r="J206" s="98">
        <f t="shared" si="1"/>
        <v>12505.945847999999</v>
      </c>
      <c r="K206" s="99">
        <f t="shared" si="2"/>
        <v>18855.388199999998</v>
      </c>
    </row>
    <row r="207" spans="1:11" ht="13">
      <c r="A207" s="16" t="s">
        <v>307</v>
      </c>
      <c r="B207" s="28">
        <v>33535.43</v>
      </c>
      <c r="C207" s="100">
        <v>0.26319999999999999</v>
      </c>
      <c r="D207" s="100">
        <v>0.36840000000000001</v>
      </c>
      <c r="E207" s="100">
        <v>0.625</v>
      </c>
      <c r="F207" s="28">
        <v>8826.5251759999992</v>
      </c>
      <c r="G207" s="28">
        <v>12354.452412000001</v>
      </c>
      <c r="H207" s="28">
        <v>20959.643749999999</v>
      </c>
      <c r="I207" s="101">
        <f t="shared" si="0"/>
        <v>8826.5251759999992</v>
      </c>
      <c r="J207" s="101">
        <f t="shared" si="1"/>
        <v>12354.452412000001</v>
      </c>
      <c r="K207" s="102">
        <f t="shared" si="2"/>
        <v>20959.643749999999</v>
      </c>
    </row>
    <row r="208" spans="1:11" ht="13">
      <c r="A208" s="10" t="s">
        <v>446</v>
      </c>
      <c r="B208" s="27">
        <v>31083.200000000001</v>
      </c>
      <c r="C208" s="97">
        <v>0.37880000000000003</v>
      </c>
      <c r="D208" s="97">
        <v>0.2727</v>
      </c>
      <c r="E208" s="27" t="s">
        <v>592</v>
      </c>
      <c r="F208" s="27">
        <v>11774.31616</v>
      </c>
      <c r="G208" s="27">
        <v>8476.388640000001</v>
      </c>
      <c r="H208" s="27" t="s">
        <v>592</v>
      </c>
      <c r="I208" s="98">
        <f t="shared" si="0"/>
        <v>11774.31616</v>
      </c>
      <c r="J208" s="98">
        <f t="shared" si="1"/>
        <v>8476.388640000001</v>
      </c>
      <c r="K208" s="99" t="e">
        <f t="shared" si="2"/>
        <v>#VALUE!</v>
      </c>
    </row>
    <row r="209" spans="1:11" ht="13">
      <c r="A209" s="16" t="s">
        <v>319</v>
      </c>
      <c r="B209" s="28">
        <v>16258.37</v>
      </c>
      <c r="C209" s="100">
        <v>0.3377</v>
      </c>
      <c r="D209" s="100">
        <v>0.64939999999999998</v>
      </c>
      <c r="E209" s="100">
        <v>0.62860000000000005</v>
      </c>
      <c r="F209" s="28">
        <v>5490.4515490000003</v>
      </c>
      <c r="G209" s="28">
        <v>10558.185477999999</v>
      </c>
      <c r="H209" s="28">
        <v>10220.011382000001</v>
      </c>
      <c r="I209" s="101">
        <f t="shared" si="0"/>
        <v>5490.4515490000003</v>
      </c>
      <c r="J209" s="101">
        <f t="shared" si="1"/>
        <v>10558.185477999999</v>
      </c>
      <c r="K209" s="102">
        <f t="shared" si="2"/>
        <v>10220.011382000001</v>
      </c>
    </row>
    <row r="210" spans="1:11" ht="13">
      <c r="A210" s="10" t="s">
        <v>121</v>
      </c>
      <c r="B210" s="27">
        <v>16571.22</v>
      </c>
      <c r="C210" s="97">
        <v>0.38269999999999998</v>
      </c>
      <c r="D210" s="97">
        <v>0.68479999999999996</v>
      </c>
      <c r="E210" s="27">
        <v>0.62370000000000003</v>
      </c>
      <c r="F210" s="27">
        <v>6341.8058940000001</v>
      </c>
      <c r="G210" s="27">
        <v>11347.971455999999</v>
      </c>
      <c r="H210" s="27">
        <v>10335.469914000001</v>
      </c>
      <c r="I210" s="98">
        <f t="shared" si="0"/>
        <v>6341.8058940000001</v>
      </c>
      <c r="J210" s="98">
        <f t="shared" si="1"/>
        <v>11347.971455999999</v>
      </c>
      <c r="K210" s="99">
        <f t="shared" si="2"/>
        <v>10335.469914000001</v>
      </c>
    </row>
    <row r="211" spans="1:11" ht="13">
      <c r="A211" s="16" t="s">
        <v>449</v>
      </c>
      <c r="B211" s="28">
        <v>17844.96</v>
      </c>
      <c r="C211" s="100">
        <v>0.32750000000000001</v>
      </c>
      <c r="D211" s="100">
        <v>0.42459999999999998</v>
      </c>
      <c r="E211" s="100">
        <v>0.80200000000000005</v>
      </c>
      <c r="F211" s="28">
        <v>5844.2244000000001</v>
      </c>
      <c r="G211" s="28">
        <v>7576.9700159999993</v>
      </c>
      <c r="H211" s="28">
        <v>14311.65792</v>
      </c>
      <c r="I211" s="101">
        <f t="shared" si="0"/>
        <v>5844.2244000000001</v>
      </c>
      <c r="J211" s="101">
        <f t="shared" si="1"/>
        <v>7576.9700159999993</v>
      </c>
      <c r="K211" s="102">
        <f t="shared" si="2"/>
        <v>14311.65792</v>
      </c>
    </row>
    <row r="212" spans="1:11" ht="13">
      <c r="A212" s="10" t="s">
        <v>107</v>
      </c>
      <c r="B212" s="27">
        <v>24645.42</v>
      </c>
      <c r="C212" s="97">
        <v>0.61009999999999998</v>
      </c>
      <c r="D212" s="97">
        <v>0.62290000000000001</v>
      </c>
      <c r="E212" s="97">
        <v>0.8</v>
      </c>
      <c r="F212" s="27">
        <v>15036.170741999998</v>
      </c>
      <c r="G212" s="27">
        <v>15351.632118</v>
      </c>
      <c r="H212" s="27">
        <v>19716.335999999999</v>
      </c>
      <c r="I212" s="98">
        <f t="shared" si="0"/>
        <v>15036.170741999998</v>
      </c>
      <c r="J212" s="98">
        <f t="shared" si="1"/>
        <v>15351.632118</v>
      </c>
      <c r="K212" s="99">
        <f t="shared" si="2"/>
        <v>19716.335999999999</v>
      </c>
    </row>
    <row r="213" spans="1:11" ht="13">
      <c r="A213" s="16" t="s">
        <v>125</v>
      </c>
      <c r="B213" s="28">
        <v>59695</v>
      </c>
      <c r="C213" s="100">
        <v>0.42549999999999999</v>
      </c>
      <c r="D213" s="100">
        <v>0.74470000000000003</v>
      </c>
      <c r="E213" s="28" t="s">
        <v>600</v>
      </c>
      <c r="F213" s="28">
        <v>25400.2225</v>
      </c>
      <c r="G213" s="28">
        <v>44454.866500000004</v>
      </c>
      <c r="H213" s="28" t="s">
        <v>592</v>
      </c>
      <c r="I213" s="101">
        <f t="shared" si="0"/>
        <v>25400.2225</v>
      </c>
      <c r="J213" s="101">
        <f t="shared" si="1"/>
        <v>44454.866500000004</v>
      </c>
      <c r="K213" s="102" t="e">
        <f t="shared" si="2"/>
        <v>#VALUE!</v>
      </c>
    </row>
    <row r="214" spans="1:11" ht="13">
      <c r="A214" s="10" t="s">
        <v>169</v>
      </c>
      <c r="B214" s="27">
        <v>69685.259999999995</v>
      </c>
      <c r="C214" s="97">
        <v>0.42470000000000002</v>
      </c>
      <c r="D214" s="97">
        <v>0.63009999999999999</v>
      </c>
      <c r="E214" s="27" t="s">
        <v>600</v>
      </c>
      <c r="F214" s="27">
        <v>29595.329922000001</v>
      </c>
      <c r="G214" s="27">
        <v>43908.682325999995</v>
      </c>
      <c r="H214" s="27" t="s">
        <v>592</v>
      </c>
      <c r="I214" s="98">
        <f t="shared" si="0"/>
        <v>29595.329922000001</v>
      </c>
      <c r="J214" s="98">
        <f t="shared" si="1"/>
        <v>43908.682325999995</v>
      </c>
      <c r="K214" s="99" t="e">
        <f t="shared" si="2"/>
        <v>#VALUE!</v>
      </c>
    </row>
    <row r="215" spans="1:11" ht="13">
      <c r="A215" s="16" t="s">
        <v>174</v>
      </c>
      <c r="B215" s="28">
        <v>47259</v>
      </c>
      <c r="C215" s="100">
        <v>0.2424</v>
      </c>
      <c r="D215" s="100">
        <v>0.54549999999999998</v>
      </c>
      <c r="E215" s="100">
        <v>0.56520000000000004</v>
      </c>
      <c r="F215" s="28">
        <v>11455.5816</v>
      </c>
      <c r="G215" s="28">
        <v>25779.784499999998</v>
      </c>
      <c r="H215" s="28">
        <v>26710.786800000002</v>
      </c>
      <c r="I215" s="101">
        <f t="shared" si="0"/>
        <v>11455.5816</v>
      </c>
      <c r="J215" s="101">
        <f t="shared" si="1"/>
        <v>25779.784499999998</v>
      </c>
      <c r="K215" s="102">
        <f t="shared" si="2"/>
        <v>26710.786800000002</v>
      </c>
    </row>
    <row r="216" spans="1:11" ht="13">
      <c r="A216" s="10" t="s">
        <v>67</v>
      </c>
      <c r="B216" s="27">
        <v>21187.23</v>
      </c>
      <c r="C216" s="97">
        <v>0.28439999999999999</v>
      </c>
      <c r="D216" s="97">
        <v>0.59160000000000001</v>
      </c>
      <c r="E216" s="27">
        <v>0.5726</v>
      </c>
      <c r="F216" s="27">
        <v>6025.6482119999991</v>
      </c>
      <c r="G216" s="27">
        <v>12534.365268</v>
      </c>
      <c r="H216" s="27">
        <v>12131.807897999999</v>
      </c>
      <c r="I216" s="98">
        <f t="shared" si="0"/>
        <v>6025.6482119999991</v>
      </c>
      <c r="J216" s="98">
        <f t="shared" si="1"/>
        <v>12534.365268</v>
      </c>
      <c r="K216" s="99">
        <f t="shared" si="2"/>
        <v>12131.807897999999</v>
      </c>
    </row>
    <row r="217" spans="1:11" ht="13">
      <c r="A217" s="16" t="s">
        <v>453</v>
      </c>
      <c r="B217" s="28">
        <v>18046.96</v>
      </c>
      <c r="C217" s="100">
        <v>0.25190000000000001</v>
      </c>
      <c r="D217" s="100">
        <v>0.28149999999999997</v>
      </c>
      <c r="E217" s="28">
        <v>0.73329999999999995</v>
      </c>
      <c r="F217" s="28">
        <v>4546.0292239999999</v>
      </c>
      <c r="G217" s="28">
        <v>5080.2192399999994</v>
      </c>
      <c r="H217" s="28">
        <v>13233.835767999999</v>
      </c>
      <c r="I217" s="101">
        <f t="shared" si="0"/>
        <v>4546.0292239999999</v>
      </c>
      <c r="J217" s="101">
        <f t="shared" si="1"/>
        <v>5080.2192399999994</v>
      </c>
      <c r="K217" s="102">
        <f t="shared" si="2"/>
        <v>13233.835767999999</v>
      </c>
    </row>
    <row r="218" spans="1:11" ht="13">
      <c r="A218" s="10" t="s">
        <v>455</v>
      </c>
      <c r="B218" s="27">
        <v>29110.61</v>
      </c>
      <c r="C218" s="97">
        <v>0.30359999999999998</v>
      </c>
      <c r="D218" s="97">
        <v>0.38600000000000001</v>
      </c>
      <c r="E218" s="27" t="s">
        <v>592</v>
      </c>
      <c r="F218" s="27">
        <v>8837.9811959999988</v>
      </c>
      <c r="G218" s="27">
        <v>11236.695460000001</v>
      </c>
      <c r="H218" s="27" t="s">
        <v>592</v>
      </c>
      <c r="I218" s="98">
        <f t="shared" si="0"/>
        <v>8837.9811959999988</v>
      </c>
      <c r="J218" s="98">
        <f t="shared" si="1"/>
        <v>11236.695460000001</v>
      </c>
      <c r="K218" s="99" t="e">
        <f t="shared" si="2"/>
        <v>#VALUE!</v>
      </c>
    </row>
    <row r="219" spans="1:11" ht="13">
      <c r="A219" s="16" t="s">
        <v>314</v>
      </c>
      <c r="B219" s="28">
        <v>22013.919999999998</v>
      </c>
      <c r="C219" s="100">
        <v>0.31780000000000003</v>
      </c>
      <c r="D219" s="100">
        <v>0.5615</v>
      </c>
      <c r="E219" s="28">
        <v>0.67390000000000005</v>
      </c>
      <c r="F219" s="28">
        <v>6996.023776</v>
      </c>
      <c r="G219" s="28">
        <v>12360.816079999999</v>
      </c>
      <c r="H219" s="28">
        <v>14835.180688</v>
      </c>
      <c r="I219" s="101">
        <f t="shared" si="0"/>
        <v>6996.023776</v>
      </c>
      <c r="J219" s="101">
        <f t="shared" si="1"/>
        <v>12360.816079999999</v>
      </c>
      <c r="K219" s="102">
        <f t="shared" si="2"/>
        <v>14835.180688</v>
      </c>
    </row>
    <row r="220" spans="1:11" ht="13">
      <c r="A220" s="10" t="s">
        <v>117</v>
      </c>
      <c r="B220" s="27">
        <v>26296.82</v>
      </c>
      <c r="C220" s="97">
        <v>0.51849999999999996</v>
      </c>
      <c r="D220" s="97">
        <v>0.51849999999999996</v>
      </c>
      <c r="E220" s="27" t="s">
        <v>600</v>
      </c>
      <c r="F220" s="27">
        <v>13634.901169999999</v>
      </c>
      <c r="G220" s="27">
        <v>13634.901169999999</v>
      </c>
      <c r="H220" s="27" t="s">
        <v>592</v>
      </c>
      <c r="I220" s="98">
        <f t="shared" si="0"/>
        <v>13634.901169999999</v>
      </c>
      <c r="J220" s="98">
        <f t="shared" si="1"/>
        <v>13634.901169999999</v>
      </c>
      <c r="K220" s="99" t="e">
        <f t="shared" si="2"/>
        <v>#VALUE!</v>
      </c>
    </row>
    <row r="221" spans="1:11" ht="13">
      <c r="A221" s="16" t="s">
        <v>46</v>
      </c>
      <c r="B221" s="28">
        <v>22647.59</v>
      </c>
      <c r="C221" s="100">
        <v>0.33900000000000002</v>
      </c>
      <c r="D221" s="100">
        <v>0.52539999999999998</v>
      </c>
      <c r="E221" s="28">
        <v>0.66669999999999996</v>
      </c>
      <c r="F221" s="28">
        <v>7677.533010000001</v>
      </c>
      <c r="G221" s="28">
        <v>11899.043786</v>
      </c>
      <c r="H221" s="28">
        <v>15099.148252999999</v>
      </c>
      <c r="I221" s="101">
        <f t="shared" si="0"/>
        <v>7677.533010000001</v>
      </c>
      <c r="J221" s="101">
        <f t="shared" si="1"/>
        <v>11899.043786</v>
      </c>
      <c r="K221" s="102">
        <f t="shared" si="2"/>
        <v>15099.148252999999</v>
      </c>
    </row>
    <row r="222" spans="1:11" ht="13">
      <c r="A222" s="10" t="s">
        <v>227</v>
      </c>
      <c r="B222" s="27">
        <v>36879.5</v>
      </c>
      <c r="C222" s="97">
        <v>0.45</v>
      </c>
      <c r="D222" s="27" t="s">
        <v>600</v>
      </c>
      <c r="E222" s="27" t="s">
        <v>600</v>
      </c>
      <c r="F222" s="27">
        <v>16595.775000000001</v>
      </c>
      <c r="G222" s="27" t="s">
        <v>592</v>
      </c>
      <c r="H222" s="27" t="s">
        <v>592</v>
      </c>
      <c r="I222" s="98">
        <f t="shared" si="0"/>
        <v>16595.775000000001</v>
      </c>
      <c r="J222" s="98" t="e">
        <f t="shared" si="1"/>
        <v>#VALUE!</v>
      </c>
      <c r="K222" s="99" t="e">
        <f t="shared" si="2"/>
        <v>#VALUE!</v>
      </c>
    </row>
    <row r="223" spans="1:11" ht="13">
      <c r="A223" s="16" t="s">
        <v>315</v>
      </c>
      <c r="B223" s="28">
        <v>25194.41</v>
      </c>
      <c r="C223" s="100">
        <v>0.21790000000000001</v>
      </c>
      <c r="D223" s="100">
        <v>0.5444</v>
      </c>
      <c r="E223" s="100">
        <v>0.58819999999999995</v>
      </c>
      <c r="F223" s="28">
        <v>5489.8619390000003</v>
      </c>
      <c r="G223" s="28">
        <v>13715.836804</v>
      </c>
      <c r="H223" s="28">
        <v>14819.351961999999</v>
      </c>
      <c r="I223" s="101">
        <f t="shared" si="0"/>
        <v>5489.8619390000003</v>
      </c>
      <c r="J223" s="101">
        <f t="shared" si="1"/>
        <v>13715.836804</v>
      </c>
      <c r="K223" s="102">
        <f t="shared" si="2"/>
        <v>14819.351961999999</v>
      </c>
    </row>
    <row r="224" spans="1:11" ht="13">
      <c r="A224" s="10" t="s">
        <v>76</v>
      </c>
      <c r="B224" s="27">
        <v>24947.94</v>
      </c>
      <c r="C224" s="97">
        <v>0.57410000000000005</v>
      </c>
      <c r="D224" s="97">
        <v>0.72729999999999995</v>
      </c>
      <c r="E224" s="27" t="s">
        <v>600</v>
      </c>
      <c r="F224" s="27">
        <v>14322.612354000001</v>
      </c>
      <c r="G224" s="27">
        <v>18144.636761999998</v>
      </c>
      <c r="H224" s="27" t="s">
        <v>592</v>
      </c>
      <c r="I224" s="98">
        <f t="shared" si="0"/>
        <v>14322.612354000001</v>
      </c>
      <c r="J224" s="98">
        <f t="shared" si="1"/>
        <v>18144.636761999998</v>
      </c>
      <c r="K224" s="99" t="e">
        <f t="shared" si="2"/>
        <v>#VALUE!</v>
      </c>
    </row>
    <row r="225" spans="1:11" ht="13">
      <c r="A225" s="16" t="s">
        <v>81</v>
      </c>
      <c r="B225" s="28">
        <v>37431.72</v>
      </c>
      <c r="C225" s="100">
        <v>0.3649</v>
      </c>
      <c r="D225" s="100">
        <v>0.67569999999999997</v>
      </c>
      <c r="E225" s="100">
        <v>0.71789999999999998</v>
      </c>
      <c r="F225" s="28">
        <v>13658.834628000001</v>
      </c>
      <c r="G225" s="28">
        <v>25292.613204000001</v>
      </c>
      <c r="H225" s="28">
        <v>26872.231788000001</v>
      </c>
      <c r="I225" s="101">
        <f t="shared" si="0"/>
        <v>13658.834628000001</v>
      </c>
      <c r="J225" s="101">
        <f t="shared" si="1"/>
        <v>25292.613204000001</v>
      </c>
      <c r="K225" s="102">
        <f t="shared" si="2"/>
        <v>26872.231788000001</v>
      </c>
    </row>
    <row r="226" spans="1:11" ht="13">
      <c r="A226" s="10" t="s">
        <v>308</v>
      </c>
      <c r="B226" s="27">
        <v>27394</v>
      </c>
      <c r="C226" s="97">
        <v>0.19769999999999999</v>
      </c>
      <c r="D226" s="97">
        <v>0.32950000000000002</v>
      </c>
      <c r="E226" s="97">
        <v>0.54969999999999997</v>
      </c>
      <c r="F226" s="27">
        <v>5415.7937999999995</v>
      </c>
      <c r="G226" s="27">
        <v>9026.3230000000003</v>
      </c>
      <c r="H226" s="27">
        <v>15058.4818</v>
      </c>
      <c r="I226" s="98">
        <f t="shared" si="0"/>
        <v>5415.7937999999995</v>
      </c>
      <c r="J226" s="98">
        <f t="shared" si="1"/>
        <v>9026.3230000000003</v>
      </c>
      <c r="K226" s="99">
        <f t="shared" si="2"/>
        <v>15058.4818</v>
      </c>
    </row>
    <row r="227" spans="1:11" ht="13">
      <c r="A227" s="16" t="s">
        <v>309</v>
      </c>
      <c r="B227" s="28">
        <v>31109.62</v>
      </c>
      <c r="C227" s="100">
        <v>0.1585</v>
      </c>
      <c r="D227" s="100">
        <v>0.1071</v>
      </c>
      <c r="E227" s="100">
        <v>0.40910000000000002</v>
      </c>
      <c r="F227" s="28">
        <v>4930.8747700000004</v>
      </c>
      <c r="G227" s="28">
        <v>3331.8403020000001</v>
      </c>
      <c r="H227" s="28">
        <v>12726.945541999999</v>
      </c>
      <c r="I227" s="101">
        <f t="shared" si="0"/>
        <v>4930.8747700000004</v>
      </c>
      <c r="J227" s="101">
        <f t="shared" si="1"/>
        <v>3331.8403020000001</v>
      </c>
      <c r="K227" s="102">
        <f t="shared" si="2"/>
        <v>12726.945541999999</v>
      </c>
    </row>
    <row r="228" spans="1:11" ht="13">
      <c r="A228" s="10" t="s">
        <v>52</v>
      </c>
      <c r="B228" s="27">
        <v>24003.94</v>
      </c>
      <c r="C228" s="97">
        <v>0.41070000000000001</v>
      </c>
      <c r="D228" s="97">
        <v>0.39290000000000003</v>
      </c>
      <c r="E228" s="27">
        <v>0.7</v>
      </c>
      <c r="F228" s="27">
        <v>9858.4181580000004</v>
      </c>
      <c r="G228" s="27">
        <v>9431.1480260000008</v>
      </c>
      <c r="H228" s="27">
        <v>16802.757999999998</v>
      </c>
      <c r="I228" s="98">
        <f t="shared" si="0"/>
        <v>9858.4181580000004</v>
      </c>
      <c r="J228" s="98">
        <f t="shared" si="1"/>
        <v>9431.1480260000008</v>
      </c>
      <c r="K228" s="99">
        <f t="shared" si="2"/>
        <v>16802.757999999998</v>
      </c>
    </row>
    <row r="229" spans="1:11" ht="13">
      <c r="A229" s="16" t="s">
        <v>132</v>
      </c>
      <c r="B229" s="28">
        <v>26149.09</v>
      </c>
      <c r="C229" s="100">
        <v>0.41049999999999998</v>
      </c>
      <c r="D229" s="100">
        <v>0.72289999999999999</v>
      </c>
      <c r="E229" s="100">
        <v>0.626</v>
      </c>
      <c r="F229" s="28">
        <v>10734.201444999999</v>
      </c>
      <c r="G229" s="28">
        <v>18903.177161</v>
      </c>
      <c r="H229" s="28">
        <v>16369.33034</v>
      </c>
      <c r="I229" s="101">
        <f t="shared" si="0"/>
        <v>10734.201444999999</v>
      </c>
      <c r="J229" s="101">
        <f t="shared" si="1"/>
        <v>18903.177161</v>
      </c>
      <c r="K229" s="102">
        <f t="shared" si="2"/>
        <v>16369.33034</v>
      </c>
    </row>
    <row r="230" spans="1:11" ht="13">
      <c r="A230" s="10" t="s">
        <v>86</v>
      </c>
      <c r="B230" s="27">
        <v>26518.54</v>
      </c>
      <c r="C230" s="97">
        <v>0.5242</v>
      </c>
      <c r="D230" s="97">
        <v>0.7097</v>
      </c>
      <c r="E230" s="97">
        <v>0.65769999999999995</v>
      </c>
      <c r="F230" s="27">
        <v>13901.018668000001</v>
      </c>
      <c r="G230" s="27">
        <v>18820.207838000002</v>
      </c>
      <c r="H230" s="27">
        <v>17441.243758000001</v>
      </c>
      <c r="I230" s="98">
        <f t="shared" si="0"/>
        <v>13901.018668000001</v>
      </c>
      <c r="J230" s="98">
        <f t="shared" si="1"/>
        <v>18820.207838000002</v>
      </c>
      <c r="K230" s="99">
        <f t="shared" si="2"/>
        <v>17441.243758000001</v>
      </c>
    </row>
    <row r="231" spans="1:11" ht="13">
      <c r="A231" s="16" t="s">
        <v>92</v>
      </c>
      <c r="B231" s="28">
        <v>28195.59</v>
      </c>
      <c r="C231" s="100">
        <v>0.30620000000000003</v>
      </c>
      <c r="D231" s="100">
        <v>0.7097</v>
      </c>
      <c r="E231" s="100">
        <v>0.61240000000000006</v>
      </c>
      <c r="F231" s="28">
        <v>8633.4896580000004</v>
      </c>
      <c r="G231" s="28">
        <v>20010.410222999999</v>
      </c>
      <c r="H231" s="28">
        <v>17266.979316000001</v>
      </c>
      <c r="I231" s="101">
        <f t="shared" si="0"/>
        <v>8633.4896580000004</v>
      </c>
      <c r="J231" s="101">
        <f t="shared" si="1"/>
        <v>20010.410222999999</v>
      </c>
      <c r="K231" s="102">
        <f t="shared" si="2"/>
        <v>17266.979316000001</v>
      </c>
    </row>
    <row r="232" spans="1:11" ht="13">
      <c r="A232" s="10" t="s">
        <v>468</v>
      </c>
      <c r="B232" s="27">
        <v>25861.32</v>
      </c>
      <c r="C232" s="97">
        <v>0.17199999999999999</v>
      </c>
      <c r="D232" s="97">
        <v>0.2366</v>
      </c>
      <c r="E232" s="97">
        <v>0.68969999999999998</v>
      </c>
      <c r="F232" s="27">
        <v>4448.1470399999998</v>
      </c>
      <c r="G232" s="27">
        <v>6118.7883119999997</v>
      </c>
      <c r="H232" s="27">
        <v>17836.552403999998</v>
      </c>
      <c r="I232" s="98">
        <f t="shared" si="0"/>
        <v>4448.1470399999998</v>
      </c>
      <c r="J232" s="98">
        <f t="shared" si="1"/>
        <v>6118.7883119999997</v>
      </c>
      <c r="K232" s="99">
        <f t="shared" si="2"/>
        <v>17836.552403999998</v>
      </c>
    </row>
    <row r="233" spans="1:11" ht="13">
      <c r="A233" s="16" t="s">
        <v>60</v>
      </c>
      <c r="B233" s="28">
        <v>17471.96</v>
      </c>
      <c r="C233" s="100">
        <v>0.45129999999999998</v>
      </c>
      <c r="D233" s="100">
        <v>0.57889999999999997</v>
      </c>
      <c r="E233" s="100">
        <v>0.71209999999999996</v>
      </c>
      <c r="F233" s="28">
        <v>7885.0955479999993</v>
      </c>
      <c r="G233" s="28">
        <v>10114.517644</v>
      </c>
      <c r="H233" s="28">
        <v>12441.782715999998</v>
      </c>
      <c r="I233" s="101">
        <f t="shared" si="0"/>
        <v>7885.0955479999993</v>
      </c>
      <c r="J233" s="101">
        <f t="shared" si="1"/>
        <v>10114.517644</v>
      </c>
      <c r="K233" s="102">
        <f t="shared" si="2"/>
        <v>12441.782715999998</v>
      </c>
    </row>
    <row r="234" spans="1:11" ht="13">
      <c r="A234" s="10" t="s">
        <v>143</v>
      </c>
      <c r="B234" s="27">
        <v>19244.29</v>
      </c>
      <c r="C234" s="97">
        <v>0.45700000000000002</v>
      </c>
      <c r="D234" s="97">
        <v>0.73050000000000004</v>
      </c>
      <c r="E234" s="97">
        <v>0.66390000000000005</v>
      </c>
      <c r="F234" s="27">
        <v>8794.6405300000006</v>
      </c>
      <c r="G234" s="27">
        <v>14057.953845000002</v>
      </c>
      <c r="H234" s="27">
        <v>12776.284131000002</v>
      </c>
      <c r="I234" s="98">
        <f t="shared" si="0"/>
        <v>8794.6405300000006</v>
      </c>
      <c r="J234" s="98">
        <f t="shared" si="1"/>
        <v>14057.953845000002</v>
      </c>
      <c r="K234" s="99">
        <f t="shared" si="2"/>
        <v>12776.284131000002</v>
      </c>
    </row>
    <row r="235" spans="1:11" ht="13">
      <c r="A235" s="16" t="s">
        <v>270</v>
      </c>
      <c r="B235" s="28">
        <v>20525.86</v>
      </c>
      <c r="C235" s="100">
        <v>0.44350000000000001</v>
      </c>
      <c r="D235" s="100">
        <v>0.6129</v>
      </c>
      <c r="E235" s="100">
        <v>0.65439999999999998</v>
      </c>
      <c r="F235" s="28">
        <v>9103.2189099999996</v>
      </c>
      <c r="G235" s="28">
        <v>12580.299594</v>
      </c>
      <c r="H235" s="28">
        <v>13432.122783999999</v>
      </c>
      <c r="I235" s="101">
        <f t="shared" si="0"/>
        <v>9103.2189099999996</v>
      </c>
      <c r="J235" s="101">
        <f t="shared" si="1"/>
        <v>12580.299594</v>
      </c>
      <c r="K235" s="102">
        <f t="shared" si="2"/>
        <v>13432.122783999999</v>
      </c>
    </row>
    <row r="236" spans="1:11" ht="13">
      <c r="A236" s="10" t="s">
        <v>470</v>
      </c>
      <c r="B236" s="27">
        <v>23878.080000000002</v>
      </c>
      <c r="C236" s="97">
        <v>0.223</v>
      </c>
      <c r="D236" s="97">
        <v>0.44590000000000002</v>
      </c>
      <c r="E236" s="97">
        <v>0.83950000000000002</v>
      </c>
      <c r="F236" s="27">
        <v>5324.8118400000003</v>
      </c>
      <c r="G236" s="27">
        <v>10647.235872000001</v>
      </c>
      <c r="H236" s="27">
        <v>20045.648160000001</v>
      </c>
      <c r="I236" s="98">
        <f t="shared" si="0"/>
        <v>5324.8118400000003</v>
      </c>
      <c r="J236" s="98">
        <f t="shared" si="1"/>
        <v>10647.235872000001</v>
      </c>
      <c r="K236" s="99">
        <f t="shared" si="2"/>
        <v>20045.648160000001</v>
      </c>
    </row>
    <row r="237" spans="1:11" ht="13">
      <c r="A237" s="16" t="s">
        <v>133</v>
      </c>
      <c r="B237" s="28">
        <v>28791.69</v>
      </c>
      <c r="C237" s="100">
        <v>0.5806</v>
      </c>
      <c r="D237" s="100">
        <v>0.4516</v>
      </c>
      <c r="E237" s="28" t="s">
        <v>592</v>
      </c>
      <c r="F237" s="28">
        <v>16716.455213999998</v>
      </c>
      <c r="G237" s="28">
        <v>13002.327203999999</v>
      </c>
      <c r="H237" s="28" t="s">
        <v>592</v>
      </c>
      <c r="I237" s="101">
        <f t="shared" si="0"/>
        <v>16716.455213999998</v>
      </c>
      <c r="J237" s="101">
        <f t="shared" si="1"/>
        <v>13002.327203999999</v>
      </c>
      <c r="K237" s="102" t="e">
        <f t="shared" si="2"/>
        <v>#VALUE!</v>
      </c>
    </row>
    <row r="238" spans="1:11" ht="13">
      <c r="A238" s="10" t="s">
        <v>329</v>
      </c>
      <c r="B238" s="27">
        <v>21207.74</v>
      </c>
      <c r="C238" s="97">
        <v>0.39219999999999999</v>
      </c>
      <c r="D238" s="97">
        <v>0.57840000000000003</v>
      </c>
      <c r="E238" s="97">
        <v>0.66669999999999996</v>
      </c>
      <c r="F238" s="27">
        <v>8317.6756280000009</v>
      </c>
      <c r="G238" s="27">
        <v>12266.556816000002</v>
      </c>
      <c r="H238" s="27">
        <v>14139.200258000001</v>
      </c>
      <c r="I238" s="98">
        <f t="shared" si="0"/>
        <v>8317.6756280000009</v>
      </c>
      <c r="J238" s="98">
        <f t="shared" si="1"/>
        <v>12266.556816000002</v>
      </c>
      <c r="K238" s="99">
        <f t="shared" si="2"/>
        <v>14139.200258000001</v>
      </c>
    </row>
    <row r="239" spans="1:11" ht="13">
      <c r="A239" s="16" t="s">
        <v>96</v>
      </c>
      <c r="B239" s="28">
        <v>20928.27</v>
      </c>
      <c r="C239" s="100">
        <v>0.41949999999999998</v>
      </c>
      <c r="D239" s="100">
        <v>0.73980000000000001</v>
      </c>
      <c r="E239" s="100">
        <v>0.76090000000000002</v>
      </c>
      <c r="F239" s="28">
        <v>8779.4092650000002</v>
      </c>
      <c r="G239" s="28">
        <v>15482.734146000001</v>
      </c>
      <c r="H239" s="28">
        <v>15924.320643000001</v>
      </c>
      <c r="I239" s="101">
        <f t="shared" si="0"/>
        <v>8779.4092650000002</v>
      </c>
      <c r="J239" s="101">
        <f t="shared" si="1"/>
        <v>15482.734146000001</v>
      </c>
      <c r="K239" s="102">
        <f t="shared" si="2"/>
        <v>15924.320643000001</v>
      </c>
    </row>
    <row r="240" spans="1:11" ht="13">
      <c r="A240" s="10" t="s">
        <v>471</v>
      </c>
      <c r="B240" s="27">
        <v>20565.73</v>
      </c>
      <c r="C240" s="97">
        <v>0.40479999999999999</v>
      </c>
      <c r="D240" s="97">
        <v>0.46429999999999999</v>
      </c>
      <c r="E240" s="27" t="s">
        <v>592</v>
      </c>
      <c r="F240" s="27">
        <v>8325.0075039999992</v>
      </c>
      <c r="G240" s="27">
        <v>9548.6684389999991</v>
      </c>
      <c r="H240" s="27" t="s">
        <v>592</v>
      </c>
      <c r="I240" s="98">
        <f t="shared" si="0"/>
        <v>8325.0075039999992</v>
      </c>
      <c r="J240" s="98">
        <f t="shared" si="1"/>
        <v>9548.6684389999991</v>
      </c>
      <c r="K240" s="99" t="e">
        <f t="shared" si="2"/>
        <v>#VALUE!</v>
      </c>
    </row>
    <row r="241" spans="1:11" ht="13">
      <c r="A241" s="16" t="s">
        <v>75</v>
      </c>
      <c r="B241" s="28">
        <v>19905.41</v>
      </c>
      <c r="C241" s="100">
        <v>0.47370000000000001</v>
      </c>
      <c r="D241" s="100">
        <v>0.74439999999999995</v>
      </c>
      <c r="E241" s="100">
        <v>0.90480000000000005</v>
      </c>
      <c r="F241" s="28">
        <v>9429.1927169999999</v>
      </c>
      <c r="G241" s="28">
        <v>14817.587203999999</v>
      </c>
      <c r="H241" s="28">
        <v>18010.414968000001</v>
      </c>
      <c r="I241" s="101">
        <f t="shared" si="0"/>
        <v>9429.1927169999999</v>
      </c>
      <c r="J241" s="101">
        <f t="shared" si="1"/>
        <v>14817.587203999999</v>
      </c>
      <c r="K241" s="102">
        <f t="shared" si="2"/>
        <v>18010.414968000001</v>
      </c>
    </row>
    <row r="242" spans="1:11" ht="13">
      <c r="A242" s="10" t="s">
        <v>105</v>
      </c>
      <c r="B242" s="27">
        <v>23543.61</v>
      </c>
      <c r="C242" s="97">
        <v>0.57499999999999996</v>
      </c>
      <c r="D242" s="97">
        <v>0.85519999999999996</v>
      </c>
      <c r="E242" s="97">
        <v>0.83430000000000004</v>
      </c>
      <c r="F242" s="27">
        <v>13537.57575</v>
      </c>
      <c r="G242" s="27">
        <v>20134.495272</v>
      </c>
      <c r="H242" s="27">
        <v>19642.433823000003</v>
      </c>
      <c r="I242" s="98">
        <f t="shared" si="0"/>
        <v>13537.57575</v>
      </c>
      <c r="J242" s="98">
        <f t="shared" si="1"/>
        <v>20134.495272</v>
      </c>
      <c r="K242" s="99">
        <f t="shared" si="2"/>
        <v>19642.433823000003</v>
      </c>
    </row>
    <row r="243" spans="1:11" ht="13">
      <c r="A243" s="16" t="s">
        <v>333</v>
      </c>
      <c r="B243" s="28">
        <v>21264.67</v>
      </c>
      <c r="C243" s="100">
        <v>0.31790000000000002</v>
      </c>
      <c r="D243" s="100">
        <v>0.38819999999999999</v>
      </c>
      <c r="E243" s="28">
        <v>0.67500000000000004</v>
      </c>
      <c r="F243" s="28">
        <v>6760.0385930000002</v>
      </c>
      <c r="G243" s="28">
        <v>8254.9448939999984</v>
      </c>
      <c r="H243" s="28">
        <v>14353.652249999999</v>
      </c>
      <c r="I243" s="101">
        <f t="shared" si="0"/>
        <v>6760.0385930000002</v>
      </c>
      <c r="J243" s="101">
        <f t="shared" si="1"/>
        <v>8254.9448939999984</v>
      </c>
      <c r="K243" s="102">
        <f t="shared" si="2"/>
        <v>14353.652249999999</v>
      </c>
    </row>
    <row r="244" spans="1:11" ht="13">
      <c r="A244" s="10" t="s">
        <v>51</v>
      </c>
      <c r="B244" s="27">
        <v>51052.92</v>
      </c>
      <c r="C244" s="97">
        <v>0.44869999999999999</v>
      </c>
      <c r="D244" s="97">
        <v>0.67069999999999996</v>
      </c>
      <c r="E244" s="97">
        <v>0.82140000000000002</v>
      </c>
      <c r="F244" s="27">
        <v>22907.445204</v>
      </c>
      <c r="G244" s="27">
        <v>34241.193443999997</v>
      </c>
      <c r="H244" s="27">
        <v>41934.868488</v>
      </c>
      <c r="I244" s="98">
        <f t="shared" si="0"/>
        <v>22907.445204</v>
      </c>
      <c r="J244" s="98">
        <f t="shared" si="1"/>
        <v>34241.193443999997</v>
      </c>
      <c r="K244" s="99">
        <f t="shared" si="2"/>
        <v>41934.868488</v>
      </c>
    </row>
    <row r="245" spans="1:11" ht="13">
      <c r="A245" s="16" t="s">
        <v>110</v>
      </c>
      <c r="B245" s="28">
        <v>26219.06</v>
      </c>
      <c r="C245" s="100">
        <v>0.33250000000000002</v>
      </c>
      <c r="D245" s="100">
        <v>0.6855</v>
      </c>
      <c r="E245" s="28">
        <v>0.58940000000000003</v>
      </c>
      <c r="F245" s="28">
        <v>8717.8374500000009</v>
      </c>
      <c r="G245" s="28">
        <v>17973.16563</v>
      </c>
      <c r="H245" s="28">
        <v>15453.513964000002</v>
      </c>
      <c r="I245" s="101">
        <f t="shared" si="0"/>
        <v>8717.8374500000009</v>
      </c>
      <c r="J245" s="101">
        <f t="shared" si="1"/>
        <v>17973.16563</v>
      </c>
      <c r="K245" s="102">
        <f t="shared" si="2"/>
        <v>15453.513964000002</v>
      </c>
    </row>
    <row r="246" spans="1:11" ht="13">
      <c r="A246" s="10" t="s">
        <v>338</v>
      </c>
      <c r="B246" s="27">
        <v>22542.81</v>
      </c>
      <c r="C246" s="27">
        <v>0.43109999999999998</v>
      </c>
      <c r="D246" s="97">
        <v>0.48520000000000002</v>
      </c>
      <c r="E246" s="27">
        <v>0.85109999999999997</v>
      </c>
      <c r="F246" s="27">
        <v>9718.2053909999995</v>
      </c>
      <c r="G246" s="27">
        <v>10937.771412000002</v>
      </c>
      <c r="H246" s="27">
        <v>19186.185591000001</v>
      </c>
      <c r="I246" s="98">
        <f t="shared" si="0"/>
        <v>9718.2053909999995</v>
      </c>
      <c r="J246" s="98">
        <f t="shared" si="1"/>
        <v>10937.771412000002</v>
      </c>
      <c r="K246" s="99">
        <f t="shared" si="2"/>
        <v>19186.185591000001</v>
      </c>
    </row>
    <row r="247" spans="1:11" ht="13">
      <c r="A247" s="16" t="s">
        <v>477</v>
      </c>
      <c r="B247" s="28">
        <v>24699.77</v>
      </c>
      <c r="C247" s="100">
        <v>0.14599999999999999</v>
      </c>
      <c r="D247" s="100">
        <v>0.33579999999999999</v>
      </c>
      <c r="E247" s="28">
        <v>0.36730000000000002</v>
      </c>
      <c r="F247" s="28">
        <v>3606.16642</v>
      </c>
      <c r="G247" s="28">
        <v>8294.1827659999999</v>
      </c>
      <c r="H247" s="28">
        <v>9072.2255210000003</v>
      </c>
      <c r="I247" s="101">
        <f t="shared" si="0"/>
        <v>3606.16642</v>
      </c>
      <c r="J247" s="101">
        <f t="shared" si="1"/>
        <v>8294.1827659999999</v>
      </c>
      <c r="K247" s="102">
        <f t="shared" si="2"/>
        <v>9072.2255210000003</v>
      </c>
    </row>
    <row r="248" spans="1:11" ht="13">
      <c r="A248" s="10" t="s">
        <v>340</v>
      </c>
      <c r="B248" s="27">
        <v>20463.189999999999</v>
      </c>
      <c r="C248" s="97">
        <v>0.4375</v>
      </c>
      <c r="D248" s="97">
        <v>0.60709999999999997</v>
      </c>
      <c r="E248" s="27">
        <v>0.84089999999999998</v>
      </c>
      <c r="F248" s="27">
        <v>8952.6456249999992</v>
      </c>
      <c r="G248" s="27">
        <v>12423.202648999999</v>
      </c>
      <c r="H248" s="27">
        <v>17207.496470999999</v>
      </c>
      <c r="I248" s="98">
        <f t="shared" si="0"/>
        <v>8952.6456249999992</v>
      </c>
      <c r="J248" s="98">
        <f t="shared" si="1"/>
        <v>12423.202648999999</v>
      </c>
      <c r="K248" s="99">
        <f t="shared" si="2"/>
        <v>17207.496470999999</v>
      </c>
    </row>
    <row r="249" spans="1:11" ht="13">
      <c r="A249" s="16" t="s">
        <v>341</v>
      </c>
      <c r="B249" s="28">
        <v>18586.13</v>
      </c>
      <c r="C249" s="100">
        <v>0.43930000000000002</v>
      </c>
      <c r="D249" s="100">
        <v>0.47860000000000003</v>
      </c>
      <c r="E249" s="28">
        <v>0.86250000000000004</v>
      </c>
      <c r="F249" s="28">
        <v>8164.8869090000007</v>
      </c>
      <c r="G249" s="28">
        <v>8895.3218180000003</v>
      </c>
      <c r="H249" s="28">
        <v>16030.537125000003</v>
      </c>
      <c r="I249" s="101">
        <f t="shared" si="0"/>
        <v>8164.8869090000007</v>
      </c>
      <c r="J249" s="101">
        <f t="shared" si="1"/>
        <v>8895.3218180000003</v>
      </c>
      <c r="K249" s="102">
        <f t="shared" si="2"/>
        <v>16030.537125000003</v>
      </c>
    </row>
    <row r="250" spans="1:11" ht="13">
      <c r="A250" s="10" t="s">
        <v>115</v>
      </c>
      <c r="B250" s="27">
        <v>21546.32</v>
      </c>
      <c r="C250" s="97">
        <v>0.60240000000000005</v>
      </c>
      <c r="D250" s="97">
        <v>0.70589999999999997</v>
      </c>
      <c r="E250" s="97">
        <v>0.60440000000000005</v>
      </c>
      <c r="F250" s="27">
        <v>12979.503168000001</v>
      </c>
      <c r="G250" s="27">
        <v>15209.547288</v>
      </c>
      <c r="H250" s="27">
        <v>13022.595808</v>
      </c>
      <c r="I250" s="98">
        <f t="shared" si="0"/>
        <v>12979.503168000001</v>
      </c>
      <c r="J250" s="98">
        <f t="shared" si="1"/>
        <v>15209.547288</v>
      </c>
      <c r="K250" s="99">
        <f t="shared" si="2"/>
        <v>13022.595808</v>
      </c>
    </row>
    <row r="251" spans="1:11" ht="13">
      <c r="A251" s="16" t="s">
        <v>212</v>
      </c>
      <c r="B251" s="28">
        <v>46432.43</v>
      </c>
      <c r="C251" s="28" t="s">
        <v>600</v>
      </c>
      <c r="D251" s="28" t="s">
        <v>600</v>
      </c>
      <c r="E251" s="28" t="s">
        <v>600</v>
      </c>
      <c r="F251" s="28" t="s">
        <v>592</v>
      </c>
      <c r="G251" s="28" t="s">
        <v>592</v>
      </c>
      <c r="H251" s="28" t="s">
        <v>592</v>
      </c>
      <c r="I251" s="101" t="e">
        <f t="shared" si="0"/>
        <v>#VALUE!</v>
      </c>
      <c r="J251" s="101" t="e">
        <f t="shared" si="1"/>
        <v>#VALUE!</v>
      </c>
      <c r="K251" s="102" t="e">
        <f t="shared" si="2"/>
        <v>#VALUE!</v>
      </c>
    </row>
    <row r="252" spans="1:11" ht="13">
      <c r="A252" s="10" t="s">
        <v>479</v>
      </c>
      <c r="B252" s="27">
        <v>24255.06</v>
      </c>
      <c r="C252" s="97">
        <v>0.112</v>
      </c>
      <c r="D252" s="97">
        <v>0.1484</v>
      </c>
      <c r="E252" s="27">
        <v>0.54349999999999998</v>
      </c>
      <c r="F252" s="27">
        <v>2716.5667200000003</v>
      </c>
      <c r="G252" s="27">
        <v>3599.4509040000003</v>
      </c>
      <c r="H252" s="27">
        <v>13182.625110000001</v>
      </c>
      <c r="I252" s="98">
        <f t="shared" si="0"/>
        <v>2716.5667200000003</v>
      </c>
      <c r="J252" s="98">
        <f t="shared" si="1"/>
        <v>3599.4509040000003</v>
      </c>
      <c r="K252" s="99">
        <f t="shared" si="2"/>
        <v>13182.625110000001</v>
      </c>
    </row>
    <row r="253" spans="1:11" ht="13">
      <c r="A253" s="16" t="s">
        <v>343</v>
      </c>
      <c r="B253" s="28">
        <v>32494.41</v>
      </c>
      <c r="C253" s="100">
        <v>0.3992</v>
      </c>
      <c r="D253" s="100">
        <v>0.61919999999999997</v>
      </c>
      <c r="E253" s="100">
        <v>0.77649999999999997</v>
      </c>
      <c r="F253" s="28">
        <v>12971.768472</v>
      </c>
      <c r="G253" s="28">
        <v>20120.538671999999</v>
      </c>
      <c r="H253" s="28">
        <v>25231.909365</v>
      </c>
      <c r="I253" s="101">
        <f t="shared" si="0"/>
        <v>12971.768472</v>
      </c>
      <c r="J253" s="101">
        <f t="shared" si="1"/>
        <v>20120.538671999999</v>
      </c>
      <c r="K253" s="102">
        <f t="shared" si="2"/>
        <v>25231.909365</v>
      </c>
    </row>
    <row r="254" spans="1:11" ht="13">
      <c r="A254" s="10" t="s">
        <v>144</v>
      </c>
      <c r="B254" s="27">
        <v>35566.21</v>
      </c>
      <c r="C254" s="97">
        <v>0.53449999999999998</v>
      </c>
      <c r="D254" s="97">
        <v>0.60340000000000005</v>
      </c>
      <c r="E254" s="27" t="s">
        <v>600</v>
      </c>
      <c r="F254" s="27">
        <v>19010.139244999998</v>
      </c>
      <c r="G254" s="27">
        <v>21460.651114</v>
      </c>
      <c r="H254" s="27" t="s">
        <v>592</v>
      </c>
      <c r="I254" s="98">
        <f t="shared" si="0"/>
        <v>19010.139244999998</v>
      </c>
      <c r="J254" s="98">
        <f t="shared" si="1"/>
        <v>21460.651114</v>
      </c>
      <c r="K254" s="99" t="e">
        <f t="shared" si="2"/>
        <v>#VALUE!</v>
      </c>
    </row>
    <row r="255" spans="1:11" ht="13">
      <c r="A255" s="16" t="s">
        <v>348</v>
      </c>
      <c r="B255" s="28">
        <v>21067.62</v>
      </c>
      <c r="C255" s="100">
        <v>0.34</v>
      </c>
      <c r="D255" s="100">
        <v>0.44440000000000002</v>
      </c>
      <c r="E255" s="100">
        <v>0.75680000000000003</v>
      </c>
      <c r="F255" s="28">
        <v>7162.9908000000005</v>
      </c>
      <c r="G255" s="28">
        <v>9362.4503280000008</v>
      </c>
      <c r="H255" s="28">
        <v>15943.974816</v>
      </c>
      <c r="I255" s="101">
        <f t="shared" si="0"/>
        <v>7162.9908000000005</v>
      </c>
      <c r="J255" s="101">
        <f t="shared" si="1"/>
        <v>9362.4503280000008</v>
      </c>
      <c r="K255" s="102">
        <f t="shared" si="2"/>
        <v>15943.974816</v>
      </c>
    </row>
    <row r="256" spans="1:11" ht="13">
      <c r="A256" s="10" t="s">
        <v>349</v>
      </c>
      <c r="B256" s="27">
        <v>26795.24</v>
      </c>
      <c r="C256" s="97">
        <v>0.37090000000000001</v>
      </c>
      <c r="D256" s="97">
        <v>0.63580000000000003</v>
      </c>
      <c r="E256" s="97">
        <v>0.61399999999999999</v>
      </c>
      <c r="F256" s="27">
        <v>9938.3545160000012</v>
      </c>
      <c r="G256" s="27">
        <v>17036.413592000001</v>
      </c>
      <c r="H256" s="27">
        <v>16452.27736</v>
      </c>
      <c r="I256" s="98">
        <f t="shared" si="0"/>
        <v>9938.3545160000012</v>
      </c>
      <c r="J256" s="98">
        <f t="shared" si="1"/>
        <v>17036.413592000001</v>
      </c>
      <c r="K256" s="99">
        <f t="shared" si="2"/>
        <v>16452.27736</v>
      </c>
    </row>
    <row r="257" spans="1:11" ht="13">
      <c r="A257" s="16" t="s">
        <v>482</v>
      </c>
      <c r="B257" s="28">
        <v>25705.63</v>
      </c>
      <c r="C257" s="100">
        <v>0.2384</v>
      </c>
      <c r="D257" s="100">
        <v>0.16</v>
      </c>
      <c r="E257" s="28" t="s">
        <v>592</v>
      </c>
      <c r="F257" s="28">
        <v>6128.2221920000002</v>
      </c>
      <c r="G257" s="28">
        <v>4112.9008000000003</v>
      </c>
      <c r="H257" s="28" t="s">
        <v>592</v>
      </c>
      <c r="I257" s="101">
        <f t="shared" ref="I257:I499" si="6">(C257*B257)</f>
        <v>6128.2221920000002</v>
      </c>
      <c r="J257" s="101">
        <f t="shared" ref="J257:J499" si="7">(D257*B257)</f>
        <v>4112.9008000000003</v>
      </c>
      <c r="K257" s="102" t="e">
        <f t="shared" ref="K257:K499" si="8">(E257*B257)</f>
        <v>#VALUE!</v>
      </c>
    </row>
    <row r="258" spans="1:11" ht="13">
      <c r="A258" s="10" t="s">
        <v>167</v>
      </c>
      <c r="B258" s="27">
        <v>17900.22</v>
      </c>
      <c r="C258" s="97">
        <v>0.48570000000000002</v>
      </c>
      <c r="D258" s="97">
        <v>0.73529999999999995</v>
      </c>
      <c r="E258" s="27" t="s">
        <v>600</v>
      </c>
      <c r="F258" s="27">
        <v>8694.1368540000003</v>
      </c>
      <c r="G258" s="27">
        <v>13162.031766</v>
      </c>
      <c r="H258" s="27" t="s">
        <v>592</v>
      </c>
      <c r="I258" s="98">
        <f t="shared" si="6"/>
        <v>8694.1368540000003</v>
      </c>
      <c r="J258" s="98">
        <f t="shared" si="7"/>
        <v>13162.031766</v>
      </c>
      <c r="K258" s="99" t="e">
        <f t="shared" si="8"/>
        <v>#VALUE!</v>
      </c>
    </row>
    <row r="259" spans="1:11" ht="13">
      <c r="A259" s="16" t="s">
        <v>59</v>
      </c>
      <c r="B259" s="28">
        <v>34861.64</v>
      </c>
      <c r="C259" s="100">
        <v>0.33329999999999999</v>
      </c>
      <c r="D259" s="100">
        <v>0.52</v>
      </c>
      <c r="E259" s="28" t="s">
        <v>600</v>
      </c>
      <c r="F259" s="28">
        <v>11619.384612</v>
      </c>
      <c r="G259" s="28">
        <v>18128.052800000001</v>
      </c>
      <c r="H259" s="28" t="s">
        <v>592</v>
      </c>
      <c r="I259" s="101">
        <f t="shared" si="6"/>
        <v>11619.384612</v>
      </c>
      <c r="J259" s="101">
        <f t="shared" si="7"/>
        <v>18128.052800000001</v>
      </c>
      <c r="K259" s="102" t="e">
        <f t="shared" si="8"/>
        <v>#VALUE!</v>
      </c>
    </row>
    <row r="260" spans="1:11" ht="13">
      <c r="A260" s="10" t="s">
        <v>220</v>
      </c>
      <c r="B260" s="27">
        <v>19827.14</v>
      </c>
      <c r="C260" s="97">
        <v>0.33050000000000002</v>
      </c>
      <c r="D260" s="97">
        <v>0.67800000000000005</v>
      </c>
      <c r="E260" s="97">
        <v>0.64149999999999996</v>
      </c>
      <c r="F260" s="27">
        <v>6552.8697700000002</v>
      </c>
      <c r="G260" s="27">
        <v>13442.80092</v>
      </c>
      <c r="H260" s="27">
        <v>12719.110309999998</v>
      </c>
      <c r="I260" s="98">
        <f t="shared" si="6"/>
        <v>6552.8697700000002</v>
      </c>
      <c r="J260" s="98">
        <f t="shared" si="7"/>
        <v>13442.80092</v>
      </c>
      <c r="K260" s="99">
        <f t="shared" si="8"/>
        <v>12719.110309999998</v>
      </c>
    </row>
    <row r="261" spans="1:11" ht="13">
      <c r="A261" s="16" t="s">
        <v>172</v>
      </c>
      <c r="B261" s="28">
        <v>23934.799999999999</v>
      </c>
      <c r="C261" s="100">
        <v>0.4466</v>
      </c>
      <c r="D261" s="100">
        <v>0.71840000000000004</v>
      </c>
      <c r="E261" s="100">
        <v>0.76139999999999997</v>
      </c>
      <c r="F261" s="28">
        <v>10689.28168</v>
      </c>
      <c r="G261" s="28">
        <v>17194.760320000001</v>
      </c>
      <c r="H261" s="28">
        <v>18223.956719999998</v>
      </c>
      <c r="I261" s="101">
        <f t="shared" si="6"/>
        <v>10689.28168</v>
      </c>
      <c r="J261" s="101">
        <f t="shared" si="7"/>
        <v>17194.760320000001</v>
      </c>
      <c r="K261" s="102">
        <f t="shared" si="8"/>
        <v>18223.956719999998</v>
      </c>
    </row>
    <row r="262" spans="1:11" ht="13">
      <c r="A262" s="10" t="s">
        <v>354</v>
      </c>
      <c r="B262" s="27">
        <v>24676.68</v>
      </c>
      <c r="C262" s="97">
        <v>0.38690000000000002</v>
      </c>
      <c r="D262" s="97">
        <v>0.5595</v>
      </c>
      <c r="E262" s="97">
        <v>0.69230000000000003</v>
      </c>
      <c r="F262" s="27">
        <v>9547.4074920000003</v>
      </c>
      <c r="G262" s="27">
        <v>13806.60246</v>
      </c>
      <c r="H262" s="27">
        <v>17083.665564000003</v>
      </c>
      <c r="I262" s="98">
        <f t="shared" si="6"/>
        <v>9547.4074920000003</v>
      </c>
      <c r="J262" s="98">
        <f t="shared" si="7"/>
        <v>13806.60246</v>
      </c>
      <c r="K262" s="99">
        <f t="shared" si="8"/>
        <v>17083.665564000003</v>
      </c>
    </row>
    <row r="263" spans="1:11" ht="13">
      <c r="A263" s="16" t="s">
        <v>358</v>
      </c>
      <c r="B263" s="28">
        <v>22841.99</v>
      </c>
      <c r="C263" s="100">
        <v>0.28000000000000003</v>
      </c>
      <c r="D263" s="100">
        <v>0.29330000000000001</v>
      </c>
      <c r="E263" s="28">
        <v>0.68179999999999996</v>
      </c>
      <c r="F263" s="28">
        <v>6395.7572000000009</v>
      </c>
      <c r="G263" s="28">
        <v>6699.5556670000005</v>
      </c>
      <c r="H263" s="28">
        <v>15573.668782000001</v>
      </c>
      <c r="I263" s="101">
        <f t="shared" si="6"/>
        <v>6395.7572000000009</v>
      </c>
      <c r="J263" s="101">
        <f t="shared" si="7"/>
        <v>6699.5556670000005</v>
      </c>
      <c r="K263" s="102">
        <f t="shared" si="8"/>
        <v>15573.668782000001</v>
      </c>
    </row>
    <row r="264" spans="1:11" ht="13">
      <c r="A264" s="10" t="s">
        <v>483</v>
      </c>
      <c r="B264" s="27">
        <v>21484.97</v>
      </c>
      <c r="C264" s="97">
        <v>0.26519999999999999</v>
      </c>
      <c r="D264" s="97">
        <v>0.45229999999999998</v>
      </c>
      <c r="E264" s="97">
        <v>0.70240000000000002</v>
      </c>
      <c r="F264" s="27">
        <v>5697.8140439999997</v>
      </c>
      <c r="G264" s="27">
        <v>9717.6519310000003</v>
      </c>
      <c r="H264" s="27">
        <v>15091.042928000001</v>
      </c>
      <c r="I264" s="98">
        <f t="shared" si="6"/>
        <v>5697.8140439999997</v>
      </c>
      <c r="J264" s="98">
        <f t="shared" si="7"/>
        <v>9717.6519310000003</v>
      </c>
      <c r="K264" s="99">
        <f t="shared" si="8"/>
        <v>15091.042928000001</v>
      </c>
    </row>
    <row r="265" spans="1:11" ht="13">
      <c r="A265" s="16" t="s">
        <v>396</v>
      </c>
      <c r="B265" s="28">
        <v>16970.27</v>
      </c>
      <c r="C265" s="100">
        <v>0.14849999999999999</v>
      </c>
      <c r="D265" s="100">
        <v>0.18809999999999999</v>
      </c>
      <c r="E265" s="100">
        <v>0.72970000000000002</v>
      </c>
      <c r="F265" s="28">
        <v>2520.0850949999999</v>
      </c>
      <c r="G265" s="28">
        <v>3192.1077869999999</v>
      </c>
      <c r="H265" s="28">
        <v>12383.206019000001</v>
      </c>
      <c r="I265" s="101">
        <f t="shared" si="6"/>
        <v>2520.0850949999999</v>
      </c>
      <c r="J265" s="101">
        <f t="shared" si="7"/>
        <v>3192.1077869999999</v>
      </c>
      <c r="K265" s="102">
        <f t="shared" si="8"/>
        <v>12383.206019000001</v>
      </c>
    </row>
    <row r="266" spans="1:11" ht="13">
      <c r="A266" s="10" t="s">
        <v>359</v>
      </c>
      <c r="B266" s="27">
        <v>22155.040000000001</v>
      </c>
      <c r="C266" s="97">
        <v>0.31030000000000002</v>
      </c>
      <c r="D266" s="97">
        <v>0.66669999999999996</v>
      </c>
      <c r="E266" s="97">
        <v>0.58140000000000003</v>
      </c>
      <c r="F266" s="27">
        <v>6874.708912000001</v>
      </c>
      <c r="G266" s="27">
        <v>14770.765168</v>
      </c>
      <c r="H266" s="27">
        <v>12880.940256000002</v>
      </c>
      <c r="I266" s="98">
        <f t="shared" si="6"/>
        <v>6874.708912000001</v>
      </c>
      <c r="J266" s="98">
        <f t="shared" si="7"/>
        <v>14770.765168</v>
      </c>
      <c r="K266" s="99">
        <f t="shared" si="8"/>
        <v>12880.940256000002</v>
      </c>
    </row>
    <row r="267" spans="1:11" ht="13">
      <c r="A267" s="16" t="s">
        <v>360</v>
      </c>
      <c r="B267" s="28">
        <v>23801.31</v>
      </c>
      <c r="C267" s="100">
        <v>0.3014</v>
      </c>
      <c r="D267" s="100">
        <v>0.65410000000000001</v>
      </c>
      <c r="E267" s="100">
        <v>0.55100000000000005</v>
      </c>
      <c r="F267" s="28">
        <v>7173.7148340000003</v>
      </c>
      <c r="G267" s="28">
        <v>15568.436871000002</v>
      </c>
      <c r="H267" s="28">
        <v>13114.521810000002</v>
      </c>
      <c r="I267" s="101">
        <f t="shared" si="6"/>
        <v>7173.7148340000003</v>
      </c>
      <c r="J267" s="101">
        <f t="shared" si="7"/>
        <v>15568.436871000002</v>
      </c>
      <c r="K267" s="102">
        <f t="shared" si="8"/>
        <v>13114.521810000002</v>
      </c>
    </row>
    <row r="268" spans="1:11" ht="13">
      <c r="A268" s="10" t="s">
        <v>363</v>
      </c>
      <c r="B268" s="27">
        <v>24282.6</v>
      </c>
      <c r="C268" s="97">
        <v>0.39760000000000001</v>
      </c>
      <c r="D268" s="97">
        <v>0.56630000000000003</v>
      </c>
      <c r="E268" s="97">
        <v>0.63639999999999997</v>
      </c>
      <c r="F268" s="27">
        <v>9654.7617599999994</v>
      </c>
      <c r="G268" s="27">
        <v>13751.23638</v>
      </c>
      <c r="H268" s="27">
        <v>15453.446639999998</v>
      </c>
      <c r="I268" s="98">
        <f t="shared" si="6"/>
        <v>9654.7617599999994</v>
      </c>
      <c r="J268" s="98">
        <f t="shared" si="7"/>
        <v>13751.23638</v>
      </c>
      <c r="K268" s="99">
        <f t="shared" si="8"/>
        <v>15453.446639999998</v>
      </c>
    </row>
    <row r="269" spans="1:11" ht="13">
      <c r="A269" s="16" t="s">
        <v>484</v>
      </c>
      <c r="B269" s="28">
        <v>19285.71</v>
      </c>
      <c r="C269" s="100">
        <v>0.37040000000000001</v>
      </c>
      <c r="D269" s="100">
        <v>0.49109999999999998</v>
      </c>
      <c r="E269" s="28" t="s">
        <v>592</v>
      </c>
      <c r="F269" s="28">
        <v>7143.4269839999997</v>
      </c>
      <c r="G269" s="28">
        <v>9471.212180999999</v>
      </c>
      <c r="H269" s="28" t="s">
        <v>592</v>
      </c>
      <c r="I269" s="101">
        <f t="shared" si="6"/>
        <v>7143.4269839999997</v>
      </c>
      <c r="J269" s="101">
        <f t="shared" si="7"/>
        <v>9471.212180999999</v>
      </c>
      <c r="K269" s="102" t="e">
        <f t="shared" si="8"/>
        <v>#VALUE!</v>
      </c>
    </row>
    <row r="270" spans="1:11" ht="13">
      <c r="A270" s="10" t="s">
        <v>293</v>
      </c>
      <c r="B270" s="27">
        <v>18758.16</v>
      </c>
      <c r="C270" s="97">
        <v>0.36899999999999999</v>
      </c>
      <c r="D270" s="97">
        <v>0.52659999999999996</v>
      </c>
      <c r="E270" s="27">
        <v>0.89739999999999998</v>
      </c>
      <c r="F270" s="27">
        <v>6921.7610399999994</v>
      </c>
      <c r="G270" s="27">
        <v>9878.0470559999994</v>
      </c>
      <c r="H270" s="27">
        <v>16833.572784</v>
      </c>
      <c r="I270" s="98">
        <f t="shared" si="6"/>
        <v>6921.7610399999994</v>
      </c>
      <c r="J270" s="98">
        <f t="shared" si="7"/>
        <v>9878.0470559999994</v>
      </c>
      <c r="K270" s="99">
        <f t="shared" si="8"/>
        <v>16833.572784</v>
      </c>
    </row>
    <row r="271" spans="1:11" ht="13">
      <c r="A271" s="16" t="s">
        <v>485</v>
      </c>
      <c r="B271" s="28">
        <v>22271.11</v>
      </c>
      <c r="C271" s="100">
        <v>0.26440000000000002</v>
      </c>
      <c r="D271" s="100">
        <v>0.42759999999999998</v>
      </c>
      <c r="E271" s="28">
        <v>0.79730000000000001</v>
      </c>
      <c r="F271" s="28">
        <v>5888.4814840000008</v>
      </c>
      <c r="G271" s="28">
        <v>9523.1266359999991</v>
      </c>
      <c r="H271" s="28">
        <v>17756.756003000002</v>
      </c>
      <c r="I271" s="101">
        <f t="shared" si="6"/>
        <v>5888.4814840000008</v>
      </c>
      <c r="J271" s="101">
        <f t="shared" si="7"/>
        <v>9523.1266359999991</v>
      </c>
      <c r="K271" s="102">
        <f t="shared" si="8"/>
        <v>17756.756003000002</v>
      </c>
    </row>
    <row r="272" spans="1:11" ht="13">
      <c r="A272" s="10" t="s">
        <v>486</v>
      </c>
      <c r="B272" s="27">
        <v>23426.560000000001</v>
      </c>
      <c r="C272" s="97">
        <v>0.19750000000000001</v>
      </c>
      <c r="D272" s="97">
        <v>0.42480000000000001</v>
      </c>
      <c r="E272" s="27">
        <v>0.39879999999999999</v>
      </c>
      <c r="F272" s="27">
        <v>4626.7456000000002</v>
      </c>
      <c r="G272" s="27">
        <v>9951.6026880000009</v>
      </c>
      <c r="H272" s="27">
        <v>9342.5121280000003</v>
      </c>
      <c r="I272" s="98">
        <f t="shared" si="6"/>
        <v>4626.7456000000002</v>
      </c>
      <c r="J272" s="98">
        <f t="shared" si="7"/>
        <v>9951.6026880000009</v>
      </c>
      <c r="K272" s="99">
        <f t="shared" si="8"/>
        <v>9342.5121280000003</v>
      </c>
    </row>
    <row r="273" spans="1:11" ht="13">
      <c r="A273" s="16" t="s">
        <v>487</v>
      </c>
      <c r="B273" s="28">
        <v>22447.81</v>
      </c>
      <c r="C273" s="100">
        <v>0.21740000000000001</v>
      </c>
      <c r="D273" s="100">
        <v>0.44350000000000001</v>
      </c>
      <c r="E273" s="28">
        <v>0.4118</v>
      </c>
      <c r="F273" s="28">
        <v>4880.1538940000009</v>
      </c>
      <c r="G273" s="28">
        <v>9955.6037350000006</v>
      </c>
      <c r="H273" s="28">
        <v>9244.0081580000005</v>
      </c>
      <c r="I273" s="101">
        <f t="shared" si="6"/>
        <v>4880.1538940000009</v>
      </c>
      <c r="J273" s="101">
        <f t="shared" si="7"/>
        <v>9955.6037350000006</v>
      </c>
      <c r="K273" s="102">
        <f t="shared" si="8"/>
        <v>9244.0081580000005</v>
      </c>
    </row>
    <row r="274" spans="1:11" ht="13">
      <c r="A274" s="10" t="s">
        <v>365</v>
      </c>
      <c r="B274" s="27">
        <v>21155.040000000001</v>
      </c>
      <c r="C274" s="97">
        <v>0.32379999999999998</v>
      </c>
      <c r="D274" s="97">
        <v>0.33329999999999999</v>
      </c>
      <c r="E274" s="97">
        <v>0.6532</v>
      </c>
      <c r="F274" s="27">
        <v>6850.0019519999996</v>
      </c>
      <c r="G274" s="27">
        <v>7050.9748319999999</v>
      </c>
      <c r="H274" s="27">
        <v>13818.472128000001</v>
      </c>
      <c r="I274" s="98">
        <f t="shared" si="6"/>
        <v>6850.0019519999996</v>
      </c>
      <c r="J274" s="98">
        <f t="shared" si="7"/>
        <v>7050.9748319999999</v>
      </c>
      <c r="K274" s="99">
        <f t="shared" si="8"/>
        <v>13818.472128000001</v>
      </c>
    </row>
    <row r="275" spans="1:11" ht="13">
      <c r="A275" s="16" t="s">
        <v>296</v>
      </c>
      <c r="B275" s="28">
        <v>19446.740000000002</v>
      </c>
      <c r="C275" s="100">
        <v>0.47870000000000001</v>
      </c>
      <c r="D275" s="100">
        <v>0.67620000000000002</v>
      </c>
      <c r="E275" s="28">
        <v>0.89539999999999997</v>
      </c>
      <c r="F275" s="28">
        <v>9309.1544380000014</v>
      </c>
      <c r="G275" s="28">
        <v>13149.885588000001</v>
      </c>
      <c r="H275" s="28">
        <v>17412.610995999999</v>
      </c>
      <c r="I275" s="101">
        <f t="shared" si="6"/>
        <v>9309.1544380000014</v>
      </c>
      <c r="J275" s="101">
        <f t="shared" si="7"/>
        <v>13149.885588000001</v>
      </c>
      <c r="K275" s="102">
        <f t="shared" si="8"/>
        <v>17412.610995999999</v>
      </c>
    </row>
    <row r="276" spans="1:11" ht="13">
      <c r="A276" s="10" t="s">
        <v>369</v>
      </c>
      <c r="B276" s="27">
        <v>19187.43</v>
      </c>
      <c r="C276" s="97">
        <v>0.31030000000000002</v>
      </c>
      <c r="D276" s="97">
        <v>0.5696</v>
      </c>
      <c r="E276" s="97">
        <v>0.6119</v>
      </c>
      <c r="F276" s="27">
        <v>5953.8595290000003</v>
      </c>
      <c r="G276" s="27">
        <v>10929.160128</v>
      </c>
      <c r="H276" s="27">
        <v>11740.788417</v>
      </c>
      <c r="I276" s="98">
        <f t="shared" si="6"/>
        <v>5953.8595290000003</v>
      </c>
      <c r="J276" s="98">
        <f t="shared" si="7"/>
        <v>10929.160128</v>
      </c>
      <c r="K276" s="99">
        <f t="shared" si="8"/>
        <v>11740.788417</v>
      </c>
    </row>
    <row r="277" spans="1:11" ht="13">
      <c r="A277" s="16" t="s">
        <v>488</v>
      </c>
      <c r="B277" s="28">
        <v>21721.17</v>
      </c>
      <c r="C277" s="100">
        <v>0.28739999999999999</v>
      </c>
      <c r="D277" s="100">
        <v>0.31559999999999999</v>
      </c>
      <c r="E277" s="100">
        <v>0.6552</v>
      </c>
      <c r="F277" s="28">
        <v>6242.6642579999989</v>
      </c>
      <c r="G277" s="28">
        <v>6855.2012519999989</v>
      </c>
      <c r="H277" s="28">
        <v>14231.710583999999</v>
      </c>
      <c r="I277" s="101">
        <f t="shared" si="6"/>
        <v>6242.6642579999989</v>
      </c>
      <c r="J277" s="101">
        <f t="shared" si="7"/>
        <v>6855.2012519999989</v>
      </c>
      <c r="K277" s="102">
        <f t="shared" si="8"/>
        <v>14231.710583999999</v>
      </c>
    </row>
    <row r="278" spans="1:11" ht="13">
      <c r="A278" s="10" t="s">
        <v>367</v>
      </c>
      <c r="B278" s="27">
        <v>23700.36</v>
      </c>
      <c r="C278" s="97">
        <v>0.44929999999999998</v>
      </c>
      <c r="D278" s="97">
        <v>0.64180000000000004</v>
      </c>
      <c r="E278" s="27">
        <v>0.67859999999999998</v>
      </c>
      <c r="F278" s="27">
        <v>10648.571748</v>
      </c>
      <c r="G278" s="27">
        <v>15210.891048000001</v>
      </c>
      <c r="H278" s="27">
        <v>16083.064296</v>
      </c>
      <c r="I278" s="98">
        <f t="shared" si="6"/>
        <v>10648.571748</v>
      </c>
      <c r="J278" s="98">
        <f t="shared" si="7"/>
        <v>15210.891048000001</v>
      </c>
      <c r="K278" s="99">
        <f t="shared" si="8"/>
        <v>16083.064296</v>
      </c>
    </row>
    <row r="279" spans="1:11" ht="13">
      <c r="A279" s="16" t="s">
        <v>368</v>
      </c>
      <c r="B279" s="28">
        <v>21372.86</v>
      </c>
      <c r="C279" s="100">
        <v>0.38200000000000001</v>
      </c>
      <c r="D279" s="100">
        <v>0.54659999999999997</v>
      </c>
      <c r="E279" s="100">
        <v>0.625</v>
      </c>
      <c r="F279" s="28">
        <v>8164.4325200000003</v>
      </c>
      <c r="G279" s="28">
        <v>11682.405276</v>
      </c>
      <c r="H279" s="28">
        <v>13358.0375</v>
      </c>
      <c r="I279" s="101">
        <f t="shared" si="6"/>
        <v>8164.4325200000003</v>
      </c>
      <c r="J279" s="101">
        <f t="shared" si="7"/>
        <v>11682.405276</v>
      </c>
      <c r="K279" s="102">
        <f t="shared" si="8"/>
        <v>13358.0375</v>
      </c>
    </row>
    <row r="280" spans="1:11" ht="13">
      <c r="A280" s="10" t="s">
        <v>120</v>
      </c>
      <c r="B280" s="27">
        <v>24930.43</v>
      </c>
      <c r="C280" s="97">
        <v>0.4476</v>
      </c>
      <c r="D280" s="97">
        <v>0.62660000000000005</v>
      </c>
      <c r="E280" s="27">
        <v>0.69420000000000004</v>
      </c>
      <c r="F280" s="27">
        <v>11158.860468000001</v>
      </c>
      <c r="G280" s="27">
        <v>15621.407438000002</v>
      </c>
      <c r="H280" s="27">
        <v>17306.704506000002</v>
      </c>
      <c r="I280" s="98">
        <f t="shared" si="6"/>
        <v>11158.860468000001</v>
      </c>
      <c r="J280" s="98">
        <f t="shared" si="7"/>
        <v>15621.407438000002</v>
      </c>
      <c r="K280" s="99">
        <f t="shared" si="8"/>
        <v>17306.704506000002</v>
      </c>
    </row>
    <row r="281" spans="1:11" ht="13">
      <c r="A281" s="16" t="s">
        <v>84</v>
      </c>
      <c r="B281" s="28">
        <v>21959.56</v>
      </c>
      <c r="C281" s="100">
        <v>0.32029999999999997</v>
      </c>
      <c r="D281" s="100">
        <v>0.56920000000000004</v>
      </c>
      <c r="E281" s="100">
        <v>0.56759999999999999</v>
      </c>
      <c r="F281" s="28">
        <v>7033.6470680000002</v>
      </c>
      <c r="G281" s="28">
        <v>12499.381552000001</v>
      </c>
      <c r="H281" s="28">
        <v>12464.246256</v>
      </c>
      <c r="I281" s="101">
        <f t="shared" si="6"/>
        <v>7033.6470680000002</v>
      </c>
      <c r="J281" s="101">
        <f t="shared" si="7"/>
        <v>12499.381552000001</v>
      </c>
      <c r="K281" s="102">
        <f t="shared" si="8"/>
        <v>12464.246256</v>
      </c>
    </row>
    <row r="282" spans="1:11" ht="13">
      <c r="A282" s="10" t="s">
        <v>176</v>
      </c>
      <c r="B282" s="27">
        <v>25656.63</v>
      </c>
      <c r="C282" s="97">
        <v>0.45300000000000001</v>
      </c>
      <c r="D282" s="97">
        <v>0.82050000000000001</v>
      </c>
      <c r="E282" s="97">
        <v>0.9123</v>
      </c>
      <c r="F282" s="27">
        <v>11622.453390000001</v>
      </c>
      <c r="G282" s="27">
        <v>21051.264915</v>
      </c>
      <c r="H282" s="27">
        <v>23406.543549000002</v>
      </c>
      <c r="I282" s="98">
        <f t="shared" si="6"/>
        <v>11622.453390000001</v>
      </c>
      <c r="J282" s="98">
        <f t="shared" si="7"/>
        <v>21051.264915</v>
      </c>
      <c r="K282" s="99">
        <f t="shared" si="8"/>
        <v>23406.543549000002</v>
      </c>
    </row>
    <row r="283" spans="1:11" ht="13">
      <c r="A283" s="16" t="s">
        <v>63</v>
      </c>
      <c r="B283" s="28">
        <v>22161.49</v>
      </c>
      <c r="C283" s="100">
        <v>0.67530000000000001</v>
      </c>
      <c r="D283" s="100">
        <v>0.56410000000000005</v>
      </c>
      <c r="E283" s="28" t="s">
        <v>592</v>
      </c>
      <c r="F283" s="28">
        <v>14965.654197000002</v>
      </c>
      <c r="G283" s="28">
        <v>12501.296509000002</v>
      </c>
      <c r="H283" s="28" t="s">
        <v>592</v>
      </c>
      <c r="I283" s="101">
        <f t="shared" si="6"/>
        <v>14965.654197000002</v>
      </c>
      <c r="J283" s="101">
        <f t="shared" si="7"/>
        <v>12501.296509000002</v>
      </c>
      <c r="K283" s="102" t="e">
        <f t="shared" si="8"/>
        <v>#VALUE!</v>
      </c>
    </row>
    <row r="284" spans="1:11" ht="13">
      <c r="A284" s="10" t="s">
        <v>297</v>
      </c>
      <c r="B284" s="27">
        <v>17165.16</v>
      </c>
      <c r="C284" s="97">
        <v>0.36899999999999999</v>
      </c>
      <c r="D284" s="97">
        <v>0.59760000000000002</v>
      </c>
      <c r="E284" s="97">
        <v>0.57930000000000004</v>
      </c>
      <c r="F284" s="27">
        <v>6333.9440399999994</v>
      </c>
      <c r="G284" s="27">
        <v>10257.899616000001</v>
      </c>
      <c r="H284" s="27">
        <v>9943.777188</v>
      </c>
      <c r="I284" s="98">
        <f t="shared" si="6"/>
        <v>6333.9440399999994</v>
      </c>
      <c r="J284" s="98">
        <f t="shared" si="7"/>
        <v>10257.899616000001</v>
      </c>
      <c r="K284" s="99">
        <f t="shared" si="8"/>
        <v>9943.777188</v>
      </c>
    </row>
    <row r="285" spans="1:11" ht="13">
      <c r="A285" s="16" t="s">
        <v>491</v>
      </c>
      <c r="B285" s="28">
        <v>20076.78</v>
      </c>
      <c r="C285" s="100">
        <v>0.23250000000000001</v>
      </c>
      <c r="D285" s="100">
        <v>0.64839999999999998</v>
      </c>
      <c r="E285" s="28">
        <v>0.63759999999999994</v>
      </c>
      <c r="F285" s="28">
        <v>4667.8513499999999</v>
      </c>
      <c r="G285" s="28">
        <v>13017.784151999998</v>
      </c>
      <c r="H285" s="28">
        <v>12800.954927999997</v>
      </c>
      <c r="I285" s="101">
        <f t="shared" si="6"/>
        <v>4667.8513499999999</v>
      </c>
      <c r="J285" s="101">
        <f t="shared" si="7"/>
        <v>13017.784151999998</v>
      </c>
      <c r="K285" s="102">
        <f t="shared" si="8"/>
        <v>12800.954927999997</v>
      </c>
    </row>
    <row r="286" spans="1:11" ht="13">
      <c r="A286" s="10" t="s">
        <v>492</v>
      </c>
      <c r="B286" s="27">
        <v>28187.54</v>
      </c>
      <c r="C286" s="97">
        <v>0.13550000000000001</v>
      </c>
      <c r="D286" s="97">
        <v>0.30599999999999999</v>
      </c>
      <c r="E286" s="27">
        <v>0.3775</v>
      </c>
      <c r="F286" s="27">
        <v>3819.4116700000004</v>
      </c>
      <c r="G286" s="27">
        <v>8625.38724</v>
      </c>
      <c r="H286" s="27">
        <v>10640.796350000001</v>
      </c>
      <c r="I286" s="98">
        <f t="shared" si="6"/>
        <v>3819.4116700000004</v>
      </c>
      <c r="J286" s="98">
        <f t="shared" si="7"/>
        <v>8625.38724</v>
      </c>
      <c r="K286" s="99">
        <f t="shared" si="8"/>
        <v>10640.796350000001</v>
      </c>
    </row>
    <row r="287" spans="1:11" ht="13">
      <c r="A287" s="16" t="s">
        <v>493</v>
      </c>
      <c r="B287" s="28">
        <v>22213.38</v>
      </c>
      <c r="C287" s="100">
        <v>0.36509999999999998</v>
      </c>
      <c r="D287" s="100">
        <v>0.46879999999999999</v>
      </c>
      <c r="E287" s="28" t="s">
        <v>600</v>
      </c>
      <c r="F287" s="28">
        <v>8110.1050379999997</v>
      </c>
      <c r="G287" s="28">
        <v>10413.632544</v>
      </c>
      <c r="H287" s="28" t="s">
        <v>592</v>
      </c>
      <c r="I287" s="101">
        <f t="shared" si="6"/>
        <v>8110.1050379999997</v>
      </c>
      <c r="J287" s="101">
        <f t="shared" si="7"/>
        <v>10413.632544</v>
      </c>
      <c r="K287" s="102" t="e">
        <f t="shared" si="8"/>
        <v>#VALUE!</v>
      </c>
    </row>
    <row r="288" spans="1:11" ht="13">
      <c r="A288" s="10" t="s">
        <v>372</v>
      </c>
      <c r="B288" s="27">
        <v>27518.69</v>
      </c>
      <c r="C288" s="27">
        <v>0.23300000000000001</v>
      </c>
      <c r="D288" s="27">
        <v>0.26919999999999999</v>
      </c>
      <c r="E288" s="27">
        <v>0.71789999999999998</v>
      </c>
      <c r="F288" s="27">
        <v>6411.8547699999999</v>
      </c>
      <c r="G288" s="27">
        <v>7408.0313479999995</v>
      </c>
      <c r="H288" s="27">
        <v>19755.667550999999</v>
      </c>
      <c r="I288" s="98">
        <f t="shared" si="6"/>
        <v>6411.8547699999999</v>
      </c>
      <c r="J288" s="98">
        <f t="shared" si="7"/>
        <v>7408.0313479999995</v>
      </c>
      <c r="K288" s="99">
        <f t="shared" si="8"/>
        <v>19755.667550999999</v>
      </c>
    </row>
    <row r="289" spans="1:11" ht="13">
      <c r="A289" s="16" t="s">
        <v>494</v>
      </c>
      <c r="B289" s="28">
        <v>21640.23</v>
      </c>
      <c r="C289" s="100">
        <v>0.46100000000000002</v>
      </c>
      <c r="D289" s="100">
        <v>0.46810000000000002</v>
      </c>
      <c r="E289" s="28" t="s">
        <v>592</v>
      </c>
      <c r="F289" s="28">
        <v>9976.1460299999999</v>
      </c>
      <c r="G289" s="28">
        <v>10129.791663</v>
      </c>
      <c r="H289" s="28" t="s">
        <v>592</v>
      </c>
      <c r="I289" s="101">
        <f t="shared" si="6"/>
        <v>9976.1460299999999</v>
      </c>
      <c r="J289" s="101">
        <f t="shared" si="7"/>
        <v>10129.791663</v>
      </c>
      <c r="K289" s="102" t="e">
        <f t="shared" si="8"/>
        <v>#VALUE!</v>
      </c>
    </row>
    <row r="290" spans="1:11" ht="13">
      <c r="A290" s="10" t="s">
        <v>381</v>
      </c>
      <c r="B290" s="27">
        <v>22450.38</v>
      </c>
      <c r="C290" s="97">
        <v>0.23930000000000001</v>
      </c>
      <c r="D290" s="97">
        <v>0.27779999999999999</v>
      </c>
      <c r="E290" s="97">
        <v>0.86960000000000004</v>
      </c>
      <c r="F290" s="27">
        <v>5372.3759340000006</v>
      </c>
      <c r="G290" s="27">
        <v>6236.7155640000001</v>
      </c>
      <c r="H290" s="27">
        <v>19522.850448000001</v>
      </c>
      <c r="I290" s="98">
        <f t="shared" si="6"/>
        <v>5372.3759340000006</v>
      </c>
      <c r="J290" s="98">
        <f t="shared" si="7"/>
        <v>6236.7155640000001</v>
      </c>
      <c r="K290" s="99">
        <f t="shared" si="8"/>
        <v>19522.850448000001</v>
      </c>
    </row>
    <row r="291" spans="1:11" ht="13">
      <c r="A291" s="16" t="s">
        <v>375</v>
      </c>
      <c r="B291" s="28">
        <v>22480.89</v>
      </c>
      <c r="C291" s="100">
        <v>0.4</v>
      </c>
      <c r="D291" s="100">
        <v>0.49320000000000003</v>
      </c>
      <c r="E291" s="100">
        <v>0.74</v>
      </c>
      <c r="F291" s="28">
        <v>8992.3559999999998</v>
      </c>
      <c r="G291" s="28">
        <v>11087.574947999999</v>
      </c>
      <c r="H291" s="28">
        <v>16635.8586</v>
      </c>
      <c r="I291" s="101">
        <f t="shared" si="6"/>
        <v>8992.3559999999998</v>
      </c>
      <c r="J291" s="101">
        <f t="shared" si="7"/>
        <v>11087.574947999999</v>
      </c>
      <c r="K291" s="102">
        <f t="shared" si="8"/>
        <v>16635.8586</v>
      </c>
    </row>
    <row r="292" spans="1:11" ht="13">
      <c r="A292" s="10" t="s">
        <v>305</v>
      </c>
      <c r="B292" s="27">
        <v>23684.7</v>
      </c>
      <c r="C292" s="97">
        <v>0.43819999999999998</v>
      </c>
      <c r="D292" s="97">
        <v>0.58989999999999998</v>
      </c>
      <c r="E292" s="27" t="s">
        <v>600</v>
      </c>
      <c r="F292" s="27">
        <v>10378.635539999999</v>
      </c>
      <c r="G292" s="27">
        <v>13971.604530000001</v>
      </c>
      <c r="H292" s="27" t="s">
        <v>592</v>
      </c>
      <c r="I292" s="98">
        <f t="shared" si="6"/>
        <v>10378.635539999999</v>
      </c>
      <c r="J292" s="98">
        <f t="shared" si="7"/>
        <v>13971.604530000001</v>
      </c>
      <c r="K292" s="99" t="e">
        <f t="shared" si="8"/>
        <v>#VALUE!</v>
      </c>
    </row>
    <row r="293" spans="1:11" ht="13">
      <c r="A293" s="16" t="s">
        <v>495</v>
      </c>
      <c r="B293" s="28">
        <v>21584.81</v>
      </c>
      <c r="C293" s="100">
        <v>0.24390000000000001</v>
      </c>
      <c r="D293" s="100">
        <v>0.40649999999999997</v>
      </c>
      <c r="E293" s="28" t="s">
        <v>600</v>
      </c>
      <c r="F293" s="28">
        <v>5264.535159</v>
      </c>
      <c r="G293" s="28">
        <v>8774.2252649999991</v>
      </c>
      <c r="H293" s="28" t="s">
        <v>592</v>
      </c>
      <c r="I293" s="101">
        <f t="shared" si="6"/>
        <v>5264.535159</v>
      </c>
      <c r="J293" s="101">
        <f t="shared" si="7"/>
        <v>8774.2252649999991</v>
      </c>
      <c r="K293" s="102" t="e">
        <f t="shared" si="8"/>
        <v>#VALUE!</v>
      </c>
    </row>
    <row r="294" spans="1:11" ht="13">
      <c r="A294" s="10" t="s">
        <v>378</v>
      </c>
      <c r="B294" s="27">
        <v>26078.34</v>
      </c>
      <c r="C294" s="97">
        <v>0.3342</v>
      </c>
      <c r="D294" s="97">
        <v>0.59740000000000004</v>
      </c>
      <c r="E294" s="97">
        <v>0.77849999999999997</v>
      </c>
      <c r="F294" s="27">
        <v>8715.3812280000002</v>
      </c>
      <c r="G294" s="27">
        <v>15579.200316</v>
      </c>
      <c r="H294" s="27">
        <v>20301.987689999998</v>
      </c>
      <c r="I294" s="98">
        <f t="shared" si="6"/>
        <v>8715.3812280000002</v>
      </c>
      <c r="J294" s="98">
        <f t="shared" si="7"/>
        <v>15579.200316</v>
      </c>
      <c r="K294" s="99">
        <f t="shared" si="8"/>
        <v>20301.987689999998</v>
      </c>
    </row>
    <row r="295" spans="1:11" ht="13">
      <c r="A295" s="16" t="s">
        <v>156</v>
      </c>
      <c r="B295" s="28">
        <v>23478.78</v>
      </c>
      <c r="C295" s="100">
        <v>0.57140000000000002</v>
      </c>
      <c r="D295" s="100">
        <v>0.61899999999999999</v>
      </c>
      <c r="E295" s="100">
        <v>0.68420000000000003</v>
      </c>
      <c r="F295" s="28">
        <v>13415.774891999999</v>
      </c>
      <c r="G295" s="28">
        <v>14533.364819999999</v>
      </c>
      <c r="H295" s="28">
        <v>16064.181275999999</v>
      </c>
      <c r="I295" s="101">
        <f t="shared" si="6"/>
        <v>13415.774891999999</v>
      </c>
      <c r="J295" s="101">
        <f t="shared" si="7"/>
        <v>14533.364819999999</v>
      </c>
      <c r="K295" s="102">
        <f t="shared" si="8"/>
        <v>16064.181275999999</v>
      </c>
    </row>
    <row r="296" spans="1:11" ht="13">
      <c r="A296" s="10" t="s">
        <v>497</v>
      </c>
      <c r="B296" s="27">
        <v>14819.33</v>
      </c>
      <c r="C296" s="97">
        <v>0.32219999999999999</v>
      </c>
      <c r="D296" s="97">
        <v>0.55789999999999995</v>
      </c>
      <c r="E296" s="27">
        <v>0.57950000000000002</v>
      </c>
      <c r="F296" s="27">
        <v>4774.7881259999995</v>
      </c>
      <c r="G296" s="27">
        <v>8267.7042069999989</v>
      </c>
      <c r="H296" s="27">
        <v>8587.8017350000009</v>
      </c>
      <c r="I296" s="98">
        <f t="shared" si="6"/>
        <v>4774.7881259999995</v>
      </c>
      <c r="J296" s="98">
        <f t="shared" si="7"/>
        <v>8267.7042069999989</v>
      </c>
      <c r="K296" s="99">
        <f t="shared" si="8"/>
        <v>8587.8017350000009</v>
      </c>
    </row>
    <row r="297" spans="1:11" ht="13">
      <c r="A297" s="16" t="s">
        <v>498</v>
      </c>
      <c r="B297" s="28">
        <v>23951.46</v>
      </c>
      <c r="C297" s="100">
        <v>0.32</v>
      </c>
      <c r="D297" s="100">
        <v>0.24</v>
      </c>
      <c r="E297" s="28" t="s">
        <v>600</v>
      </c>
      <c r="F297" s="28">
        <v>7664.4672</v>
      </c>
      <c r="G297" s="28">
        <v>5748.3503999999994</v>
      </c>
      <c r="H297" s="28" t="s">
        <v>592</v>
      </c>
      <c r="I297" s="101">
        <f t="shared" si="6"/>
        <v>7664.4672</v>
      </c>
      <c r="J297" s="101">
        <f t="shared" si="7"/>
        <v>5748.3503999999994</v>
      </c>
      <c r="K297" s="102" t="e">
        <f t="shared" si="8"/>
        <v>#VALUE!</v>
      </c>
    </row>
    <row r="298" spans="1:11" ht="13">
      <c r="A298" s="10" t="s">
        <v>157</v>
      </c>
      <c r="B298" s="27">
        <v>23217.13</v>
      </c>
      <c r="C298" s="97">
        <v>0.70650000000000002</v>
      </c>
      <c r="D298" s="97">
        <v>0.90269999999999995</v>
      </c>
      <c r="E298" s="27" t="s">
        <v>600</v>
      </c>
      <c r="F298" s="27">
        <v>16402.902345000002</v>
      </c>
      <c r="G298" s="27">
        <v>20958.103251</v>
      </c>
      <c r="H298" s="27" t="s">
        <v>592</v>
      </c>
      <c r="I298" s="98">
        <f t="shared" si="6"/>
        <v>16402.902345000002</v>
      </c>
      <c r="J298" s="98">
        <f t="shared" si="7"/>
        <v>20958.103251</v>
      </c>
      <c r="K298" s="99" t="e">
        <f t="shared" si="8"/>
        <v>#VALUE!</v>
      </c>
    </row>
    <row r="299" spans="1:11" ht="13">
      <c r="A299" s="16" t="s">
        <v>124</v>
      </c>
      <c r="B299" s="28">
        <v>19803.36</v>
      </c>
      <c r="C299" s="100">
        <v>0.45710000000000001</v>
      </c>
      <c r="D299" s="100">
        <v>0.64290000000000003</v>
      </c>
      <c r="E299" s="28">
        <v>0.57889999999999997</v>
      </c>
      <c r="F299" s="28">
        <v>9052.1158560000003</v>
      </c>
      <c r="G299" s="28">
        <v>12731.580144000001</v>
      </c>
      <c r="H299" s="28">
        <v>11464.165104</v>
      </c>
      <c r="I299" s="101">
        <f t="shared" si="6"/>
        <v>9052.1158560000003</v>
      </c>
      <c r="J299" s="101">
        <f t="shared" si="7"/>
        <v>12731.580144000001</v>
      </c>
      <c r="K299" s="102">
        <f t="shared" si="8"/>
        <v>11464.165104</v>
      </c>
    </row>
    <row r="300" spans="1:11" ht="13">
      <c r="A300" s="10" t="s">
        <v>160</v>
      </c>
      <c r="B300" s="27">
        <v>21854.29</v>
      </c>
      <c r="C300" s="97">
        <v>0.51219999999999999</v>
      </c>
      <c r="D300" s="97">
        <v>0.73170000000000002</v>
      </c>
      <c r="E300" s="27" t="s">
        <v>600</v>
      </c>
      <c r="F300" s="27">
        <v>11193.767338</v>
      </c>
      <c r="G300" s="27">
        <v>15990.783993000001</v>
      </c>
      <c r="H300" s="27" t="s">
        <v>592</v>
      </c>
      <c r="I300" s="98">
        <f t="shared" si="6"/>
        <v>11193.767338</v>
      </c>
      <c r="J300" s="98">
        <f t="shared" si="7"/>
        <v>15990.783993000001</v>
      </c>
      <c r="K300" s="99" t="e">
        <f t="shared" si="8"/>
        <v>#VALUE!</v>
      </c>
    </row>
    <row r="301" spans="1:11" ht="13">
      <c r="A301" s="16" t="s">
        <v>380</v>
      </c>
      <c r="B301" s="28">
        <v>35211</v>
      </c>
      <c r="C301" s="100">
        <v>0.4</v>
      </c>
      <c r="D301" s="100">
        <v>0.4667</v>
      </c>
      <c r="E301" s="28" t="s">
        <v>592</v>
      </c>
      <c r="F301" s="28">
        <v>14084.400000000001</v>
      </c>
      <c r="G301" s="28">
        <v>16432.973699999999</v>
      </c>
      <c r="H301" s="28" t="s">
        <v>592</v>
      </c>
      <c r="I301" s="101">
        <f t="shared" si="6"/>
        <v>14084.400000000001</v>
      </c>
      <c r="J301" s="101">
        <f t="shared" si="7"/>
        <v>16432.973699999999</v>
      </c>
      <c r="K301" s="102" t="e">
        <f t="shared" si="8"/>
        <v>#VALUE!</v>
      </c>
    </row>
    <row r="302" spans="1:11" ht="13">
      <c r="A302" s="10" t="s">
        <v>64</v>
      </c>
      <c r="B302" s="27">
        <v>20208.91</v>
      </c>
      <c r="C302" s="97">
        <v>0.30680000000000002</v>
      </c>
      <c r="D302" s="97">
        <v>0.72729999999999995</v>
      </c>
      <c r="E302" s="97">
        <v>0.7</v>
      </c>
      <c r="F302" s="27">
        <v>6200.0935880000006</v>
      </c>
      <c r="G302" s="27">
        <v>14697.940242999999</v>
      </c>
      <c r="H302" s="27">
        <v>14146.236999999999</v>
      </c>
      <c r="I302" s="98">
        <f t="shared" si="6"/>
        <v>6200.0935880000006</v>
      </c>
      <c r="J302" s="98">
        <f t="shared" si="7"/>
        <v>14697.940242999999</v>
      </c>
      <c r="K302" s="99">
        <f t="shared" si="8"/>
        <v>14146.236999999999</v>
      </c>
    </row>
    <row r="303" spans="1:11" ht="13">
      <c r="A303" s="16" t="s">
        <v>187</v>
      </c>
      <c r="B303" s="28">
        <v>20234.689999999999</v>
      </c>
      <c r="C303" s="100">
        <v>0.4506</v>
      </c>
      <c r="D303" s="100">
        <v>0.82269999999999999</v>
      </c>
      <c r="E303" s="100">
        <v>0.75290000000000001</v>
      </c>
      <c r="F303" s="28">
        <v>9117.7513139999992</v>
      </c>
      <c r="G303" s="28">
        <v>16647.079462999998</v>
      </c>
      <c r="H303" s="28">
        <v>15234.698101</v>
      </c>
      <c r="I303" s="101">
        <f t="shared" si="6"/>
        <v>9117.7513139999992</v>
      </c>
      <c r="J303" s="101">
        <f t="shared" si="7"/>
        <v>16647.079462999998</v>
      </c>
      <c r="K303" s="102">
        <f t="shared" si="8"/>
        <v>15234.698101</v>
      </c>
    </row>
    <row r="304" spans="1:11" ht="13">
      <c r="A304" s="10" t="s">
        <v>130</v>
      </c>
      <c r="B304" s="27">
        <v>21999.69</v>
      </c>
      <c r="C304" s="97">
        <v>0.3</v>
      </c>
      <c r="D304" s="97">
        <v>0.55100000000000005</v>
      </c>
      <c r="E304" s="97">
        <v>0.58179999999999998</v>
      </c>
      <c r="F304" s="27">
        <v>6599.9069999999992</v>
      </c>
      <c r="G304" s="27">
        <v>12121.82919</v>
      </c>
      <c r="H304" s="27">
        <v>12799.419641999999</v>
      </c>
      <c r="I304" s="98">
        <f t="shared" si="6"/>
        <v>6599.9069999999992</v>
      </c>
      <c r="J304" s="98">
        <f t="shared" si="7"/>
        <v>12121.82919</v>
      </c>
      <c r="K304" s="99">
        <f t="shared" si="8"/>
        <v>12799.419641999999</v>
      </c>
    </row>
    <row r="305" spans="1:11" ht="13">
      <c r="A305" s="16" t="s">
        <v>384</v>
      </c>
      <c r="B305" s="28">
        <v>22396.12</v>
      </c>
      <c r="C305" s="100">
        <v>0.45669999999999999</v>
      </c>
      <c r="D305" s="100">
        <v>0.53680000000000005</v>
      </c>
      <c r="E305" s="100">
        <v>0.64100000000000001</v>
      </c>
      <c r="F305" s="28">
        <v>10228.308003999999</v>
      </c>
      <c r="G305" s="28">
        <v>12022.237216000001</v>
      </c>
      <c r="H305" s="28">
        <v>14355.912919999999</v>
      </c>
      <c r="I305" s="101">
        <f t="shared" si="6"/>
        <v>10228.308003999999</v>
      </c>
      <c r="J305" s="101">
        <f t="shared" si="7"/>
        <v>12022.237216000001</v>
      </c>
      <c r="K305" s="102">
        <f t="shared" si="8"/>
        <v>14355.912919999999</v>
      </c>
    </row>
    <row r="306" spans="1:11" ht="13">
      <c r="A306" s="10" t="s">
        <v>385</v>
      </c>
      <c r="B306" s="27">
        <v>24591.71</v>
      </c>
      <c r="C306" s="97">
        <v>0.34870000000000001</v>
      </c>
      <c r="D306" s="97">
        <v>0.55269999999999997</v>
      </c>
      <c r="E306" s="97">
        <v>0.64100000000000001</v>
      </c>
      <c r="F306" s="27">
        <v>8575.129277</v>
      </c>
      <c r="G306" s="27">
        <v>13591.838116999999</v>
      </c>
      <c r="H306" s="27">
        <v>15763.286109999999</v>
      </c>
      <c r="I306" s="98">
        <f t="shared" si="6"/>
        <v>8575.129277</v>
      </c>
      <c r="J306" s="98">
        <f t="shared" si="7"/>
        <v>13591.838116999999</v>
      </c>
      <c r="K306" s="99">
        <f t="shared" si="8"/>
        <v>15763.286109999999</v>
      </c>
    </row>
    <row r="307" spans="1:11" ht="13">
      <c r="A307" s="16" t="s">
        <v>136</v>
      </c>
      <c r="B307" s="28">
        <v>19635.310000000001</v>
      </c>
      <c r="C307" s="100">
        <v>0.48809999999999998</v>
      </c>
      <c r="D307" s="100">
        <v>0.61180000000000001</v>
      </c>
      <c r="E307" s="100">
        <v>0.68159999999999998</v>
      </c>
      <c r="F307" s="28">
        <v>9583.9948110000005</v>
      </c>
      <c r="G307" s="28">
        <v>12012.882658</v>
      </c>
      <c r="H307" s="28">
        <v>13383.427296</v>
      </c>
      <c r="I307" s="101">
        <f t="shared" si="6"/>
        <v>9583.9948110000005</v>
      </c>
      <c r="J307" s="101">
        <f t="shared" si="7"/>
        <v>12012.882658</v>
      </c>
      <c r="K307" s="102">
        <f t="shared" si="8"/>
        <v>13383.427296</v>
      </c>
    </row>
    <row r="308" spans="1:11" ht="13">
      <c r="A308" s="10" t="s">
        <v>139</v>
      </c>
      <c r="B308" s="27">
        <v>18430.95</v>
      </c>
      <c r="C308" s="97">
        <v>0.32800000000000001</v>
      </c>
      <c r="D308" s="97">
        <v>0.60560000000000003</v>
      </c>
      <c r="E308" s="97">
        <v>0.67110000000000003</v>
      </c>
      <c r="F308" s="27">
        <v>6045.3516000000009</v>
      </c>
      <c r="G308" s="27">
        <v>11161.78332</v>
      </c>
      <c r="H308" s="27">
        <v>12369.010545000001</v>
      </c>
      <c r="I308" s="98">
        <f t="shared" si="6"/>
        <v>6045.3516000000009</v>
      </c>
      <c r="J308" s="98">
        <f t="shared" si="7"/>
        <v>11161.78332</v>
      </c>
      <c r="K308" s="99">
        <f t="shared" si="8"/>
        <v>12369.010545000001</v>
      </c>
    </row>
    <row r="309" spans="1:11" ht="13">
      <c r="A309" s="16" t="s">
        <v>230</v>
      </c>
      <c r="B309" s="28">
        <v>36321.06</v>
      </c>
      <c r="C309" s="100">
        <v>0.21210000000000001</v>
      </c>
      <c r="D309" s="100">
        <v>0.31630000000000003</v>
      </c>
      <c r="E309" s="100">
        <v>0.51349999999999996</v>
      </c>
      <c r="F309" s="28">
        <v>7703.6968260000003</v>
      </c>
      <c r="G309" s="28">
        <v>11488.351278</v>
      </c>
      <c r="H309" s="28">
        <v>18650.864309999997</v>
      </c>
      <c r="I309" s="101">
        <f t="shared" si="6"/>
        <v>7703.6968260000003</v>
      </c>
      <c r="J309" s="101">
        <f t="shared" si="7"/>
        <v>11488.351278</v>
      </c>
      <c r="K309" s="102">
        <f t="shared" si="8"/>
        <v>18650.864309999997</v>
      </c>
    </row>
    <row r="310" spans="1:11" ht="13">
      <c r="A310" s="10" t="s">
        <v>232</v>
      </c>
      <c r="B310" s="27">
        <v>33356.370000000003</v>
      </c>
      <c r="C310" s="97">
        <v>0.1636</v>
      </c>
      <c r="D310" s="97">
        <v>0.30630000000000002</v>
      </c>
      <c r="E310" s="97">
        <v>0.56340000000000001</v>
      </c>
      <c r="F310" s="27">
        <v>5457.102132</v>
      </c>
      <c r="G310" s="27">
        <v>10217.056131000001</v>
      </c>
      <c r="H310" s="27">
        <v>18792.978858000002</v>
      </c>
      <c r="I310" s="98">
        <f t="shared" si="6"/>
        <v>5457.102132</v>
      </c>
      <c r="J310" s="98">
        <f t="shared" si="7"/>
        <v>10217.056131000001</v>
      </c>
      <c r="K310" s="99">
        <f t="shared" si="8"/>
        <v>18792.978858000002</v>
      </c>
    </row>
    <row r="311" spans="1:11" ht="13">
      <c r="A311" s="16" t="s">
        <v>190</v>
      </c>
      <c r="B311" s="28">
        <v>29518.14</v>
      </c>
      <c r="C311" s="100">
        <v>0.32390000000000002</v>
      </c>
      <c r="D311" s="100">
        <v>0.73240000000000005</v>
      </c>
      <c r="E311" s="100">
        <v>0.83330000000000004</v>
      </c>
      <c r="F311" s="28">
        <v>9560.9255460000004</v>
      </c>
      <c r="G311" s="28">
        <v>21619.085736000001</v>
      </c>
      <c r="H311" s="28">
        <v>24597.466062</v>
      </c>
      <c r="I311" s="101">
        <f t="shared" si="6"/>
        <v>9560.9255460000004</v>
      </c>
      <c r="J311" s="101">
        <f t="shared" si="7"/>
        <v>21619.085736000001</v>
      </c>
      <c r="K311" s="102">
        <f t="shared" si="8"/>
        <v>24597.466062</v>
      </c>
    </row>
    <row r="312" spans="1:11" ht="13">
      <c r="A312" s="10" t="s">
        <v>501</v>
      </c>
      <c r="B312" s="27">
        <v>28668.48</v>
      </c>
      <c r="C312" s="97">
        <v>0.35289999999999999</v>
      </c>
      <c r="D312" s="97">
        <v>0.38240000000000002</v>
      </c>
      <c r="E312" s="27" t="s">
        <v>600</v>
      </c>
      <c r="F312" s="27">
        <v>10117.106592</v>
      </c>
      <c r="G312" s="27">
        <v>10962.826752000001</v>
      </c>
      <c r="H312" s="27" t="s">
        <v>592</v>
      </c>
      <c r="I312" s="98">
        <f t="shared" si="6"/>
        <v>10117.106592</v>
      </c>
      <c r="J312" s="98">
        <f t="shared" si="7"/>
        <v>10962.826752000001</v>
      </c>
      <c r="K312" s="99" t="e">
        <f t="shared" si="8"/>
        <v>#VALUE!</v>
      </c>
    </row>
    <row r="313" spans="1:11" ht="13">
      <c r="A313" s="16" t="s">
        <v>163</v>
      </c>
      <c r="B313" s="28">
        <v>21857.72</v>
      </c>
      <c r="C313" s="100">
        <v>0.625</v>
      </c>
      <c r="D313" s="100">
        <v>0.65710000000000002</v>
      </c>
      <c r="E313" s="100">
        <v>0.8286</v>
      </c>
      <c r="F313" s="28">
        <v>13661.075000000001</v>
      </c>
      <c r="G313" s="28">
        <v>14362.707812000001</v>
      </c>
      <c r="H313" s="28">
        <v>18111.306791999999</v>
      </c>
      <c r="I313" s="101">
        <f t="shared" si="6"/>
        <v>13661.075000000001</v>
      </c>
      <c r="J313" s="101">
        <f t="shared" si="7"/>
        <v>14362.707812000001</v>
      </c>
      <c r="K313" s="102">
        <f t="shared" si="8"/>
        <v>18111.306791999999</v>
      </c>
    </row>
    <row r="314" spans="1:11" ht="13">
      <c r="A314" s="10" t="s">
        <v>90</v>
      </c>
      <c r="B314" s="27">
        <v>24239.05</v>
      </c>
      <c r="C314" s="97">
        <v>0.32890000000000003</v>
      </c>
      <c r="D314" s="97">
        <v>0.62339999999999995</v>
      </c>
      <c r="E314" s="97">
        <v>0.72550000000000003</v>
      </c>
      <c r="F314" s="27">
        <v>7972.2235450000007</v>
      </c>
      <c r="G314" s="27">
        <v>15110.623769999998</v>
      </c>
      <c r="H314" s="27">
        <v>17585.430775000001</v>
      </c>
      <c r="I314" s="98">
        <f t="shared" si="6"/>
        <v>7972.2235450000007</v>
      </c>
      <c r="J314" s="98">
        <f t="shared" si="7"/>
        <v>15110.623769999998</v>
      </c>
      <c r="K314" s="99">
        <f t="shared" si="8"/>
        <v>17585.430775000001</v>
      </c>
    </row>
    <row r="315" spans="1:11" ht="13">
      <c r="A315" s="16" t="s">
        <v>195</v>
      </c>
      <c r="B315" s="28">
        <v>23343.61</v>
      </c>
      <c r="C315" s="100">
        <v>0.4083</v>
      </c>
      <c r="D315" s="100">
        <v>0.71230000000000004</v>
      </c>
      <c r="E315" s="100">
        <v>0.59740000000000004</v>
      </c>
      <c r="F315" s="28">
        <v>9531.1959630000001</v>
      </c>
      <c r="G315" s="28">
        <v>16627.653403</v>
      </c>
      <c r="H315" s="28">
        <v>13945.472614000002</v>
      </c>
      <c r="I315" s="101">
        <f t="shared" si="6"/>
        <v>9531.1959630000001</v>
      </c>
      <c r="J315" s="101">
        <f t="shared" si="7"/>
        <v>16627.653403</v>
      </c>
      <c r="K315" s="102">
        <f t="shared" si="8"/>
        <v>13945.472614000002</v>
      </c>
    </row>
    <row r="316" spans="1:11" ht="13">
      <c r="A316" s="10" t="s">
        <v>393</v>
      </c>
      <c r="B316" s="27">
        <v>22492.22</v>
      </c>
      <c r="C316" s="97">
        <v>0.37019999999999997</v>
      </c>
      <c r="D316" s="97">
        <v>0.39229999999999998</v>
      </c>
      <c r="E316" s="97">
        <v>0.8</v>
      </c>
      <c r="F316" s="27">
        <v>8326.6198440000007</v>
      </c>
      <c r="G316" s="27">
        <v>8823.6979059999994</v>
      </c>
      <c r="H316" s="27">
        <v>17993.776000000002</v>
      </c>
      <c r="I316" s="98">
        <f t="shared" si="6"/>
        <v>8326.6198440000007</v>
      </c>
      <c r="J316" s="98">
        <f t="shared" si="7"/>
        <v>8823.6979059999994</v>
      </c>
      <c r="K316" s="99">
        <f t="shared" si="8"/>
        <v>17993.776000000002</v>
      </c>
    </row>
    <row r="317" spans="1:11" ht="13">
      <c r="A317" s="16" t="s">
        <v>148</v>
      </c>
      <c r="B317" s="28">
        <v>19911.240000000002</v>
      </c>
      <c r="C317" s="100">
        <v>0.49340000000000001</v>
      </c>
      <c r="D317" s="100">
        <v>0.72370000000000001</v>
      </c>
      <c r="E317" s="100">
        <v>0.69469999999999998</v>
      </c>
      <c r="F317" s="28">
        <v>9824.2058160000015</v>
      </c>
      <c r="G317" s="28">
        <v>14409.764388000001</v>
      </c>
      <c r="H317" s="28">
        <v>13832.338428000001</v>
      </c>
      <c r="I317" s="101">
        <f t="shared" si="6"/>
        <v>9824.2058160000015</v>
      </c>
      <c r="J317" s="101">
        <f t="shared" si="7"/>
        <v>14409.764388000001</v>
      </c>
      <c r="K317" s="102">
        <f t="shared" si="8"/>
        <v>13832.338428000001</v>
      </c>
    </row>
    <row r="318" spans="1:11" ht="13">
      <c r="A318" s="10" t="s">
        <v>502</v>
      </c>
      <c r="B318" s="27">
        <v>25057.79</v>
      </c>
      <c r="C318" s="97">
        <v>0.26829999999999998</v>
      </c>
      <c r="D318" s="97">
        <v>0.52380000000000004</v>
      </c>
      <c r="E318" s="27" t="s">
        <v>592</v>
      </c>
      <c r="F318" s="27">
        <v>6723.0050569999994</v>
      </c>
      <c r="G318" s="27">
        <v>13125.270402000002</v>
      </c>
      <c r="H318" s="27" t="s">
        <v>592</v>
      </c>
      <c r="I318" s="98">
        <f t="shared" si="6"/>
        <v>6723.0050569999994</v>
      </c>
      <c r="J318" s="98">
        <f t="shared" si="7"/>
        <v>13125.270402000002</v>
      </c>
      <c r="K318" s="99" t="e">
        <f t="shared" si="8"/>
        <v>#VALUE!</v>
      </c>
    </row>
    <row r="319" spans="1:11" ht="13">
      <c r="A319" s="16" t="s">
        <v>325</v>
      </c>
      <c r="B319" s="28">
        <v>21199.54</v>
      </c>
      <c r="C319" s="100">
        <v>0.3881</v>
      </c>
      <c r="D319" s="100">
        <v>0.66669999999999996</v>
      </c>
      <c r="E319" s="28">
        <v>0.6401</v>
      </c>
      <c r="F319" s="28">
        <v>8227.5414739999997</v>
      </c>
      <c r="G319" s="28">
        <v>14133.733318000001</v>
      </c>
      <c r="H319" s="28">
        <v>13569.825554000001</v>
      </c>
      <c r="I319" s="101">
        <f t="shared" si="6"/>
        <v>8227.5414739999997</v>
      </c>
      <c r="J319" s="101">
        <f t="shared" si="7"/>
        <v>14133.733318000001</v>
      </c>
      <c r="K319" s="102">
        <f t="shared" si="8"/>
        <v>13569.825554000001</v>
      </c>
    </row>
    <row r="320" spans="1:11" ht="13">
      <c r="A320" s="10" t="s">
        <v>200</v>
      </c>
      <c r="B320" s="27">
        <v>23115.51</v>
      </c>
      <c r="C320" s="97">
        <v>0.36070000000000002</v>
      </c>
      <c r="D320" s="97">
        <v>0.69720000000000004</v>
      </c>
      <c r="E320" s="27" t="s">
        <v>592</v>
      </c>
      <c r="F320" s="27">
        <v>8337.7644569999993</v>
      </c>
      <c r="G320" s="27">
        <v>16116.133572000001</v>
      </c>
      <c r="H320" s="27" t="s">
        <v>592</v>
      </c>
      <c r="I320" s="98">
        <f t="shared" si="6"/>
        <v>8337.7644569999993</v>
      </c>
      <c r="J320" s="98">
        <f t="shared" si="7"/>
        <v>16116.133572000001</v>
      </c>
      <c r="K320" s="99" t="e">
        <f t="shared" si="8"/>
        <v>#VALUE!</v>
      </c>
    </row>
    <row r="321" spans="1:11" ht="13">
      <c r="A321" s="16" t="s">
        <v>504</v>
      </c>
      <c r="B321" s="28">
        <v>23925.86</v>
      </c>
      <c r="C321" s="100">
        <v>0.26319999999999999</v>
      </c>
      <c r="D321" s="100">
        <v>0.30530000000000002</v>
      </c>
      <c r="E321" s="100">
        <v>0.58620000000000005</v>
      </c>
      <c r="F321" s="28">
        <v>6297.2863520000001</v>
      </c>
      <c r="G321" s="28">
        <v>7304.5650580000001</v>
      </c>
      <c r="H321" s="28">
        <v>14025.339132000001</v>
      </c>
      <c r="I321" s="101">
        <f t="shared" si="6"/>
        <v>6297.2863520000001</v>
      </c>
      <c r="J321" s="101">
        <f t="shared" si="7"/>
        <v>7304.5650580000001</v>
      </c>
      <c r="K321" s="102">
        <f t="shared" si="8"/>
        <v>14025.339132000001</v>
      </c>
    </row>
    <row r="322" spans="1:11" ht="13">
      <c r="A322" s="10" t="s">
        <v>204</v>
      </c>
      <c r="B322" s="27">
        <v>19607.82</v>
      </c>
      <c r="C322" s="97">
        <v>0.47649999999999998</v>
      </c>
      <c r="D322" s="97">
        <v>0.70950000000000002</v>
      </c>
      <c r="E322" s="97">
        <v>0.68640000000000001</v>
      </c>
      <c r="F322" s="27">
        <v>9343.1262299999999</v>
      </c>
      <c r="G322" s="27">
        <v>13911.74829</v>
      </c>
      <c r="H322" s="27">
        <v>13458.807648</v>
      </c>
      <c r="I322" s="98">
        <f t="shared" si="6"/>
        <v>9343.1262299999999</v>
      </c>
      <c r="J322" s="98">
        <f t="shared" si="7"/>
        <v>13911.74829</v>
      </c>
      <c r="K322" s="99">
        <f t="shared" si="8"/>
        <v>13458.807648</v>
      </c>
    </row>
    <row r="323" spans="1:11" ht="13">
      <c r="A323" s="16" t="s">
        <v>300</v>
      </c>
      <c r="B323" s="28">
        <v>18838.86</v>
      </c>
      <c r="C323" s="100">
        <v>0.41670000000000001</v>
      </c>
      <c r="D323" s="100">
        <v>0.65100000000000002</v>
      </c>
      <c r="E323" s="100">
        <v>0.70899999999999996</v>
      </c>
      <c r="F323" s="28">
        <v>7850.1529620000001</v>
      </c>
      <c r="G323" s="28">
        <v>12264.097860000002</v>
      </c>
      <c r="H323" s="28">
        <v>13356.75174</v>
      </c>
      <c r="I323" s="101">
        <f t="shared" si="6"/>
        <v>7850.1529620000001</v>
      </c>
      <c r="J323" s="101">
        <f t="shared" si="7"/>
        <v>12264.097860000002</v>
      </c>
      <c r="K323" s="102">
        <f t="shared" si="8"/>
        <v>13356.75174</v>
      </c>
    </row>
    <row r="324" spans="1:11" ht="13">
      <c r="A324" s="10" t="s">
        <v>505</v>
      </c>
      <c r="B324" s="27">
        <v>21259.94</v>
      </c>
      <c r="C324" s="97">
        <v>0.2135</v>
      </c>
      <c r="D324" s="97">
        <v>0.31459999999999999</v>
      </c>
      <c r="E324" s="27" t="s">
        <v>592</v>
      </c>
      <c r="F324" s="27">
        <v>4538.99719</v>
      </c>
      <c r="G324" s="27">
        <v>6688.3771239999996</v>
      </c>
      <c r="H324" s="27" t="s">
        <v>592</v>
      </c>
      <c r="I324" s="98">
        <f t="shared" si="6"/>
        <v>4538.99719</v>
      </c>
      <c r="J324" s="98">
        <f t="shared" si="7"/>
        <v>6688.3771239999996</v>
      </c>
      <c r="K324" s="99" t="e">
        <f t="shared" si="8"/>
        <v>#VALUE!</v>
      </c>
    </row>
    <row r="325" spans="1:11" ht="13">
      <c r="A325" s="16" t="s">
        <v>507</v>
      </c>
      <c r="B325" s="28">
        <v>60100.85</v>
      </c>
      <c r="C325" s="28" t="s">
        <v>600</v>
      </c>
      <c r="D325" s="100">
        <v>0.5</v>
      </c>
      <c r="E325" s="28" t="s">
        <v>600</v>
      </c>
      <c r="F325" s="28" t="s">
        <v>592</v>
      </c>
      <c r="G325" s="28">
        <v>30050.424999999999</v>
      </c>
      <c r="H325" s="28" t="s">
        <v>592</v>
      </c>
      <c r="I325" s="101" t="e">
        <f t="shared" si="6"/>
        <v>#VALUE!</v>
      </c>
      <c r="J325" s="101">
        <f t="shared" si="7"/>
        <v>30050.424999999999</v>
      </c>
      <c r="K325" s="102" t="e">
        <f t="shared" si="8"/>
        <v>#VALUE!</v>
      </c>
    </row>
    <row r="326" spans="1:11" ht="13">
      <c r="A326" s="10" t="s">
        <v>168</v>
      </c>
      <c r="B326" s="27">
        <v>22301.19</v>
      </c>
      <c r="C326" s="97">
        <v>0.56000000000000005</v>
      </c>
      <c r="D326" s="97">
        <v>0.73</v>
      </c>
      <c r="E326" s="97">
        <v>0.86360000000000003</v>
      </c>
      <c r="F326" s="27">
        <v>12488.6664</v>
      </c>
      <c r="G326" s="27">
        <v>16279.868699999999</v>
      </c>
      <c r="H326" s="27">
        <v>19259.307683999999</v>
      </c>
      <c r="I326" s="98">
        <f t="shared" si="6"/>
        <v>12488.6664</v>
      </c>
      <c r="J326" s="98">
        <f t="shared" si="7"/>
        <v>16279.868699999999</v>
      </c>
      <c r="K326" s="99">
        <f t="shared" si="8"/>
        <v>19259.307683999999</v>
      </c>
    </row>
    <row r="327" spans="1:11" ht="13">
      <c r="A327" s="16" t="s">
        <v>259</v>
      </c>
      <c r="B327" s="28">
        <v>20658.91</v>
      </c>
      <c r="C327" s="100">
        <v>0.32740000000000002</v>
      </c>
      <c r="D327" s="100">
        <v>0.63819999999999999</v>
      </c>
      <c r="E327" s="100">
        <v>0.65169999999999995</v>
      </c>
      <c r="F327" s="28">
        <v>6763.7271340000007</v>
      </c>
      <c r="G327" s="28">
        <v>13184.516362</v>
      </c>
      <c r="H327" s="28">
        <v>13463.411646999999</v>
      </c>
      <c r="I327" s="101">
        <f t="shared" si="6"/>
        <v>6763.7271340000007</v>
      </c>
      <c r="J327" s="101">
        <f t="shared" si="7"/>
        <v>13184.516362</v>
      </c>
      <c r="K327" s="102">
        <f t="shared" si="8"/>
        <v>13463.411646999999</v>
      </c>
    </row>
    <row r="328" spans="1:11" ht="13">
      <c r="A328" s="10" t="s">
        <v>403</v>
      </c>
      <c r="B328" s="27">
        <v>27010.27</v>
      </c>
      <c r="C328" s="97">
        <v>0.24340000000000001</v>
      </c>
      <c r="D328" s="97">
        <v>0.3977</v>
      </c>
      <c r="E328" s="97">
        <v>0.66069999999999995</v>
      </c>
      <c r="F328" s="27">
        <v>6574.2997180000002</v>
      </c>
      <c r="G328" s="27">
        <v>10741.984379</v>
      </c>
      <c r="H328" s="27">
        <v>17845.685388999998</v>
      </c>
      <c r="I328" s="98">
        <f t="shared" si="6"/>
        <v>6574.2997180000002</v>
      </c>
      <c r="J328" s="98">
        <f t="shared" si="7"/>
        <v>10741.984379</v>
      </c>
      <c r="K328" s="99">
        <f t="shared" si="8"/>
        <v>17845.685388999998</v>
      </c>
    </row>
    <row r="329" spans="1:11" ht="13">
      <c r="A329" s="16" t="s">
        <v>94</v>
      </c>
      <c r="B329" s="28">
        <v>28680.52</v>
      </c>
      <c r="C329" s="100">
        <v>0.31069999999999998</v>
      </c>
      <c r="D329" s="100">
        <v>0.64080000000000004</v>
      </c>
      <c r="E329" s="28">
        <v>0.80730000000000002</v>
      </c>
      <c r="F329" s="28">
        <v>8911.0375640000002</v>
      </c>
      <c r="G329" s="28">
        <v>18378.477216000003</v>
      </c>
      <c r="H329" s="28">
        <v>23153.783796</v>
      </c>
      <c r="I329" s="101">
        <f t="shared" si="6"/>
        <v>8911.0375640000002</v>
      </c>
      <c r="J329" s="101">
        <f t="shared" si="7"/>
        <v>18378.477216000003</v>
      </c>
      <c r="K329" s="102">
        <f t="shared" si="8"/>
        <v>23153.783796</v>
      </c>
    </row>
    <row r="330" spans="1:11" ht="13">
      <c r="A330" s="10" t="s">
        <v>153</v>
      </c>
      <c r="B330" s="27">
        <v>31622</v>
      </c>
      <c r="C330" s="97">
        <v>0.38569999999999999</v>
      </c>
      <c r="D330" s="97">
        <v>0.65610000000000002</v>
      </c>
      <c r="E330" s="97">
        <v>0.57289999999999996</v>
      </c>
      <c r="F330" s="27">
        <v>12196.6054</v>
      </c>
      <c r="G330" s="27">
        <v>20747.194200000002</v>
      </c>
      <c r="H330" s="27">
        <v>18116.2438</v>
      </c>
      <c r="I330" s="98">
        <f t="shared" si="6"/>
        <v>12196.6054</v>
      </c>
      <c r="J330" s="98">
        <f t="shared" si="7"/>
        <v>20747.194200000002</v>
      </c>
      <c r="K330" s="99">
        <f t="shared" si="8"/>
        <v>18116.2438</v>
      </c>
    </row>
    <row r="331" spans="1:11" ht="13">
      <c r="A331" s="16" t="s">
        <v>100</v>
      </c>
      <c r="B331" s="28">
        <v>34445.919999999998</v>
      </c>
      <c r="C331" s="100">
        <v>0.21740000000000001</v>
      </c>
      <c r="D331" s="100">
        <v>0.56000000000000005</v>
      </c>
      <c r="E331" s="100">
        <v>0.70209999999999995</v>
      </c>
      <c r="F331" s="28">
        <v>7488.5430079999996</v>
      </c>
      <c r="G331" s="28">
        <v>19289.715200000002</v>
      </c>
      <c r="H331" s="28">
        <v>24184.480431999997</v>
      </c>
      <c r="I331" s="101">
        <f t="shared" si="6"/>
        <v>7488.5430079999996</v>
      </c>
      <c r="J331" s="101">
        <f t="shared" si="7"/>
        <v>19289.715200000002</v>
      </c>
      <c r="K331" s="102">
        <f t="shared" si="8"/>
        <v>24184.480431999997</v>
      </c>
    </row>
    <row r="332" spans="1:11" ht="13">
      <c r="A332" s="10" t="s">
        <v>406</v>
      </c>
      <c r="B332" s="27">
        <v>21126.49</v>
      </c>
      <c r="C332" s="97">
        <v>0.41339999999999999</v>
      </c>
      <c r="D332" s="97">
        <v>0.3594</v>
      </c>
      <c r="E332" s="97">
        <v>0.82930000000000004</v>
      </c>
      <c r="F332" s="27">
        <v>8733.6909660000001</v>
      </c>
      <c r="G332" s="27">
        <v>7592.8605060000009</v>
      </c>
      <c r="H332" s="27">
        <v>17520.198157000003</v>
      </c>
      <c r="I332" s="98">
        <f t="shared" si="6"/>
        <v>8733.6909660000001</v>
      </c>
      <c r="J332" s="98">
        <f t="shared" si="7"/>
        <v>7592.8605060000009</v>
      </c>
      <c r="K332" s="99">
        <f t="shared" si="8"/>
        <v>17520.198157000003</v>
      </c>
    </row>
    <row r="333" spans="1:11" ht="13">
      <c r="A333" s="16" t="s">
        <v>173</v>
      </c>
      <c r="B333" s="28">
        <v>18404.580000000002</v>
      </c>
      <c r="C333" s="100">
        <v>0.50780000000000003</v>
      </c>
      <c r="D333" s="100">
        <v>0.66149999999999998</v>
      </c>
      <c r="E333" s="100">
        <v>0.69640000000000002</v>
      </c>
      <c r="F333" s="28">
        <v>9345.8457240000007</v>
      </c>
      <c r="G333" s="28">
        <v>12174.62967</v>
      </c>
      <c r="H333" s="28">
        <v>12816.949512000001</v>
      </c>
      <c r="I333" s="101">
        <f t="shared" si="6"/>
        <v>9345.8457240000007</v>
      </c>
      <c r="J333" s="101">
        <f t="shared" si="7"/>
        <v>12174.62967</v>
      </c>
      <c r="K333" s="102">
        <f t="shared" si="8"/>
        <v>12816.949512000001</v>
      </c>
    </row>
    <row r="334" spans="1:11" ht="13">
      <c r="A334" s="10" t="s">
        <v>129</v>
      </c>
      <c r="B334" s="27">
        <v>22386.45</v>
      </c>
      <c r="C334" s="97">
        <v>0.35560000000000003</v>
      </c>
      <c r="D334" s="97">
        <v>0.33329999999999999</v>
      </c>
      <c r="E334" s="27" t="s">
        <v>592</v>
      </c>
      <c r="F334" s="27">
        <v>7960.6216200000008</v>
      </c>
      <c r="G334" s="27">
        <v>7461.4037849999995</v>
      </c>
      <c r="H334" s="27" t="s">
        <v>592</v>
      </c>
      <c r="I334" s="98">
        <f t="shared" si="6"/>
        <v>7960.6216200000008</v>
      </c>
      <c r="J334" s="98">
        <f t="shared" si="7"/>
        <v>7461.4037849999995</v>
      </c>
      <c r="K334" s="99" t="e">
        <f t="shared" si="8"/>
        <v>#VALUE!</v>
      </c>
    </row>
    <row r="335" spans="1:11" ht="13">
      <c r="A335" s="16" t="s">
        <v>158</v>
      </c>
      <c r="B335" s="28">
        <v>22747.46</v>
      </c>
      <c r="C335" s="100">
        <v>0.38240000000000002</v>
      </c>
      <c r="D335" s="100">
        <v>0.48570000000000002</v>
      </c>
      <c r="E335" s="100">
        <v>0.40279999999999999</v>
      </c>
      <c r="F335" s="28">
        <v>8698.6287040000007</v>
      </c>
      <c r="G335" s="28">
        <v>11048.441322000001</v>
      </c>
      <c r="H335" s="28">
        <v>9162.676888</v>
      </c>
      <c r="I335" s="101">
        <f t="shared" si="6"/>
        <v>8698.6287040000007</v>
      </c>
      <c r="J335" s="101">
        <f t="shared" si="7"/>
        <v>11048.441322000001</v>
      </c>
      <c r="K335" s="102">
        <f t="shared" si="8"/>
        <v>9162.676888</v>
      </c>
    </row>
    <row r="336" spans="1:11" ht="13">
      <c r="A336" s="10" t="s">
        <v>508</v>
      </c>
      <c r="B336" s="27">
        <v>25388.55</v>
      </c>
      <c r="C336" s="97">
        <v>0.21010000000000001</v>
      </c>
      <c r="D336" s="97">
        <v>0.53620000000000001</v>
      </c>
      <c r="E336" s="97">
        <v>0.40910000000000002</v>
      </c>
      <c r="F336" s="27">
        <v>5334.1343550000001</v>
      </c>
      <c r="G336" s="27">
        <v>13613.34051</v>
      </c>
      <c r="H336" s="27">
        <v>10386.455805</v>
      </c>
      <c r="I336" s="98">
        <f t="shared" si="6"/>
        <v>5334.1343550000001</v>
      </c>
      <c r="J336" s="98">
        <f t="shared" si="7"/>
        <v>13613.34051</v>
      </c>
      <c r="K336" s="99">
        <f t="shared" si="8"/>
        <v>10386.455805</v>
      </c>
    </row>
    <row r="337" spans="1:11" ht="13">
      <c r="A337" s="16" t="s">
        <v>177</v>
      </c>
      <c r="B337" s="28">
        <v>20811.14</v>
      </c>
      <c r="C337" s="100">
        <v>0.52239999999999998</v>
      </c>
      <c r="D337" s="100">
        <v>0.65669999999999995</v>
      </c>
      <c r="E337" s="28" t="s">
        <v>600</v>
      </c>
      <c r="F337" s="28">
        <v>10871.739535999999</v>
      </c>
      <c r="G337" s="28">
        <v>13666.675637999999</v>
      </c>
      <c r="H337" s="28" t="s">
        <v>592</v>
      </c>
      <c r="I337" s="101">
        <f t="shared" si="6"/>
        <v>10871.739535999999</v>
      </c>
      <c r="J337" s="101">
        <f t="shared" si="7"/>
        <v>13666.675637999999</v>
      </c>
      <c r="K337" s="102" t="e">
        <f t="shared" si="8"/>
        <v>#VALUE!</v>
      </c>
    </row>
    <row r="338" spans="1:11" ht="13">
      <c r="A338" s="10" t="s">
        <v>210</v>
      </c>
      <c r="B338" s="27">
        <v>21242.5</v>
      </c>
      <c r="C338" s="97">
        <v>0.3952</v>
      </c>
      <c r="D338" s="97">
        <v>0.70660000000000001</v>
      </c>
      <c r="E338" s="97">
        <v>0.87229999999999996</v>
      </c>
      <c r="F338" s="27">
        <v>8395.0360000000001</v>
      </c>
      <c r="G338" s="27">
        <v>15009.950500000001</v>
      </c>
      <c r="H338" s="27">
        <v>18529.832749999998</v>
      </c>
      <c r="I338" s="98">
        <f t="shared" si="6"/>
        <v>8395.0360000000001</v>
      </c>
      <c r="J338" s="98">
        <f t="shared" si="7"/>
        <v>15009.950500000001</v>
      </c>
      <c r="K338" s="99">
        <f t="shared" si="8"/>
        <v>18529.832749999998</v>
      </c>
    </row>
    <row r="339" spans="1:11" ht="13">
      <c r="A339" s="16" t="s">
        <v>181</v>
      </c>
      <c r="B339" s="28">
        <v>18169.93</v>
      </c>
      <c r="C339" s="100">
        <v>0.5202</v>
      </c>
      <c r="D339" s="100">
        <v>0.68</v>
      </c>
      <c r="E339" s="28">
        <v>0.79259999999999997</v>
      </c>
      <c r="F339" s="28">
        <v>9451.9975859999995</v>
      </c>
      <c r="G339" s="28">
        <v>12355.5524</v>
      </c>
      <c r="H339" s="28">
        <v>14401.486518</v>
      </c>
      <c r="I339" s="101">
        <f t="shared" si="6"/>
        <v>9451.9975859999995</v>
      </c>
      <c r="J339" s="101">
        <f t="shared" si="7"/>
        <v>12355.5524</v>
      </c>
      <c r="K339" s="102">
        <f t="shared" si="8"/>
        <v>14401.486518</v>
      </c>
    </row>
    <row r="340" spans="1:11" ht="13">
      <c r="A340" s="10" t="s">
        <v>214</v>
      </c>
      <c r="B340" s="27">
        <v>20496.099999999999</v>
      </c>
      <c r="C340" s="97">
        <v>0.38030000000000003</v>
      </c>
      <c r="D340" s="97">
        <v>0.75109999999999999</v>
      </c>
      <c r="E340" s="97">
        <v>0.71860000000000002</v>
      </c>
      <c r="F340" s="27">
        <v>7794.6668300000001</v>
      </c>
      <c r="G340" s="27">
        <v>15394.620709999999</v>
      </c>
      <c r="H340" s="27">
        <v>14728.497459999999</v>
      </c>
      <c r="I340" s="98">
        <f t="shared" si="6"/>
        <v>7794.6668300000001</v>
      </c>
      <c r="J340" s="98">
        <f t="shared" si="7"/>
        <v>15394.620709999999</v>
      </c>
      <c r="K340" s="99">
        <f t="shared" si="8"/>
        <v>14728.497459999999</v>
      </c>
    </row>
    <row r="341" spans="1:11" ht="13">
      <c r="A341" s="16" t="s">
        <v>413</v>
      </c>
      <c r="B341" s="28">
        <v>28552.81</v>
      </c>
      <c r="C341" s="100">
        <v>0.34250000000000003</v>
      </c>
      <c r="D341" s="100">
        <v>0.52629999999999999</v>
      </c>
      <c r="E341" s="28" t="s">
        <v>592</v>
      </c>
      <c r="F341" s="28">
        <v>9779.3374250000015</v>
      </c>
      <c r="G341" s="28">
        <v>15027.343903000001</v>
      </c>
      <c r="H341" s="28" t="s">
        <v>592</v>
      </c>
      <c r="I341" s="101">
        <f t="shared" si="6"/>
        <v>9779.3374250000015</v>
      </c>
      <c r="J341" s="101">
        <f t="shared" si="7"/>
        <v>15027.343903000001</v>
      </c>
      <c r="K341" s="102" t="e">
        <f t="shared" si="8"/>
        <v>#VALUE!</v>
      </c>
    </row>
    <row r="342" spans="1:11" ht="13">
      <c r="A342" s="10" t="s">
        <v>416</v>
      </c>
      <c r="B342" s="27">
        <v>26962.55</v>
      </c>
      <c r="C342" s="97">
        <v>0.24</v>
      </c>
      <c r="D342" s="97">
        <v>0.53949999999999998</v>
      </c>
      <c r="E342" s="97">
        <v>0.55559999999999998</v>
      </c>
      <c r="F342" s="27">
        <v>6471.0119999999997</v>
      </c>
      <c r="G342" s="27">
        <v>14546.295725</v>
      </c>
      <c r="H342" s="27">
        <v>14980.392779999998</v>
      </c>
      <c r="I342" s="98">
        <f t="shared" si="6"/>
        <v>6471.0119999999997</v>
      </c>
      <c r="J342" s="98">
        <f t="shared" si="7"/>
        <v>14546.295725</v>
      </c>
      <c r="K342" s="99">
        <f t="shared" si="8"/>
        <v>14980.392779999998</v>
      </c>
    </row>
    <row r="343" spans="1:11" ht="13">
      <c r="A343" s="16" t="s">
        <v>294</v>
      </c>
      <c r="B343" s="28">
        <v>21892.5</v>
      </c>
      <c r="C343" s="100">
        <v>0.44900000000000001</v>
      </c>
      <c r="D343" s="100">
        <v>0.55149999999999999</v>
      </c>
      <c r="E343" s="100">
        <v>0.9</v>
      </c>
      <c r="F343" s="28">
        <v>9829.7325000000001</v>
      </c>
      <c r="G343" s="28">
        <v>12073.713749999999</v>
      </c>
      <c r="H343" s="28">
        <v>19703.25</v>
      </c>
      <c r="I343" s="101">
        <f t="shared" si="6"/>
        <v>9829.7325000000001</v>
      </c>
      <c r="J343" s="101">
        <f t="shared" si="7"/>
        <v>12073.713749999999</v>
      </c>
      <c r="K343" s="102">
        <f t="shared" si="8"/>
        <v>19703.25</v>
      </c>
    </row>
    <row r="344" spans="1:11" ht="13">
      <c r="A344" s="10" t="s">
        <v>418</v>
      </c>
      <c r="B344" s="27">
        <v>18341.22</v>
      </c>
      <c r="C344" s="97">
        <v>0.37930000000000003</v>
      </c>
      <c r="D344" s="97">
        <v>0.67290000000000005</v>
      </c>
      <c r="E344" s="27">
        <v>0.82140000000000002</v>
      </c>
      <c r="F344" s="27">
        <v>6956.8247460000011</v>
      </c>
      <c r="G344" s="27">
        <v>12341.806938000002</v>
      </c>
      <c r="H344" s="27">
        <v>15065.478108000001</v>
      </c>
      <c r="I344" s="98">
        <f t="shared" si="6"/>
        <v>6956.8247460000011</v>
      </c>
      <c r="J344" s="98">
        <f t="shared" si="7"/>
        <v>12341.806938000002</v>
      </c>
      <c r="K344" s="99">
        <f t="shared" si="8"/>
        <v>15065.478108000001</v>
      </c>
    </row>
    <row r="345" spans="1:11" ht="13">
      <c r="A345" s="16" t="s">
        <v>509</v>
      </c>
      <c r="B345" s="28">
        <v>18410.939999999999</v>
      </c>
      <c r="C345" s="100">
        <v>0.37930000000000003</v>
      </c>
      <c r="D345" s="100">
        <v>0.3931</v>
      </c>
      <c r="E345" s="28" t="s">
        <v>592</v>
      </c>
      <c r="F345" s="28">
        <v>6983.269542</v>
      </c>
      <c r="G345" s="28">
        <v>7237.3405139999995</v>
      </c>
      <c r="H345" s="28" t="s">
        <v>592</v>
      </c>
      <c r="I345" s="101">
        <f t="shared" si="6"/>
        <v>6983.269542</v>
      </c>
      <c r="J345" s="101">
        <f t="shared" si="7"/>
        <v>7237.3405139999995</v>
      </c>
      <c r="K345" s="102" t="e">
        <f t="shared" si="8"/>
        <v>#VALUE!</v>
      </c>
    </row>
    <row r="346" spans="1:11" ht="13">
      <c r="A346" s="10" t="s">
        <v>510</v>
      </c>
      <c r="B346" s="27">
        <v>38812.339999999997</v>
      </c>
      <c r="C346" s="27" t="s">
        <v>600</v>
      </c>
      <c r="D346" s="27" t="s">
        <v>600</v>
      </c>
      <c r="E346" s="27" t="s">
        <v>600</v>
      </c>
      <c r="F346" s="27" t="s">
        <v>592</v>
      </c>
      <c r="G346" s="27" t="s">
        <v>592</v>
      </c>
      <c r="H346" s="27" t="s">
        <v>592</v>
      </c>
      <c r="I346" s="98" t="e">
        <f t="shared" si="6"/>
        <v>#VALUE!</v>
      </c>
      <c r="J346" s="98" t="e">
        <f t="shared" si="7"/>
        <v>#VALUE!</v>
      </c>
      <c r="K346" s="99" t="e">
        <f t="shared" si="8"/>
        <v>#VALUE!</v>
      </c>
    </row>
    <row r="347" spans="1:11" ht="13">
      <c r="A347" s="16" t="s">
        <v>234</v>
      </c>
      <c r="B347" s="28">
        <v>32500.720000000001</v>
      </c>
      <c r="C347" s="100">
        <v>0.27779999999999999</v>
      </c>
      <c r="D347" s="100">
        <v>0.44440000000000002</v>
      </c>
      <c r="E347" s="100">
        <v>0.58330000000000004</v>
      </c>
      <c r="F347" s="28">
        <v>9028.7000160000007</v>
      </c>
      <c r="G347" s="28">
        <v>14443.319968000002</v>
      </c>
      <c r="H347" s="28">
        <v>18957.669976000001</v>
      </c>
      <c r="I347" s="101">
        <f t="shared" si="6"/>
        <v>9028.7000160000007</v>
      </c>
      <c r="J347" s="101">
        <f t="shared" si="7"/>
        <v>14443.319968000002</v>
      </c>
      <c r="K347" s="102">
        <f t="shared" si="8"/>
        <v>18957.669976000001</v>
      </c>
    </row>
    <row r="348" spans="1:11" ht="13">
      <c r="A348" s="10" t="s">
        <v>421</v>
      </c>
      <c r="B348" s="27">
        <v>44692.31</v>
      </c>
      <c r="C348" s="97">
        <v>0.31509999999999999</v>
      </c>
      <c r="D348" s="97">
        <v>0.52049999999999996</v>
      </c>
      <c r="E348" s="97">
        <v>0.59260000000000002</v>
      </c>
      <c r="F348" s="27">
        <v>14082.546880999998</v>
      </c>
      <c r="G348" s="27">
        <v>23262.347354999998</v>
      </c>
      <c r="H348" s="27">
        <v>26484.662905999998</v>
      </c>
      <c r="I348" s="98">
        <f t="shared" si="6"/>
        <v>14082.546880999998</v>
      </c>
      <c r="J348" s="98">
        <f t="shared" si="7"/>
        <v>23262.347354999998</v>
      </c>
      <c r="K348" s="99">
        <f t="shared" si="8"/>
        <v>26484.662905999998</v>
      </c>
    </row>
    <row r="349" spans="1:11" ht="13">
      <c r="A349" s="16" t="s">
        <v>511</v>
      </c>
      <c r="B349" s="28">
        <v>26552.46</v>
      </c>
      <c r="C349" s="100">
        <v>0.18179999999999999</v>
      </c>
      <c r="D349" s="100">
        <v>0.29549999999999998</v>
      </c>
      <c r="E349" s="100">
        <v>0.5</v>
      </c>
      <c r="F349" s="28">
        <v>4827.237228</v>
      </c>
      <c r="G349" s="28">
        <v>7846.2519299999994</v>
      </c>
      <c r="H349" s="28">
        <v>13276.23</v>
      </c>
      <c r="I349" s="101">
        <f t="shared" si="6"/>
        <v>4827.237228</v>
      </c>
      <c r="J349" s="101">
        <f t="shared" si="7"/>
        <v>7846.2519299999994</v>
      </c>
      <c r="K349" s="102">
        <f t="shared" si="8"/>
        <v>13276.23</v>
      </c>
    </row>
    <row r="350" spans="1:11" ht="13">
      <c r="A350" s="10" t="s">
        <v>322</v>
      </c>
      <c r="B350" s="27">
        <v>24229.32</v>
      </c>
      <c r="C350" s="97">
        <v>0.23530000000000001</v>
      </c>
      <c r="D350" s="97">
        <v>0.58819999999999995</v>
      </c>
      <c r="E350" s="97">
        <v>0.6552</v>
      </c>
      <c r="F350" s="27">
        <v>5701.1589960000001</v>
      </c>
      <c r="G350" s="27">
        <v>14251.686023999999</v>
      </c>
      <c r="H350" s="27">
        <v>15875.050464</v>
      </c>
      <c r="I350" s="98">
        <f t="shared" si="6"/>
        <v>5701.1589960000001</v>
      </c>
      <c r="J350" s="98">
        <f t="shared" si="7"/>
        <v>14251.686023999999</v>
      </c>
      <c r="K350" s="99">
        <f t="shared" si="8"/>
        <v>15875.050464</v>
      </c>
    </row>
    <row r="351" spans="1:11" ht="13">
      <c r="A351" s="16" t="s">
        <v>219</v>
      </c>
      <c r="B351" s="28">
        <v>22056.54</v>
      </c>
      <c r="C351" s="100">
        <v>0.44440000000000002</v>
      </c>
      <c r="D351" s="100">
        <v>0.74360000000000004</v>
      </c>
      <c r="E351" s="100">
        <v>0.748</v>
      </c>
      <c r="F351" s="28">
        <v>9801.9263760000013</v>
      </c>
      <c r="G351" s="28">
        <v>16401.243144</v>
      </c>
      <c r="H351" s="28">
        <v>16498.29192</v>
      </c>
      <c r="I351" s="101">
        <f t="shared" si="6"/>
        <v>9801.9263760000013</v>
      </c>
      <c r="J351" s="101">
        <f t="shared" si="7"/>
        <v>16401.243144</v>
      </c>
      <c r="K351" s="102">
        <f t="shared" si="8"/>
        <v>16498.29192</v>
      </c>
    </row>
    <row r="352" spans="1:11" ht="13">
      <c r="A352" s="10" t="s">
        <v>512</v>
      </c>
      <c r="B352" s="27">
        <v>23680.03</v>
      </c>
      <c r="C352" s="97">
        <v>0.43180000000000002</v>
      </c>
      <c r="D352" s="97">
        <v>0.43180000000000002</v>
      </c>
      <c r="E352" s="27" t="s">
        <v>600</v>
      </c>
      <c r="F352" s="27">
        <v>10225.036953999999</v>
      </c>
      <c r="G352" s="27">
        <v>10225.036953999999</v>
      </c>
      <c r="H352" s="27" t="s">
        <v>592</v>
      </c>
      <c r="I352" s="98">
        <f t="shared" si="6"/>
        <v>10225.036953999999</v>
      </c>
      <c r="J352" s="98">
        <f t="shared" si="7"/>
        <v>10225.036953999999</v>
      </c>
      <c r="K352" s="99" t="e">
        <f t="shared" si="8"/>
        <v>#VALUE!</v>
      </c>
    </row>
    <row r="353" spans="1:11" ht="13">
      <c r="A353" s="16" t="s">
        <v>209</v>
      </c>
      <c r="B353" s="28">
        <v>20238.79</v>
      </c>
      <c r="C353" s="100">
        <v>0.25619999999999998</v>
      </c>
      <c r="D353" s="100">
        <v>0.62770000000000004</v>
      </c>
      <c r="E353" s="100">
        <v>0.49490000000000001</v>
      </c>
      <c r="F353" s="28">
        <v>5185.1779980000001</v>
      </c>
      <c r="G353" s="28">
        <v>12703.888483000001</v>
      </c>
      <c r="H353" s="28">
        <v>10016.177171000001</v>
      </c>
      <c r="I353" s="101">
        <f t="shared" si="6"/>
        <v>5185.1779980000001</v>
      </c>
      <c r="J353" s="101">
        <f t="shared" si="7"/>
        <v>12703.888483000001</v>
      </c>
      <c r="K353" s="102">
        <f t="shared" si="8"/>
        <v>10016.177171000001</v>
      </c>
    </row>
    <row r="354" spans="1:11" ht="13">
      <c r="A354" s="10" t="s">
        <v>424</v>
      </c>
      <c r="B354" s="27">
        <v>26990</v>
      </c>
      <c r="C354" s="97">
        <v>0.25</v>
      </c>
      <c r="D354" s="97">
        <v>0.2273</v>
      </c>
      <c r="E354" s="27">
        <v>0.52939999999999998</v>
      </c>
      <c r="F354" s="27">
        <v>6747.5</v>
      </c>
      <c r="G354" s="27">
        <v>6134.8270000000002</v>
      </c>
      <c r="H354" s="27">
        <v>14288.505999999999</v>
      </c>
      <c r="I354" s="98">
        <f t="shared" si="6"/>
        <v>6747.5</v>
      </c>
      <c r="J354" s="98">
        <f t="shared" si="7"/>
        <v>6134.8270000000002</v>
      </c>
      <c r="K354" s="99">
        <f t="shared" si="8"/>
        <v>14288.505999999999</v>
      </c>
    </row>
    <row r="355" spans="1:11" ht="13">
      <c r="A355" s="16" t="s">
        <v>70</v>
      </c>
      <c r="B355" s="28">
        <v>16851.28</v>
      </c>
      <c r="C355" s="100">
        <v>0.4</v>
      </c>
      <c r="D355" s="100">
        <v>0.6</v>
      </c>
      <c r="E355" s="100">
        <v>0.88370000000000004</v>
      </c>
      <c r="F355" s="28">
        <v>6740.5119999999997</v>
      </c>
      <c r="G355" s="28">
        <v>10110.767999999998</v>
      </c>
      <c r="H355" s="28">
        <v>14891.476135999999</v>
      </c>
      <c r="I355" s="101">
        <f t="shared" si="6"/>
        <v>6740.5119999999997</v>
      </c>
      <c r="J355" s="101">
        <f t="shared" si="7"/>
        <v>10110.767999999998</v>
      </c>
      <c r="K355" s="102">
        <f t="shared" si="8"/>
        <v>14891.476135999999</v>
      </c>
    </row>
    <row r="356" spans="1:11" ht="13">
      <c r="A356" s="10" t="s">
        <v>427</v>
      </c>
      <c r="B356" s="27">
        <v>22651.69</v>
      </c>
      <c r="C356" s="97">
        <v>0.34820000000000001</v>
      </c>
      <c r="D356" s="97">
        <v>0.66069999999999995</v>
      </c>
      <c r="E356" s="97">
        <v>0.55740000000000001</v>
      </c>
      <c r="F356" s="27">
        <v>7887.3184579999997</v>
      </c>
      <c r="G356" s="27">
        <v>14965.971582999999</v>
      </c>
      <c r="H356" s="27">
        <v>12626.052006</v>
      </c>
      <c r="I356" s="98">
        <f t="shared" si="6"/>
        <v>7887.3184579999997</v>
      </c>
      <c r="J356" s="98">
        <f t="shared" si="7"/>
        <v>14965.971582999999</v>
      </c>
      <c r="K356" s="99">
        <f t="shared" si="8"/>
        <v>12626.052006</v>
      </c>
    </row>
    <row r="357" spans="1:11" ht="13">
      <c r="A357" s="16" t="s">
        <v>514</v>
      </c>
      <c r="B357" s="28">
        <v>19100.34</v>
      </c>
      <c r="C357" s="100">
        <v>0.29289999999999999</v>
      </c>
      <c r="D357" s="100">
        <v>0.31309999999999999</v>
      </c>
      <c r="E357" s="28">
        <v>0.75</v>
      </c>
      <c r="F357" s="28">
        <v>5594.4895859999997</v>
      </c>
      <c r="G357" s="28">
        <v>5980.3164539999998</v>
      </c>
      <c r="H357" s="28">
        <v>14325.255000000001</v>
      </c>
      <c r="I357" s="101">
        <f t="shared" si="6"/>
        <v>5594.4895859999997</v>
      </c>
      <c r="J357" s="101">
        <f t="shared" si="7"/>
        <v>5980.3164539999998</v>
      </c>
      <c r="K357" s="102">
        <f t="shared" si="8"/>
        <v>14325.255000000001</v>
      </c>
    </row>
    <row r="358" spans="1:11" ht="13">
      <c r="A358" s="10" t="s">
        <v>429</v>
      </c>
      <c r="B358" s="27">
        <v>19351.78</v>
      </c>
      <c r="C358" s="97">
        <v>0.36280000000000001</v>
      </c>
      <c r="D358" s="97">
        <v>0.56189999999999996</v>
      </c>
      <c r="E358" s="27">
        <v>0.86150000000000004</v>
      </c>
      <c r="F358" s="27">
        <v>7020.8257839999997</v>
      </c>
      <c r="G358" s="27">
        <v>10873.765181999999</v>
      </c>
      <c r="H358" s="27">
        <v>16671.55847</v>
      </c>
      <c r="I358" s="98">
        <f t="shared" si="6"/>
        <v>7020.8257839999997</v>
      </c>
      <c r="J358" s="98">
        <f t="shared" si="7"/>
        <v>10873.765181999999</v>
      </c>
      <c r="K358" s="99">
        <f t="shared" si="8"/>
        <v>16671.55847</v>
      </c>
    </row>
    <row r="359" spans="1:11" ht="13">
      <c r="A359" s="16" t="s">
        <v>282</v>
      </c>
      <c r="B359" s="28">
        <v>20246.310000000001</v>
      </c>
      <c r="C359" s="100">
        <v>0.38829999999999998</v>
      </c>
      <c r="D359" s="100">
        <v>0.60580000000000001</v>
      </c>
      <c r="E359" s="100">
        <v>0.62039999999999995</v>
      </c>
      <c r="F359" s="28">
        <v>7861.6421730000002</v>
      </c>
      <c r="G359" s="28">
        <v>12265.214598</v>
      </c>
      <c r="H359" s="28">
        <v>12560.810723999999</v>
      </c>
      <c r="I359" s="101">
        <f t="shared" si="6"/>
        <v>7861.6421730000002</v>
      </c>
      <c r="J359" s="101">
        <f t="shared" si="7"/>
        <v>12265.214598</v>
      </c>
      <c r="K359" s="102">
        <f t="shared" si="8"/>
        <v>12560.810723999999</v>
      </c>
    </row>
    <row r="360" spans="1:11" ht="13">
      <c r="A360" s="10" t="s">
        <v>516</v>
      </c>
      <c r="B360" s="27">
        <v>24230.68</v>
      </c>
      <c r="C360" s="97">
        <v>0.13550000000000001</v>
      </c>
      <c r="D360" s="97">
        <v>0.1028</v>
      </c>
      <c r="E360" s="27" t="s">
        <v>592</v>
      </c>
      <c r="F360" s="27">
        <v>3283.2571400000002</v>
      </c>
      <c r="G360" s="27">
        <v>2490.913904</v>
      </c>
      <c r="H360" s="27" t="s">
        <v>592</v>
      </c>
      <c r="I360" s="98">
        <f t="shared" si="6"/>
        <v>3283.2571400000002</v>
      </c>
      <c r="J360" s="98">
        <f t="shared" si="7"/>
        <v>2490.913904</v>
      </c>
      <c r="K360" s="99" t="e">
        <f t="shared" si="8"/>
        <v>#VALUE!</v>
      </c>
    </row>
    <row r="361" spans="1:11" ht="13">
      <c r="A361" s="16" t="s">
        <v>104</v>
      </c>
      <c r="B361" s="28">
        <v>21862.58</v>
      </c>
      <c r="C361" s="100">
        <v>0.46450000000000002</v>
      </c>
      <c r="D361" s="100">
        <v>0.61950000000000005</v>
      </c>
      <c r="E361" s="28">
        <v>0.75229999999999997</v>
      </c>
      <c r="F361" s="28">
        <v>10155.168410000002</v>
      </c>
      <c r="G361" s="28">
        <v>13543.868310000002</v>
      </c>
      <c r="H361" s="28">
        <v>16447.218934</v>
      </c>
      <c r="I361" s="101">
        <f t="shared" si="6"/>
        <v>10155.168410000002</v>
      </c>
      <c r="J361" s="101">
        <f t="shared" si="7"/>
        <v>13543.868310000002</v>
      </c>
      <c r="K361" s="102">
        <f t="shared" si="8"/>
        <v>16447.218934</v>
      </c>
    </row>
    <row r="362" spans="1:11" ht="13">
      <c r="A362" s="10" t="s">
        <v>517</v>
      </c>
      <c r="B362" s="27">
        <v>30187.49</v>
      </c>
      <c r="C362" s="97">
        <v>0.125</v>
      </c>
      <c r="D362" s="97">
        <v>0.17499999999999999</v>
      </c>
      <c r="E362" s="27" t="s">
        <v>600</v>
      </c>
      <c r="F362" s="27">
        <v>3773.4362500000002</v>
      </c>
      <c r="G362" s="27">
        <v>5282.8107499999996</v>
      </c>
      <c r="H362" s="27" t="s">
        <v>592</v>
      </c>
      <c r="I362" s="98">
        <f t="shared" si="6"/>
        <v>3773.4362500000002</v>
      </c>
      <c r="J362" s="98">
        <f t="shared" si="7"/>
        <v>5282.8107499999996</v>
      </c>
      <c r="K362" s="99" t="e">
        <f t="shared" si="8"/>
        <v>#VALUE!</v>
      </c>
    </row>
    <row r="363" spans="1:11" ht="13">
      <c r="A363" s="16" t="s">
        <v>518</v>
      </c>
      <c r="B363" s="28">
        <v>24278.39</v>
      </c>
      <c r="C363" s="100">
        <v>0.1404</v>
      </c>
      <c r="D363" s="100">
        <v>0.21049999999999999</v>
      </c>
      <c r="E363" s="100">
        <v>0.5625</v>
      </c>
      <c r="F363" s="28">
        <v>3408.6859559999998</v>
      </c>
      <c r="G363" s="28">
        <v>5110.601095</v>
      </c>
      <c r="H363" s="28">
        <v>13656.594375000001</v>
      </c>
      <c r="I363" s="101">
        <f t="shared" si="6"/>
        <v>3408.6859559999998</v>
      </c>
      <c r="J363" s="101">
        <f t="shared" si="7"/>
        <v>5110.601095</v>
      </c>
      <c r="K363" s="102">
        <f t="shared" si="8"/>
        <v>13656.594375000001</v>
      </c>
    </row>
    <row r="364" spans="1:11" ht="13">
      <c r="A364" s="10" t="s">
        <v>356</v>
      </c>
      <c r="B364" s="27">
        <v>20148.53</v>
      </c>
      <c r="C364" s="97">
        <v>0.32769999999999999</v>
      </c>
      <c r="D364" s="97">
        <v>0.47060000000000002</v>
      </c>
      <c r="E364" s="97">
        <v>0.66969999999999996</v>
      </c>
      <c r="F364" s="27">
        <v>6602.6732809999994</v>
      </c>
      <c r="G364" s="27">
        <v>9481.8982180000003</v>
      </c>
      <c r="H364" s="27">
        <v>13493.470540999999</v>
      </c>
      <c r="I364" s="98">
        <f t="shared" si="6"/>
        <v>6602.6732809999994</v>
      </c>
      <c r="J364" s="98">
        <f t="shared" si="7"/>
        <v>9481.8982180000003</v>
      </c>
      <c r="K364" s="99">
        <f t="shared" si="8"/>
        <v>13493.470540999999</v>
      </c>
    </row>
    <row r="365" spans="1:11" ht="13">
      <c r="A365" s="16" t="s">
        <v>162</v>
      </c>
      <c r="B365" s="28">
        <v>18754.47</v>
      </c>
      <c r="C365" s="100">
        <v>0.32740000000000002</v>
      </c>
      <c r="D365" s="100">
        <v>0.63129999999999997</v>
      </c>
      <c r="E365" s="28">
        <v>0.56759999999999999</v>
      </c>
      <c r="F365" s="28">
        <v>6140.2134780000006</v>
      </c>
      <c r="G365" s="28">
        <v>11839.696911000001</v>
      </c>
      <c r="H365" s="28">
        <v>10645.037172</v>
      </c>
      <c r="I365" s="101">
        <f t="shared" si="6"/>
        <v>6140.2134780000006</v>
      </c>
      <c r="J365" s="101">
        <f t="shared" si="7"/>
        <v>11839.696911000001</v>
      </c>
      <c r="K365" s="102">
        <f t="shared" si="8"/>
        <v>10645.037172</v>
      </c>
    </row>
    <row r="366" spans="1:11" ht="13">
      <c r="A366" s="10" t="s">
        <v>519</v>
      </c>
      <c r="B366" s="27">
        <v>25143.41</v>
      </c>
      <c r="C366" s="97">
        <v>0.26669999999999999</v>
      </c>
      <c r="D366" s="97">
        <v>0.47</v>
      </c>
      <c r="E366" s="27" t="s">
        <v>600</v>
      </c>
      <c r="F366" s="27">
        <v>6705.7474469999997</v>
      </c>
      <c r="G366" s="27">
        <v>11817.402699999999</v>
      </c>
      <c r="H366" s="27" t="s">
        <v>592</v>
      </c>
      <c r="I366" s="98">
        <f t="shared" si="6"/>
        <v>6705.7474469999997</v>
      </c>
      <c r="J366" s="98">
        <f t="shared" si="7"/>
        <v>11817.402699999999</v>
      </c>
      <c r="K366" s="99" t="e">
        <f t="shared" si="8"/>
        <v>#VALUE!</v>
      </c>
    </row>
    <row r="367" spans="1:11" ht="13">
      <c r="A367" s="16" t="s">
        <v>237</v>
      </c>
      <c r="B367" s="28">
        <v>24319.06</v>
      </c>
      <c r="C367" s="100">
        <v>0.375</v>
      </c>
      <c r="D367" s="100">
        <v>0.625</v>
      </c>
      <c r="E367" s="28">
        <v>0.5</v>
      </c>
      <c r="F367" s="28">
        <v>9119.6475000000009</v>
      </c>
      <c r="G367" s="28">
        <v>15199.4125</v>
      </c>
      <c r="H367" s="28">
        <v>12159.53</v>
      </c>
      <c r="I367" s="101">
        <f t="shared" si="6"/>
        <v>9119.6475000000009</v>
      </c>
      <c r="J367" s="101">
        <f t="shared" si="7"/>
        <v>15199.4125</v>
      </c>
      <c r="K367" s="102">
        <f t="shared" si="8"/>
        <v>12159.53</v>
      </c>
    </row>
    <row r="368" spans="1:11" ht="13">
      <c r="A368" s="10" t="s">
        <v>362</v>
      </c>
      <c r="B368" s="27">
        <v>31372.02</v>
      </c>
      <c r="C368" s="97">
        <v>0.36259999999999998</v>
      </c>
      <c r="D368" s="97">
        <v>0.57140000000000002</v>
      </c>
      <c r="E368" s="97">
        <v>0.6341</v>
      </c>
      <c r="F368" s="27">
        <v>11375.494451999999</v>
      </c>
      <c r="G368" s="27">
        <v>17925.972228000002</v>
      </c>
      <c r="H368" s="27">
        <v>19892.997882</v>
      </c>
      <c r="I368" s="98">
        <f t="shared" si="6"/>
        <v>11375.494451999999</v>
      </c>
      <c r="J368" s="98">
        <f t="shared" si="7"/>
        <v>17925.972228000002</v>
      </c>
      <c r="K368" s="99">
        <f t="shared" si="8"/>
        <v>19892.997882</v>
      </c>
    </row>
    <row r="369" spans="1:11" ht="13">
      <c r="A369" s="16" t="s">
        <v>165</v>
      </c>
      <c r="B369" s="28">
        <v>24105.85</v>
      </c>
      <c r="C369" s="100">
        <v>0.46850000000000003</v>
      </c>
      <c r="D369" s="100">
        <v>0.69669999999999999</v>
      </c>
      <c r="E369" s="100">
        <v>0.92210000000000003</v>
      </c>
      <c r="F369" s="28">
        <v>11293.590725</v>
      </c>
      <c r="G369" s="28">
        <v>16794.545694999997</v>
      </c>
      <c r="H369" s="28">
        <v>22228.004284999999</v>
      </c>
      <c r="I369" s="101">
        <f t="shared" si="6"/>
        <v>11293.590725</v>
      </c>
      <c r="J369" s="101">
        <f t="shared" si="7"/>
        <v>16794.545694999997</v>
      </c>
      <c r="K369" s="102">
        <f t="shared" si="8"/>
        <v>22228.004284999999</v>
      </c>
    </row>
    <row r="370" spans="1:11" ht="13">
      <c r="A370" s="10" t="s">
        <v>431</v>
      </c>
      <c r="B370" s="27">
        <v>25085.48</v>
      </c>
      <c r="C370" s="97">
        <v>0.36249999999999999</v>
      </c>
      <c r="D370" s="97">
        <v>0.53749999999999998</v>
      </c>
      <c r="E370" s="27" t="s">
        <v>592</v>
      </c>
      <c r="F370" s="27">
        <v>9093.4864999999991</v>
      </c>
      <c r="G370" s="27">
        <v>13483.4455</v>
      </c>
      <c r="H370" s="27" t="s">
        <v>592</v>
      </c>
      <c r="I370" s="98">
        <f t="shared" si="6"/>
        <v>9093.4864999999991</v>
      </c>
      <c r="J370" s="98">
        <f t="shared" si="7"/>
        <v>13483.4455</v>
      </c>
      <c r="K370" s="99" t="e">
        <f t="shared" si="8"/>
        <v>#VALUE!</v>
      </c>
    </row>
    <row r="371" spans="1:11" ht="13">
      <c r="A371" s="16" t="s">
        <v>433</v>
      </c>
      <c r="B371" s="28">
        <v>21993.66</v>
      </c>
      <c r="C371" s="100">
        <v>0.42159999999999997</v>
      </c>
      <c r="D371" s="100">
        <v>0.40200000000000002</v>
      </c>
      <c r="E371" s="100">
        <v>0.78949999999999998</v>
      </c>
      <c r="F371" s="28">
        <v>9272.527055999999</v>
      </c>
      <c r="G371" s="28">
        <v>8841.4513200000001</v>
      </c>
      <c r="H371" s="28">
        <v>17363.994569999999</v>
      </c>
      <c r="I371" s="101">
        <f t="shared" si="6"/>
        <v>9272.527055999999</v>
      </c>
      <c r="J371" s="101">
        <f t="shared" si="7"/>
        <v>8841.4513200000001</v>
      </c>
      <c r="K371" s="102">
        <f t="shared" si="8"/>
        <v>17363.994569999999</v>
      </c>
    </row>
    <row r="372" spans="1:11" ht="13">
      <c r="A372" s="10" t="s">
        <v>521</v>
      </c>
      <c r="B372" s="27">
        <v>19166.05</v>
      </c>
      <c r="C372" s="97">
        <v>0.1303</v>
      </c>
      <c r="D372" s="97">
        <v>0.32329999999999998</v>
      </c>
      <c r="E372" s="97">
        <v>0.34129999999999999</v>
      </c>
      <c r="F372" s="27">
        <v>2497.336315</v>
      </c>
      <c r="G372" s="27">
        <v>6196.3839649999991</v>
      </c>
      <c r="H372" s="27">
        <v>6541.3728649999994</v>
      </c>
      <c r="I372" s="98">
        <f t="shared" si="6"/>
        <v>2497.336315</v>
      </c>
      <c r="J372" s="98">
        <f t="shared" si="7"/>
        <v>6196.3839649999991</v>
      </c>
      <c r="K372" s="99">
        <f t="shared" si="8"/>
        <v>6541.3728649999994</v>
      </c>
    </row>
    <row r="373" spans="1:11" ht="13">
      <c r="A373" s="16" t="s">
        <v>408</v>
      </c>
      <c r="B373" s="28">
        <v>22835.42</v>
      </c>
      <c r="C373" s="28" t="s">
        <v>600</v>
      </c>
      <c r="D373" s="100">
        <v>0.35</v>
      </c>
      <c r="E373" s="100">
        <v>0.66669999999999996</v>
      </c>
      <c r="F373" s="28" t="s">
        <v>592</v>
      </c>
      <c r="G373" s="28">
        <v>7992.396999999999</v>
      </c>
      <c r="H373" s="28">
        <v>15224.374513999997</v>
      </c>
      <c r="I373" s="101" t="e">
        <f t="shared" si="6"/>
        <v>#VALUE!</v>
      </c>
      <c r="J373" s="101">
        <f t="shared" si="7"/>
        <v>7992.396999999999</v>
      </c>
      <c r="K373" s="102">
        <f t="shared" si="8"/>
        <v>15224.374513999997</v>
      </c>
    </row>
    <row r="374" spans="1:11" ht="13">
      <c r="A374" s="10" t="s">
        <v>522</v>
      </c>
      <c r="B374" s="27">
        <v>23990.33</v>
      </c>
      <c r="C374" s="97">
        <v>0.26040000000000002</v>
      </c>
      <c r="D374" s="97">
        <v>0.67710000000000004</v>
      </c>
      <c r="E374" s="97">
        <v>0.375</v>
      </c>
      <c r="F374" s="27">
        <v>6247.081932000001</v>
      </c>
      <c r="G374" s="27">
        <v>16243.852443000002</v>
      </c>
      <c r="H374" s="27">
        <v>8996.3737500000007</v>
      </c>
      <c r="I374" s="98">
        <f t="shared" si="6"/>
        <v>6247.081932000001</v>
      </c>
      <c r="J374" s="98">
        <f t="shared" si="7"/>
        <v>16243.852443000002</v>
      </c>
      <c r="K374" s="99">
        <f t="shared" si="8"/>
        <v>8996.3737500000007</v>
      </c>
    </row>
    <row r="375" spans="1:11" ht="13">
      <c r="A375" s="16" t="s">
        <v>216</v>
      </c>
      <c r="B375" s="28">
        <v>19929.310000000001</v>
      </c>
      <c r="C375" s="100">
        <v>0.4078</v>
      </c>
      <c r="D375" s="100">
        <v>0.71230000000000004</v>
      </c>
      <c r="E375" s="28">
        <v>0.65290000000000004</v>
      </c>
      <c r="F375" s="28">
        <v>8127.1726180000005</v>
      </c>
      <c r="G375" s="28">
        <v>14195.647513000002</v>
      </c>
      <c r="H375" s="28">
        <v>13011.846499000001</v>
      </c>
      <c r="I375" s="101">
        <f t="shared" si="6"/>
        <v>8127.1726180000005</v>
      </c>
      <c r="J375" s="101">
        <f t="shared" si="7"/>
        <v>14195.647513000002</v>
      </c>
      <c r="K375" s="102">
        <f t="shared" si="8"/>
        <v>13011.846499000001</v>
      </c>
    </row>
    <row r="376" spans="1:11" ht="13">
      <c r="A376" s="10" t="s">
        <v>435</v>
      </c>
      <c r="B376" s="27">
        <v>18191.7</v>
      </c>
      <c r="C376" s="97">
        <v>0.41439999999999999</v>
      </c>
      <c r="D376" s="97">
        <v>0.51380000000000003</v>
      </c>
      <c r="E376" s="97">
        <v>0.68630000000000002</v>
      </c>
      <c r="F376" s="27">
        <v>7538.64048</v>
      </c>
      <c r="G376" s="27">
        <v>9346.8954600000015</v>
      </c>
      <c r="H376" s="27">
        <v>12484.96371</v>
      </c>
      <c r="I376" s="98">
        <f t="shared" si="6"/>
        <v>7538.64048</v>
      </c>
      <c r="J376" s="98">
        <f t="shared" si="7"/>
        <v>9346.8954600000015</v>
      </c>
      <c r="K376" s="99">
        <f t="shared" si="8"/>
        <v>12484.96371</v>
      </c>
    </row>
    <row r="377" spans="1:11" ht="13">
      <c r="A377" s="16" t="s">
        <v>183</v>
      </c>
      <c r="B377" s="28">
        <v>23306.95</v>
      </c>
      <c r="C377" s="100">
        <v>0.75380000000000003</v>
      </c>
      <c r="D377" s="100">
        <v>0.88800000000000001</v>
      </c>
      <c r="E377" s="28" t="s">
        <v>600</v>
      </c>
      <c r="F377" s="28">
        <v>17568.778910000001</v>
      </c>
      <c r="G377" s="28">
        <v>20696.571599999999</v>
      </c>
      <c r="H377" s="28" t="s">
        <v>592</v>
      </c>
      <c r="I377" s="101">
        <f t="shared" si="6"/>
        <v>17568.778910000001</v>
      </c>
      <c r="J377" s="101">
        <f t="shared" si="7"/>
        <v>20696.571599999999</v>
      </c>
      <c r="K377" s="102" t="e">
        <f t="shared" si="8"/>
        <v>#VALUE!</v>
      </c>
    </row>
    <row r="378" spans="1:11" ht="13">
      <c r="A378" s="10" t="s">
        <v>178</v>
      </c>
      <c r="B378" s="27">
        <v>29336.89</v>
      </c>
      <c r="C378" s="97">
        <v>0.5</v>
      </c>
      <c r="D378" s="97">
        <v>0.6</v>
      </c>
      <c r="E378" s="27">
        <v>0.5625</v>
      </c>
      <c r="F378" s="27">
        <v>14668.445</v>
      </c>
      <c r="G378" s="27">
        <v>17602.133999999998</v>
      </c>
      <c r="H378" s="27">
        <v>16502.000625000001</v>
      </c>
      <c r="I378" s="98">
        <f t="shared" si="6"/>
        <v>14668.445</v>
      </c>
      <c r="J378" s="98">
        <f t="shared" si="7"/>
        <v>17602.133999999998</v>
      </c>
      <c r="K378" s="99">
        <f t="shared" si="8"/>
        <v>16502.000625000001</v>
      </c>
    </row>
    <row r="379" spans="1:11" ht="13">
      <c r="A379" s="16" t="s">
        <v>523</v>
      </c>
      <c r="B379" s="28">
        <v>16225.19</v>
      </c>
      <c r="C379" s="100">
        <v>0.37440000000000001</v>
      </c>
      <c r="D379" s="100">
        <v>0.58819999999999995</v>
      </c>
      <c r="E379" s="28">
        <v>0.63770000000000004</v>
      </c>
      <c r="F379" s="28">
        <v>6074.7111360000008</v>
      </c>
      <c r="G379" s="28">
        <v>9543.6567579999992</v>
      </c>
      <c r="H379" s="28">
        <v>10346.803663000001</v>
      </c>
      <c r="I379" s="101">
        <f t="shared" si="6"/>
        <v>6074.7111360000008</v>
      </c>
      <c r="J379" s="101">
        <f t="shared" si="7"/>
        <v>9543.6567579999992</v>
      </c>
      <c r="K379" s="102">
        <f t="shared" si="8"/>
        <v>10346.803663000001</v>
      </c>
    </row>
    <row r="380" spans="1:11" ht="13">
      <c r="A380" s="10" t="s">
        <v>188</v>
      </c>
      <c r="B380" s="27">
        <v>22352.99</v>
      </c>
      <c r="C380" s="97">
        <v>0.60709999999999997</v>
      </c>
      <c r="D380" s="97">
        <v>0.77110000000000001</v>
      </c>
      <c r="E380" s="27" t="s">
        <v>592</v>
      </c>
      <c r="F380" s="27">
        <v>13570.500229000001</v>
      </c>
      <c r="G380" s="27">
        <v>17236.390589000002</v>
      </c>
      <c r="H380" s="27" t="s">
        <v>592</v>
      </c>
      <c r="I380" s="98">
        <f t="shared" si="6"/>
        <v>13570.500229000001</v>
      </c>
      <c r="J380" s="98">
        <f t="shared" si="7"/>
        <v>17236.390589000002</v>
      </c>
      <c r="K380" s="99" t="e">
        <f t="shared" si="8"/>
        <v>#VALUE!</v>
      </c>
    </row>
    <row r="381" spans="1:11" ht="13">
      <c r="A381" s="16" t="s">
        <v>191</v>
      </c>
      <c r="B381" s="28">
        <v>27453.78</v>
      </c>
      <c r="C381" s="100">
        <v>0.56169999999999998</v>
      </c>
      <c r="D381" s="28">
        <v>0.72619999999999996</v>
      </c>
      <c r="E381" s="28" t="s">
        <v>592</v>
      </c>
      <c r="F381" s="28">
        <v>15420.788225999999</v>
      </c>
      <c r="G381" s="28">
        <v>19936.935035999999</v>
      </c>
      <c r="H381" s="28" t="s">
        <v>592</v>
      </c>
      <c r="I381" s="101">
        <f t="shared" si="6"/>
        <v>15420.788225999999</v>
      </c>
      <c r="J381" s="101">
        <f t="shared" si="7"/>
        <v>19936.935035999999</v>
      </c>
      <c r="K381" s="102" t="e">
        <f t="shared" si="8"/>
        <v>#VALUE!</v>
      </c>
    </row>
    <row r="382" spans="1:11" ht="13">
      <c r="A382" s="10" t="s">
        <v>437</v>
      </c>
      <c r="B382" s="27">
        <v>25243.38</v>
      </c>
      <c r="C382" s="97">
        <v>0.31730000000000003</v>
      </c>
      <c r="D382" s="97">
        <v>0.50349999999999995</v>
      </c>
      <c r="E382" s="97">
        <v>0.51229999999999998</v>
      </c>
      <c r="F382" s="27">
        <v>8009.7244740000006</v>
      </c>
      <c r="G382" s="27">
        <v>12710.041829999998</v>
      </c>
      <c r="H382" s="27">
        <v>12932.183574000001</v>
      </c>
      <c r="I382" s="98">
        <f t="shared" si="6"/>
        <v>8009.7244740000006</v>
      </c>
      <c r="J382" s="98">
        <f t="shared" si="7"/>
        <v>12710.041829999998</v>
      </c>
      <c r="K382" s="99">
        <f t="shared" si="8"/>
        <v>12932.183574000001</v>
      </c>
    </row>
    <row r="383" spans="1:11" ht="13">
      <c r="A383" s="16" t="s">
        <v>364</v>
      </c>
      <c r="B383" s="28">
        <v>19007.52</v>
      </c>
      <c r="C383" s="100">
        <v>0.29170000000000001</v>
      </c>
      <c r="D383" s="100">
        <v>0.34250000000000003</v>
      </c>
      <c r="E383" s="28" t="s">
        <v>592</v>
      </c>
      <c r="F383" s="28">
        <v>5544.4935840000007</v>
      </c>
      <c r="G383" s="28">
        <v>6510.075600000001</v>
      </c>
      <c r="H383" s="28" t="s">
        <v>592</v>
      </c>
      <c r="I383" s="101">
        <f t="shared" si="6"/>
        <v>5544.4935840000007</v>
      </c>
      <c r="J383" s="101">
        <f t="shared" si="7"/>
        <v>6510.075600000001</v>
      </c>
      <c r="K383" s="102" t="e">
        <f t="shared" si="8"/>
        <v>#VALUE!</v>
      </c>
    </row>
    <row r="384" spans="1:11" ht="13">
      <c r="A384" s="10" t="s">
        <v>171</v>
      </c>
      <c r="B384" s="27">
        <v>21696.94</v>
      </c>
      <c r="C384" s="97">
        <v>0.4098</v>
      </c>
      <c r="D384" s="27">
        <v>0.65569999999999995</v>
      </c>
      <c r="E384" s="27">
        <v>0.63380000000000003</v>
      </c>
      <c r="F384" s="27">
        <v>8891.4060119999995</v>
      </c>
      <c r="G384" s="27">
        <v>14226.683557999999</v>
      </c>
      <c r="H384" s="27">
        <v>13751.520571999999</v>
      </c>
      <c r="I384" s="98">
        <f t="shared" si="6"/>
        <v>8891.4060119999995</v>
      </c>
      <c r="J384" s="98">
        <f t="shared" si="7"/>
        <v>14226.683557999999</v>
      </c>
      <c r="K384" s="99">
        <f t="shared" si="8"/>
        <v>13751.520571999999</v>
      </c>
    </row>
    <row r="385" spans="1:11" ht="13">
      <c r="A385" s="16" t="s">
        <v>439</v>
      </c>
      <c r="B385" s="28">
        <v>20594.55</v>
      </c>
      <c r="C385" s="100">
        <v>0.32100000000000001</v>
      </c>
      <c r="D385" s="100">
        <v>0.60619999999999996</v>
      </c>
      <c r="E385" s="100">
        <v>0.78510000000000002</v>
      </c>
      <c r="F385" s="28">
        <v>6610.8505500000001</v>
      </c>
      <c r="G385" s="28">
        <v>12484.416209999999</v>
      </c>
      <c r="H385" s="28">
        <v>16168.781204999999</v>
      </c>
      <c r="I385" s="101">
        <f t="shared" si="6"/>
        <v>6610.8505500000001</v>
      </c>
      <c r="J385" s="101">
        <f t="shared" si="7"/>
        <v>12484.416209999999</v>
      </c>
      <c r="K385" s="102">
        <f t="shared" si="8"/>
        <v>16168.781204999999</v>
      </c>
    </row>
    <row r="386" spans="1:11" ht="13">
      <c r="A386" s="10" t="s">
        <v>440</v>
      </c>
      <c r="B386" s="27">
        <v>21170.27</v>
      </c>
      <c r="C386" s="97">
        <v>0.31280000000000002</v>
      </c>
      <c r="D386" s="97">
        <v>0.57950000000000002</v>
      </c>
      <c r="E386" s="27">
        <v>0.65910000000000002</v>
      </c>
      <c r="F386" s="27">
        <v>6622.0604560000002</v>
      </c>
      <c r="G386" s="27">
        <v>12268.171465000001</v>
      </c>
      <c r="H386" s="27">
        <v>13953.324957000001</v>
      </c>
      <c r="I386" s="98">
        <f t="shared" si="6"/>
        <v>6622.0604560000002</v>
      </c>
      <c r="J386" s="98">
        <f t="shared" si="7"/>
        <v>12268.171465000001</v>
      </c>
      <c r="K386" s="99">
        <f t="shared" si="8"/>
        <v>13953.324957000001</v>
      </c>
    </row>
    <row r="387" spans="1:11" ht="13">
      <c r="A387" s="16" t="s">
        <v>196</v>
      </c>
      <c r="B387" s="28">
        <v>17881.53</v>
      </c>
      <c r="C387" s="28">
        <v>0.55649999999999999</v>
      </c>
      <c r="D387" s="100">
        <v>0.66669999999999996</v>
      </c>
      <c r="E387" s="100">
        <v>0.65980000000000005</v>
      </c>
      <c r="F387" s="28">
        <v>9951.0714449999996</v>
      </c>
      <c r="G387" s="28">
        <v>11921.616050999999</v>
      </c>
      <c r="H387" s="28">
        <v>11798.233494</v>
      </c>
      <c r="I387" s="101">
        <f t="shared" si="6"/>
        <v>9951.0714449999996</v>
      </c>
      <c r="J387" s="101">
        <f t="shared" si="7"/>
        <v>11921.616050999999</v>
      </c>
      <c r="K387" s="102">
        <f t="shared" si="8"/>
        <v>11798.233494</v>
      </c>
    </row>
    <row r="388" spans="1:11" ht="13">
      <c r="A388" s="10" t="s">
        <v>410</v>
      </c>
      <c r="B388" s="27">
        <v>17377.73</v>
      </c>
      <c r="C388" s="97">
        <v>0.36299999999999999</v>
      </c>
      <c r="D388" s="97">
        <v>0.62639999999999996</v>
      </c>
      <c r="E388" s="97">
        <v>0.71909999999999996</v>
      </c>
      <c r="F388" s="27">
        <v>6308.1159899999993</v>
      </c>
      <c r="G388" s="27">
        <v>10885.410071999999</v>
      </c>
      <c r="H388" s="27">
        <v>12496.325642999998</v>
      </c>
      <c r="I388" s="98">
        <f t="shared" si="6"/>
        <v>6308.1159899999993</v>
      </c>
      <c r="J388" s="98">
        <f t="shared" si="7"/>
        <v>10885.410071999999</v>
      </c>
      <c r="K388" s="99">
        <f t="shared" si="8"/>
        <v>12496.325642999998</v>
      </c>
    </row>
    <row r="389" spans="1:11" ht="13">
      <c r="A389" s="16" t="s">
        <v>526</v>
      </c>
      <c r="B389" s="28">
        <v>20572.96</v>
      </c>
      <c r="C389" s="100">
        <v>0.4219</v>
      </c>
      <c r="D389" s="100">
        <v>0.59850000000000003</v>
      </c>
      <c r="E389" s="28" t="s">
        <v>592</v>
      </c>
      <c r="F389" s="28">
        <v>8679.7318240000004</v>
      </c>
      <c r="G389" s="28">
        <v>12312.91656</v>
      </c>
      <c r="H389" s="28" t="s">
        <v>592</v>
      </c>
      <c r="I389" s="101">
        <f t="shared" si="6"/>
        <v>8679.7318240000004</v>
      </c>
      <c r="J389" s="101">
        <f t="shared" si="7"/>
        <v>12312.91656</v>
      </c>
      <c r="K389" s="102" t="e">
        <f t="shared" si="8"/>
        <v>#VALUE!</v>
      </c>
    </row>
    <row r="390" spans="1:11" ht="13">
      <c r="A390" s="10" t="s">
        <v>527</v>
      </c>
      <c r="B390" s="27">
        <v>25576.87</v>
      </c>
      <c r="C390" s="97">
        <v>0.20549999999999999</v>
      </c>
      <c r="D390" s="97">
        <v>0.41360000000000002</v>
      </c>
      <c r="E390" s="97">
        <v>0.33850000000000002</v>
      </c>
      <c r="F390" s="27">
        <v>5256.0467849999995</v>
      </c>
      <c r="G390" s="27">
        <v>10578.593432</v>
      </c>
      <c r="H390" s="27">
        <v>8657.7704950000007</v>
      </c>
      <c r="I390" s="98">
        <f t="shared" si="6"/>
        <v>5256.0467849999995</v>
      </c>
      <c r="J390" s="98">
        <f t="shared" si="7"/>
        <v>10578.593432</v>
      </c>
      <c r="K390" s="99">
        <f t="shared" si="8"/>
        <v>8657.7704950000007</v>
      </c>
    </row>
    <row r="391" spans="1:11" ht="13">
      <c r="A391" s="16" t="s">
        <v>528</v>
      </c>
      <c r="B391" s="28">
        <v>26786.89</v>
      </c>
      <c r="C391" s="100">
        <v>0.17510000000000001</v>
      </c>
      <c r="D391" s="100">
        <v>0.45369999999999999</v>
      </c>
      <c r="E391" s="100">
        <v>0.28639999999999999</v>
      </c>
      <c r="F391" s="28">
        <v>4690.3844390000004</v>
      </c>
      <c r="G391" s="28">
        <v>12153.211992999999</v>
      </c>
      <c r="H391" s="28">
        <v>7671.7652959999996</v>
      </c>
      <c r="I391" s="101">
        <f t="shared" si="6"/>
        <v>4690.3844390000004</v>
      </c>
      <c r="J391" s="101">
        <f t="shared" si="7"/>
        <v>12153.211992999999</v>
      </c>
      <c r="K391" s="102">
        <f t="shared" si="8"/>
        <v>7671.7652959999996</v>
      </c>
    </row>
    <row r="392" spans="1:11" ht="13">
      <c r="A392" s="10" t="s">
        <v>108</v>
      </c>
      <c r="B392" s="27">
        <v>25310.67</v>
      </c>
      <c r="C392" s="97">
        <v>0.52170000000000005</v>
      </c>
      <c r="D392" s="97">
        <v>0.6522</v>
      </c>
      <c r="E392" s="27" t="s">
        <v>600</v>
      </c>
      <c r="F392" s="27">
        <v>13204.576539</v>
      </c>
      <c r="G392" s="27">
        <v>16507.618973999997</v>
      </c>
      <c r="H392" s="27" t="s">
        <v>592</v>
      </c>
      <c r="I392" s="98">
        <f t="shared" si="6"/>
        <v>13204.576539</v>
      </c>
      <c r="J392" s="98">
        <f t="shared" si="7"/>
        <v>16507.618973999997</v>
      </c>
      <c r="K392" s="99" t="e">
        <f t="shared" si="8"/>
        <v>#VALUE!</v>
      </c>
    </row>
    <row r="393" spans="1:11" ht="13">
      <c r="A393" s="16" t="s">
        <v>529</v>
      </c>
      <c r="B393" s="28">
        <v>18097.349999999999</v>
      </c>
      <c r="C393" s="100">
        <v>0.33650000000000002</v>
      </c>
      <c r="D393" s="100">
        <v>0.33650000000000002</v>
      </c>
      <c r="E393" s="28" t="s">
        <v>592</v>
      </c>
      <c r="F393" s="28">
        <v>6089.7582750000001</v>
      </c>
      <c r="G393" s="28">
        <v>6089.7582750000001</v>
      </c>
      <c r="H393" s="28" t="s">
        <v>592</v>
      </c>
      <c r="I393" s="101">
        <f t="shared" si="6"/>
        <v>6089.7582750000001</v>
      </c>
      <c r="J393" s="101">
        <f t="shared" si="7"/>
        <v>6089.7582750000001</v>
      </c>
      <c r="K393" s="102" t="e">
        <f t="shared" si="8"/>
        <v>#VALUE!</v>
      </c>
    </row>
    <row r="394" spans="1:11" ht="13">
      <c r="A394" s="10" t="s">
        <v>374</v>
      </c>
      <c r="B394" s="27">
        <v>17682.12</v>
      </c>
      <c r="C394" s="97">
        <v>0.40410000000000001</v>
      </c>
      <c r="D394" s="97">
        <v>0.66779999999999995</v>
      </c>
      <c r="E394" s="97">
        <v>0.65190000000000003</v>
      </c>
      <c r="F394" s="27">
        <v>7145.3446919999997</v>
      </c>
      <c r="G394" s="27">
        <v>11808.119735999999</v>
      </c>
      <c r="H394" s="27">
        <v>11526.974028000001</v>
      </c>
      <c r="I394" s="98">
        <f t="shared" si="6"/>
        <v>7145.3446919999997</v>
      </c>
      <c r="J394" s="98">
        <f t="shared" si="7"/>
        <v>11808.119735999999</v>
      </c>
      <c r="K394" s="99">
        <f t="shared" si="8"/>
        <v>11526.974028000001</v>
      </c>
    </row>
    <row r="395" spans="1:11" ht="13">
      <c r="A395" s="16" t="s">
        <v>77</v>
      </c>
      <c r="B395" s="28">
        <v>26249.79</v>
      </c>
      <c r="C395" s="100">
        <v>0.19589999999999999</v>
      </c>
      <c r="D395" s="100">
        <v>0.18210000000000001</v>
      </c>
      <c r="E395" s="28">
        <v>0.67349999999999999</v>
      </c>
      <c r="F395" s="28">
        <v>5142.3338610000001</v>
      </c>
      <c r="G395" s="28">
        <v>4780.0867590000007</v>
      </c>
      <c r="H395" s="28">
        <v>17679.233564999999</v>
      </c>
      <c r="I395" s="101">
        <f t="shared" si="6"/>
        <v>5142.3338610000001</v>
      </c>
      <c r="J395" s="101">
        <f t="shared" si="7"/>
        <v>4780.0867590000007</v>
      </c>
      <c r="K395" s="102">
        <f t="shared" si="8"/>
        <v>17679.233564999999</v>
      </c>
    </row>
    <row r="396" spans="1:11" ht="13">
      <c r="A396" s="10" t="s">
        <v>201</v>
      </c>
      <c r="B396" s="27">
        <v>34696.660000000003</v>
      </c>
      <c r="C396" s="97">
        <v>0.75</v>
      </c>
      <c r="D396" s="27" t="s">
        <v>600</v>
      </c>
      <c r="E396" s="27" t="s">
        <v>600</v>
      </c>
      <c r="F396" s="27">
        <v>26022.495000000003</v>
      </c>
      <c r="G396" s="27" t="s">
        <v>592</v>
      </c>
      <c r="H396" s="27" t="s">
        <v>592</v>
      </c>
      <c r="I396" s="98">
        <f t="shared" si="6"/>
        <v>26022.495000000003</v>
      </c>
      <c r="J396" s="98" t="e">
        <f t="shared" si="7"/>
        <v>#VALUE!</v>
      </c>
      <c r="K396" s="99" t="e">
        <f t="shared" si="8"/>
        <v>#VALUE!</v>
      </c>
    </row>
    <row r="397" spans="1:11" ht="13">
      <c r="A397" s="16" t="s">
        <v>205</v>
      </c>
      <c r="B397" s="28">
        <v>31921.08</v>
      </c>
      <c r="C397" s="100">
        <v>0.51490000000000002</v>
      </c>
      <c r="D397" s="100">
        <v>0.81</v>
      </c>
      <c r="E397" s="28">
        <v>0.81479999999999997</v>
      </c>
      <c r="F397" s="28">
        <v>16436.164092000003</v>
      </c>
      <c r="G397" s="28">
        <v>25856.074800000002</v>
      </c>
      <c r="H397" s="28">
        <v>26009.295984</v>
      </c>
      <c r="I397" s="101">
        <f t="shared" si="6"/>
        <v>16436.164092000003</v>
      </c>
      <c r="J397" s="101">
        <f t="shared" si="7"/>
        <v>25856.074800000002</v>
      </c>
      <c r="K397" s="102">
        <f t="shared" si="8"/>
        <v>26009.295984</v>
      </c>
    </row>
    <row r="398" spans="1:11" ht="13">
      <c r="A398" s="10" t="s">
        <v>442</v>
      </c>
      <c r="B398" s="27">
        <v>30881.99</v>
      </c>
      <c r="C398" s="97">
        <v>0.33329999999999999</v>
      </c>
      <c r="D398" s="97">
        <v>0.59140000000000004</v>
      </c>
      <c r="E398" s="97">
        <v>0.8286</v>
      </c>
      <c r="F398" s="27">
        <v>10292.967267</v>
      </c>
      <c r="G398" s="27">
        <v>18263.608886000002</v>
      </c>
      <c r="H398" s="27">
        <v>25588.816914000003</v>
      </c>
      <c r="I398" s="98">
        <f t="shared" si="6"/>
        <v>10292.967267</v>
      </c>
      <c r="J398" s="98">
        <f t="shared" si="7"/>
        <v>18263.608886000002</v>
      </c>
      <c r="K398" s="99">
        <f t="shared" si="8"/>
        <v>25588.816914000003</v>
      </c>
    </row>
    <row r="399" spans="1:11" ht="13">
      <c r="A399" s="16" t="s">
        <v>530</v>
      </c>
      <c r="B399" s="28">
        <v>29345.53</v>
      </c>
      <c r="C399" s="100">
        <v>0.21279999999999999</v>
      </c>
      <c r="D399" s="100">
        <v>0.34039999999999998</v>
      </c>
      <c r="E399" s="28" t="s">
        <v>600</v>
      </c>
      <c r="F399" s="28">
        <v>6244.728783999999</v>
      </c>
      <c r="G399" s="28">
        <v>9989.2184119999984</v>
      </c>
      <c r="H399" s="28" t="s">
        <v>592</v>
      </c>
      <c r="I399" s="101">
        <f t="shared" si="6"/>
        <v>6244.728783999999</v>
      </c>
      <c r="J399" s="101">
        <f t="shared" si="7"/>
        <v>9989.2184119999984</v>
      </c>
      <c r="K399" s="102" t="e">
        <f t="shared" si="8"/>
        <v>#VALUE!</v>
      </c>
    </row>
    <row r="400" spans="1:11" ht="13">
      <c r="A400" s="10" t="s">
        <v>302</v>
      </c>
      <c r="B400" s="27">
        <v>19717.88</v>
      </c>
      <c r="C400" s="97">
        <v>0.37609999999999999</v>
      </c>
      <c r="D400" s="97">
        <v>0.48309999999999997</v>
      </c>
      <c r="E400" s="27" t="s">
        <v>592</v>
      </c>
      <c r="F400" s="27">
        <v>7415.8946679999999</v>
      </c>
      <c r="G400" s="27">
        <v>9525.7078280000005</v>
      </c>
      <c r="H400" s="27" t="s">
        <v>592</v>
      </c>
      <c r="I400" s="98">
        <f t="shared" si="6"/>
        <v>7415.8946679999999</v>
      </c>
      <c r="J400" s="98">
        <f t="shared" si="7"/>
        <v>9525.7078280000005</v>
      </c>
      <c r="K400" s="99" t="e">
        <f t="shared" si="8"/>
        <v>#VALUE!</v>
      </c>
    </row>
    <row r="401" spans="1:11" ht="13">
      <c r="A401" s="16" t="s">
        <v>444</v>
      </c>
      <c r="B401" s="28">
        <v>33452.870000000003</v>
      </c>
      <c r="C401" s="100">
        <v>0.44190000000000002</v>
      </c>
      <c r="D401" s="100">
        <v>0.4884</v>
      </c>
      <c r="E401" s="28" t="s">
        <v>600</v>
      </c>
      <c r="F401" s="28">
        <v>14782.823253000002</v>
      </c>
      <c r="G401" s="28">
        <v>16338.381708000001</v>
      </c>
      <c r="H401" s="28" t="s">
        <v>592</v>
      </c>
      <c r="I401" s="101">
        <f t="shared" si="6"/>
        <v>14782.823253000002</v>
      </c>
      <c r="J401" s="101">
        <f t="shared" si="7"/>
        <v>16338.381708000001</v>
      </c>
      <c r="K401" s="102" t="e">
        <f t="shared" si="8"/>
        <v>#VALUE!</v>
      </c>
    </row>
    <row r="402" spans="1:11" ht="13">
      <c r="A402" s="10" t="s">
        <v>208</v>
      </c>
      <c r="B402" s="27">
        <v>19761.91</v>
      </c>
      <c r="C402" s="97">
        <v>0.52110000000000001</v>
      </c>
      <c r="D402" s="97">
        <v>0.54930000000000001</v>
      </c>
      <c r="E402" s="27" t="s">
        <v>600</v>
      </c>
      <c r="F402" s="27">
        <v>10297.931301000001</v>
      </c>
      <c r="G402" s="27">
        <v>10855.217162999999</v>
      </c>
      <c r="H402" s="27" t="s">
        <v>592</v>
      </c>
      <c r="I402" s="98">
        <f t="shared" si="6"/>
        <v>10297.931301000001</v>
      </c>
      <c r="J402" s="98">
        <f t="shared" si="7"/>
        <v>10855.217162999999</v>
      </c>
      <c r="K402" s="99" t="e">
        <f t="shared" si="8"/>
        <v>#VALUE!</v>
      </c>
    </row>
    <row r="403" spans="1:11" ht="13">
      <c r="A403" s="16" t="s">
        <v>445</v>
      </c>
      <c r="B403" s="28">
        <v>27715.84</v>
      </c>
      <c r="C403" s="100">
        <v>0.33960000000000001</v>
      </c>
      <c r="D403" s="100">
        <v>0.56420000000000003</v>
      </c>
      <c r="E403" s="28">
        <v>0.59289999999999998</v>
      </c>
      <c r="F403" s="28">
        <v>9412.2992640000011</v>
      </c>
      <c r="G403" s="28">
        <v>15637.276928000001</v>
      </c>
      <c r="H403" s="28">
        <v>16432.721536000001</v>
      </c>
      <c r="I403" s="101">
        <f t="shared" si="6"/>
        <v>9412.2992640000011</v>
      </c>
      <c r="J403" s="101">
        <f t="shared" si="7"/>
        <v>15637.276928000001</v>
      </c>
      <c r="K403" s="102">
        <f t="shared" si="8"/>
        <v>16432.721536000001</v>
      </c>
    </row>
    <row r="404" spans="1:11" ht="13">
      <c r="A404" s="10" t="s">
        <v>211</v>
      </c>
      <c r="B404" s="27">
        <v>24517.58</v>
      </c>
      <c r="C404" s="97">
        <v>0.52380000000000004</v>
      </c>
      <c r="D404" s="97">
        <v>0.59089999999999998</v>
      </c>
      <c r="E404" s="27" t="s">
        <v>600</v>
      </c>
      <c r="F404" s="27">
        <v>12842.308404000001</v>
      </c>
      <c r="G404" s="27">
        <v>14487.438022</v>
      </c>
      <c r="H404" s="27" t="s">
        <v>592</v>
      </c>
      <c r="I404" s="98">
        <f t="shared" si="6"/>
        <v>12842.308404000001</v>
      </c>
      <c r="J404" s="98">
        <f t="shared" si="7"/>
        <v>14487.438022</v>
      </c>
      <c r="K404" s="99" t="e">
        <f t="shared" si="8"/>
        <v>#VALUE!</v>
      </c>
    </row>
    <row r="405" spans="1:11" ht="13">
      <c r="A405" s="16" t="s">
        <v>531</v>
      </c>
      <c r="B405" s="28">
        <v>22519.45</v>
      </c>
      <c r="C405" s="100">
        <v>0.40849999999999997</v>
      </c>
      <c r="D405" s="100">
        <v>0.57320000000000004</v>
      </c>
      <c r="E405" s="28" t="s">
        <v>600</v>
      </c>
      <c r="F405" s="28">
        <v>9199.1953250000006</v>
      </c>
      <c r="G405" s="28">
        <v>12908.148740000001</v>
      </c>
      <c r="H405" s="28" t="s">
        <v>592</v>
      </c>
      <c r="I405" s="101">
        <f t="shared" si="6"/>
        <v>9199.1953250000006</v>
      </c>
      <c r="J405" s="101">
        <f t="shared" si="7"/>
        <v>12908.148740000001</v>
      </c>
      <c r="K405" s="102" t="e">
        <f t="shared" si="8"/>
        <v>#VALUE!</v>
      </c>
    </row>
    <row r="406" spans="1:11" ht="13">
      <c r="A406" s="10" t="s">
        <v>112</v>
      </c>
      <c r="B406" s="27">
        <v>21428.400000000001</v>
      </c>
      <c r="C406" s="97">
        <v>0.36749999999999999</v>
      </c>
      <c r="D406" s="97">
        <v>0.56630000000000003</v>
      </c>
      <c r="E406" s="27">
        <v>0.77270000000000005</v>
      </c>
      <c r="F406" s="27">
        <v>7874.9370000000008</v>
      </c>
      <c r="G406" s="27">
        <v>12134.902920000002</v>
      </c>
      <c r="H406" s="27">
        <v>16557.724680000003</v>
      </c>
      <c r="I406" s="98">
        <f t="shared" si="6"/>
        <v>7874.9370000000008</v>
      </c>
      <c r="J406" s="98">
        <f t="shared" si="7"/>
        <v>12134.902920000002</v>
      </c>
      <c r="K406" s="99">
        <f t="shared" si="8"/>
        <v>16557.724680000003</v>
      </c>
    </row>
    <row r="407" spans="1:11" ht="13">
      <c r="A407" s="16" t="s">
        <v>179</v>
      </c>
      <c r="B407" s="28">
        <v>20391.189999999999</v>
      </c>
      <c r="C407" s="100">
        <v>0.30570000000000003</v>
      </c>
      <c r="D407" s="100">
        <v>0.57389999999999997</v>
      </c>
      <c r="E407" s="28">
        <v>0.55000000000000004</v>
      </c>
      <c r="F407" s="28">
        <v>6233.5867829999997</v>
      </c>
      <c r="G407" s="28">
        <v>11702.503940999999</v>
      </c>
      <c r="H407" s="28">
        <v>11215.154500000001</v>
      </c>
      <c r="I407" s="101">
        <f t="shared" si="6"/>
        <v>6233.5867829999997</v>
      </c>
      <c r="J407" s="101">
        <f t="shared" si="7"/>
        <v>11702.503940999999</v>
      </c>
      <c r="K407" s="102">
        <f t="shared" si="8"/>
        <v>11215.154500000001</v>
      </c>
    </row>
    <row r="408" spans="1:11" ht="13">
      <c r="A408" s="10" t="s">
        <v>447</v>
      </c>
      <c r="B408" s="27">
        <v>22929.06</v>
      </c>
      <c r="C408" s="97">
        <v>0.45029999999999998</v>
      </c>
      <c r="D408" s="97">
        <v>0.54390000000000005</v>
      </c>
      <c r="E408" s="27">
        <v>0.70420000000000005</v>
      </c>
      <c r="F408" s="27">
        <v>10324.955717999999</v>
      </c>
      <c r="G408" s="27">
        <v>12471.115734000003</v>
      </c>
      <c r="H408" s="27">
        <v>16146.644052000001</v>
      </c>
      <c r="I408" s="98">
        <f t="shared" si="6"/>
        <v>10324.955717999999</v>
      </c>
      <c r="J408" s="98">
        <f t="shared" si="7"/>
        <v>12471.115734000003</v>
      </c>
      <c r="K408" s="99">
        <f t="shared" si="8"/>
        <v>16146.644052000001</v>
      </c>
    </row>
    <row r="409" spans="1:11" ht="13">
      <c r="A409" s="16" t="s">
        <v>532</v>
      </c>
      <c r="B409" s="28">
        <v>24042.19</v>
      </c>
      <c r="C409" s="100">
        <v>0.28889999999999999</v>
      </c>
      <c r="D409" s="100">
        <v>0.24440000000000001</v>
      </c>
      <c r="E409" s="28" t="s">
        <v>600</v>
      </c>
      <c r="F409" s="28">
        <v>6945.7886909999997</v>
      </c>
      <c r="G409" s="28">
        <v>5875.9112359999999</v>
      </c>
      <c r="H409" s="28" t="s">
        <v>592</v>
      </c>
      <c r="I409" s="101">
        <f t="shared" si="6"/>
        <v>6945.7886909999997</v>
      </c>
      <c r="J409" s="101">
        <f t="shared" si="7"/>
        <v>5875.9112359999999</v>
      </c>
      <c r="K409" s="102" t="e">
        <f t="shared" si="8"/>
        <v>#VALUE!</v>
      </c>
    </row>
    <row r="410" spans="1:11" ht="13">
      <c r="A410" s="10" t="s">
        <v>215</v>
      </c>
      <c r="B410" s="27">
        <v>24843.57</v>
      </c>
      <c r="C410" s="97">
        <v>0.51949999999999996</v>
      </c>
      <c r="D410" s="97">
        <v>0.46150000000000002</v>
      </c>
      <c r="E410" s="27" t="s">
        <v>592</v>
      </c>
      <c r="F410" s="27">
        <v>12906.234614999999</v>
      </c>
      <c r="G410" s="27">
        <v>11465.307555000001</v>
      </c>
      <c r="H410" s="27" t="s">
        <v>592</v>
      </c>
      <c r="I410" s="98">
        <f t="shared" si="6"/>
        <v>12906.234614999999</v>
      </c>
      <c r="J410" s="98">
        <f t="shared" si="7"/>
        <v>11465.307555000001</v>
      </c>
      <c r="K410" s="99" t="e">
        <f t="shared" si="8"/>
        <v>#VALUE!</v>
      </c>
    </row>
    <row r="411" spans="1:11" ht="13">
      <c r="A411" s="16" t="s">
        <v>535</v>
      </c>
      <c r="B411" s="28">
        <v>38246.94</v>
      </c>
      <c r="C411" s="28">
        <v>0.15</v>
      </c>
      <c r="D411" s="100">
        <v>0.17499999999999999</v>
      </c>
      <c r="E411" s="28" t="s">
        <v>600</v>
      </c>
      <c r="F411" s="28">
        <v>5737.0410000000002</v>
      </c>
      <c r="G411" s="28">
        <v>6693.2145</v>
      </c>
      <c r="H411" s="28" t="s">
        <v>592</v>
      </c>
      <c r="I411" s="101">
        <f t="shared" si="6"/>
        <v>5737.0410000000002</v>
      </c>
      <c r="J411" s="101">
        <f t="shared" si="7"/>
        <v>6693.2145</v>
      </c>
      <c r="K411" s="102" t="e">
        <f t="shared" si="8"/>
        <v>#VALUE!</v>
      </c>
    </row>
    <row r="412" spans="1:11" ht="13">
      <c r="A412" s="10" t="s">
        <v>379</v>
      </c>
      <c r="B412" s="27">
        <v>23415.9</v>
      </c>
      <c r="C412" s="97">
        <v>0.33850000000000002</v>
      </c>
      <c r="D412" s="97">
        <v>0.495</v>
      </c>
      <c r="E412" s="97">
        <v>0.70809999999999995</v>
      </c>
      <c r="F412" s="27">
        <v>7926.2821500000009</v>
      </c>
      <c r="G412" s="27">
        <v>11590.870500000001</v>
      </c>
      <c r="H412" s="27">
        <v>16580.798790000001</v>
      </c>
      <c r="I412" s="98">
        <f t="shared" si="6"/>
        <v>7926.2821500000009</v>
      </c>
      <c r="J412" s="98">
        <f t="shared" si="7"/>
        <v>11590.870500000001</v>
      </c>
      <c r="K412" s="99">
        <f t="shared" si="8"/>
        <v>16580.798790000001</v>
      </c>
    </row>
    <row r="413" spans="1:11" ht="13">
      <c r="A413" s="16" t="s">
        <v>448</v>
      </c>
      <c r="B413" s="28">
        <v>26627.360000000001</v>
      </c>
      <c r="C413" s="100">
        <v>0.31990000000000002</v>
      </c>
      <c r="D413" s="100">
        <v>0.53390000000000004</v>
      </c>
      <c r="E413" s="100">
        <v>0.68340000000000001</v>
      </c>
      <c r="F413" s="28">
        <v>8518.0924640000012</v>
      </c>
      <c r="G413" s="28">
        <v>14216.347504000001</v>
      </c>
      <c r="H413" s="28">
        <v>18197.137824000001</v>
      </c>
      <c r="I413" s="101">
        <f t="shared" si="6"/>
        <v>8518.0924640000012</v>
      </c>
      <c r="J413" s="101">
        <f t="shared" si="7"/>
        <v>14216.347504000001</v>
      </c>
      <c r="K413" s="102">
        <f t="shared" si="8"/>
        <v>18197.137824000001</v>
      </c>
    </row>
    <row r="414" spans="1:11" ht="13">
      <c r="A414" s="10" t="s">
        <v>450</v>
      </c>
      <c r="B414" s="27">
        <v>31698.67</v>
      </c>
      <c r="C414" s="97">
        <v>0.3387</v>
      </c>
      <c r="D414" s="97">
        <v>0.44440000000000002</v>
      </c>
      <c r="E414" s="97">
        <v>0.8</v>
      </c>
      <c r="F414" s="27">
        <v>10736.339528999999</v>
      </c>
      <c r="G414" s="27">
        <v>14086.888948</v>
      </c>
      <c r="H414" s="27">
        <v>25358.936000000002</v>
      </c>
      <c r="I414" s="98">
        <f t="shared" si="6"/>
        <v>10736.339528999999</v>
      </c>
      <c r="J414" s="98">
        <f t="shared" si="7"/>
        <v>14086.888948</v>
      </c>
      <c r="K414" s="99">
        <f t="shared" si="8"/>
        <v>25358.936000000002</v>
      </c>
    </row>
    <row r="415" spans="1:11" ht="13">
      <c r="A415" s="16" t="s">
        <v>412</v>
      </c>
      <c r="B415" s="28">
        <v>56908.33</v>
      </c>
      <c r="C415" s="28" t="s">
        <v>600</v>
      </c>
      <c r="D415" s="28" t="s">
        <v>600</v>
      </c>
      <c r="E415" s="28" t="s">
        <v>600</v>
      </c>
      <c r="F415" s="28" t="s">
        <v>592</v>
      </c>
      <c r="G415" s="28" t="s">
        <v>592</v>
      </c>
      <c r="H415" s="28" t="s">
        <v>592</v>
      </c>
      <c r="I415" s="101" t="e">
        <f t="shared" si="6"/>
        <v>#VALUE!</v>
      </c>
      <c r="J415" s="101" t="e">
        <f t="shared" si="7"/>
        <v>#VALUE!</v>
      </c>
      <c r="K415" s="102" t="e">
        <f t="shared" si="8"/>
        <v>#VALUE!</v>
      </c>
    </row>
    <row r="416" spans="1:11" ht="13">
      <c r="A416" s="10" t="s">
        <v>233</v>
      </c>
      <c r="B416" s="27">
        <v>20989.66</v>
      </c>
      <c r="C416" s="97">
        <v>0.42180000000000001</v>
      </c>
      <c r="D416" s="97">
        <v>0.70550000000000002</v>
      </c>
      <c r="E416" s="97">
        <v>0.91669999999999996</v>
      </c>
      <c r="F416" s="27">
        <v>8853.4385880000009</v>
      </c>
      <c r="G416" s="27">
        <v>14808.20513</v>
      </c>
      <c r="H416" s="27">
        <v>19241.221321999998</v>
      </c>
      <c r="I416" s="98">
        <f t="shared" si="6"/>
        <v>8853.4385880000009</v>
      </c>
      <c r="J416" s="98">
        <f t="shared" si="7"/>
        <v>14808.20513</v>
      </c>
      <c r="K416" s="99">
        <f t="shared" si="8"/>
        <v>19241.221321999998</v>
      </c>
    </row>
    <row r="417" spans="1:11" ht="13">
      <c r="A417" s="16" t="s">
        <v>118</v>
      </c>
      <c r="B417" s="28">
        <v>20944.919999999998</v>
      </c>
      <c r="C417" s="100">
        <v>0.60470000000000002</v>
      </c>
      <c r="D417" s="100">
        <v>0.66669999999999996</v>
      </c>
      <c r="E417" s="100">
        <v>0.74029999999999996</v>
      </c>
      <c r="F417" s="28">
        <v>12665.393124</v>
      </c>
      <c r="G417" s="28">
        <v>13963.978163999998</v>
      </c>
      <c r="H417" s="28">
        <v>15505.524275999998</v>
      </c>
      <c r="I417" s="101">
        <f t="shared" si="6"/>
        <v>12665.393124</v>
      </c>
      <c r="J417" s="101">
        <f t="shared" si="7"/>
        <v>13963.978163999998</v>
      </c>
      <c r="K417" s="102">
        <f t="shared" si="8"/>
        <v>15505.524275999998</v>
      </c>
    </row>
    <row r="418" spans="1:11" ht="13">
      <c r="A418" s="10" t="s">
        <v>236</v>
      </c>
      <c r="B418" s="27">
        <v>21053.03</v>
      </c>
      <c r="C418" s="97">
        <v>0.439</v>
      </c>
      <c r="D418" s="97">
        <v>0.80620000000000003</v>
      </c>
      <c r="E418" s="27" t="s">
        <v>600</v>
      </c>
      <c r="F418" s="27">
        <v>9242.28017</v>
      </c>
      <c r="G418" s="27">
        <v>16972.952785999998</v>
      </c>
      <c r="H418" s="27" t="s">
        <v>592</v>
      </c>
      <c r="I418" s="98">
        <f t="shared" si="6"/>
        <v>9242.28017</v>
      </c>
      <c r="J418" s="98">
        <f t="shared" si="7"/>
        <v>16972.952785999998</v>
      </c>
      <c r="K418" s="99" t="e">
        <f t="shared" si="8"/>
        <v>#VALUE!</v>
      </c>
    </row>
    <row r="419" spans="1:11" ht="13">
      <c r="A419" s="16" t="s">
        <v>383</v>
      </c>
      <c r="B419" s="28">
        <v>36170.410000000003</v>
      </c>
      <c r="C419" s="100">
        <v>0.2969</v>
      </c>
      <c r="D419" s="100">
        <v>0.4219</v>
      </c>
      <c r="E419" s="100">
        <v>0.68089999999999995</v>
      </c>
      <c r="F419" s="28">
        <v>10738.994729000002</v>
      </c>
      <c r="G419" s="28">
        <v>15260.295979000002</v>
      </c>
      <c r="H419" s="28">
        <v>24628.432169</v>
      </c>
      <c r="I419" s="101">
        <f t="shared" si="6"/>
        <v>10738.994729000002</v>
      </c>
      <c r="J419" s="101">
        <f t="shared" si="7"/>
        <v>15260.295979000002</v>
      </c>
      <c r="K419" s="102">
        <f t="shared" si="8"/>
        <v>24628.432169</v>
      </c>
    </row>
    <row r="420" spans="1:11" ht="13">
      <c r="A420" s="10" t="s">
        <v>122</v>
      </c>
      <c r="B420" s="27">
        <v>24378.03</v>
      </c>
      <c r="C420" s="97">
        <v>0.28029999999999999</v>
      </c>
      <c r="D420" s="97">
        <v>0.61360000000000003</v>
      </c>
      <c r="E420" s="97">
        <v>0.66100000000000003</v>
      </c>
      <c r="F420" s="27">
        <v>6833.1618089999993</v>
      </c>
      <c r="G420" s="27">
        <v>14958.359208</v>
      </c>
      <c r="H420" s="27">
        <v>16113.877829999999</v>
      </c>
      <c r="I420" s="98">
        <f t="shared" si="6"/>
        <v>6833.1618089999993</v>
      </c>
      <c r="J420" s="98">
        <f t="shared" si="7"/>
        <v>14958.359208</v>
      </c>
      <c r="K420" s="99">
        <f t="shared" si="8"/>
        <v>16113.877829999999</v>
      </c>
    </row>
    <row r="421" spans="1:11" ht="13">
      <c r="A421" s="16" t="s">
        <v>536</v>
      </c>
      <c r="B421" s="28">
        <v>24941.33</v>
      </c>
      <c r="C421" s="100">
        <v>0.23330000000000001</v>
      </c>
      <c r="D421" s="100">
        <v>0.4</v>
      </c>
      <c r="E421" s="28" t="s">
        <v>592</v>
      </c>
      <c r="F421" s="28">
        <v>5818.8122890000004</v>
      </c>
      <c r="G421" s="28">
        <v>9976.5320000000011</v>
      </c>
      <c r="H421" s="28" t="s">
        <v>592</v>
      </c>
      <c r="I421" s="101">
        <f t="shared" si="6"/>
        <v>5818.8122890000004</v>
      </c>
      <c r="J421" s="101">
        <f t="shared" si="7"/>
        <v>9976.5320000000011</v>
      </c>
      <c r="K421" s="102" t="e">
        <f t="shared" si="8"/>
        <v>#VALUE!</v>
      </c>
    </row>
    <row r="422" spans="1:11" ht="13">
      <c r="A422" s="10" t="s">
        <v>452</v>
      </c>
      <c r="B422" s="27">
        <v>25812.17</v>
      </c>
      <c r="C422" s="97">
        <v>0.3669</v>
      </c>
      <c r="D422" s="97">
        <v>0.4783</v>
      </c>
      <c r="E422" s="27">
        <v>0.77780000000000005</v>
      </c>
      <c r="F422" s="27">
        <v>9470.4851729999991</v>
      </c>
      <c r="G422" s="27">
        <v>12345.960911</v>
      </c>
      <c r="H422" s="27">
        <v>20076.705826000001</v>
      </c>
      <c r="I422" s="98">
        <f t="shared" si="6"/>
        <v>9470.4851729999991</v>
      </c>
      <c r="J422" s="98">
        <f t="shared" si="7"/>
        <v>12345.960911</v>
      </c>
      <c r="K422" s="99">
        <f t="shared" si="8"/>
        <v>20076.705826000001</v>
      </c>
    </row>
    <row r="423" spans="1:11" ht="13">
      <c r="A423" s="16" t="s">
        <v>454</v>
      </c>
      <c r="B423" s="28">
        <v>29235.200000000001</v>
      </c>
      <c r="C423" s="100">
        <v>0.35139999999999999</v>
      </c>
      <c r="D423" s="100">
        <v>0.52700000000000002</v>
      </c>
      <c r="E423" s="28" t="s">
        <v>600</v>
      </c>
      <c r="F423" s="28">
        <v>10273.24928</v>
      </c>
      <c r="G423" s="28">
        <v>15406.950400000002</v>
      </c>
      <c r="H423" s="28" t="s">
        <v>592</v>
      </c>
      <c r="I423" s="101">
        <f t="shared" si="6"/>
        <v>10273.24928</v>
      </c>
      <c r="J423" s="101">
        <f t="shared" si="7"/>
        <v>15406.950400000002</v>
      </c>
      <c r="K423" s="102" t="e">
        <f t="shared" si="8"/>
        <v>#VALUE!</v>
      </c>
    </row>
    <row r="424" spans="1:11" ht="13">
      <c r="A424" s="10" t="s">
        <v>126</v>
      </c>
      <c r="B424" s="27">
        <v>27233.99</v>
      </c>
      <c r="C424" s="97">
        <v>0.25419999999999998</v>
      </c>
      <c r="D424" s="97">
        <v>0.58620000000000005</v>
      </c>
      <c r="E424" s="27">
        <v>0.70209999999999995</v>
      </c>
      <c r="F424" s="27">
        <v>6922.8802580000001</v>
      </c>
      <c r="G424" s="27">
        <v>15964.564938000003</v>
      </c>
      <c r="H424" s="27">
        <v>19120.984379000001</v>
      </c>
      <c r="I424" s="98">
        <f t="shared" si="6"/>
        <v>6922.8802580000001</v>
      </c>
      <c r="J424" s="98">
        <f t="shared" si="7"/>
        <v>15964.564938000003</v>
      </c>
      <c r="K424" s="99">
        <f t="shared" si="8"/>
        <v>19120.984379000001</v>
      </c>
    </row>
    <row r="425" spans="1:11" ht="13">
      <c r="A425" s="16" t="s">
        <v>186</v>
      </c>
      <c r="B425" s="28">
        <v>26114.49</v>
      </c>
      <c r="C425" s="100">
        <v>0.43130000000000002</v>
      </c>
      <c r="D425" s="100">
        <v>0.8165</v>
      </c>
      <c r="E425" s="28">
        <v>0.68520000000000003</v>
      </c>
      <c r="F425" s="28">
        <v>11263.179537000002</v>
      </c>
      <c r="G425" s="28">
        <v>21322.481085000003</v>
      </c>
      <c r="H425" s="28">
        <v>17893.648548000001</v>
      </c>
      <c r="I425" s="101">
        <f t="shared" si="6"/>
        <v>11263.179537000002</v>
      </c>
      <c r="J425" s="101">
        <f t="shared" si="7"/>
        <v>21322.481085000003</v>
      </c>
      <c r="K425" s="102">
        <f t="shared" si="8"/>
        <v>17893.648548000001</v>
      </c>
    </row>
    <row r="426" spans="1:11" ht="13">
      <c r="A426" s="10" t="s">
        <v>537</v>
      </c>
      <c r="B426" s="27">
        <v>19277.34</v>
      </c>
      <c r="C426" s="97">
        <v>0.32219999999999999</v>
      </c>
      <c r="D426" s="97">
        <v>0.5</v>
      </c>
      <c r="E426" s="97">
        <v>0.81479999999999997</v>
      </c>
      <c r="F426" s="27">
        <v>6211.1589480000002</v>
      </c>
      <c r="G426" s="27">
        <v>9638.67</v>
      </c>
      <c r="H426" s="27">
        <v>15707.176631999999</v>
      </c>
      <c r="I426" s="98">
        <f t="shared" si="6"/>
        <v>6211.1589480000002</v>
      </c>
      <c r="J426" s="98">
        <f t="shared" si="7"/>
        <v>9638.67</v>
      </c>
      <c r="K426" s="99">
        <f t="shared" si="8"/>
        <v>15707.176631999999</v>
      </c>
    </row>
    <row r="427" spans="1:11" ht="13">
      <c r="A427" s="16" t="s">
        <v>538</v>
      </c>
      <c r="B427" s="28">
        <v>19337.900000000001</v>
      </c>
      <c r="C427" s="100">
        <v>0.33679999999999999</v>
      </c>
      <c r="D427" s="100">
        <v>0.33679999999999999</v>
      </c>
      <c r="E427" s="28" t="s">
        <v>600</v>
      </c>
      <c r="F427" s="28">
        <v>6513.0047199999999</v>
      </c>
      <c r="G427" s="28">
        <v>6513.0047199999999</v>
      </c>
      <c r="H427" s="28" t="s">
        <v>592</v>
      </c>
      <c r="I427" s="101">
        <f t="shared" si="6"/>
        <v>6513.0047199999999</v>
      </c>
      <c r="J427" s="101">
        <f t="shared" si="7"/>
        <v>6513.0047199999999</v>
      </c>
      <c r="K427" s="102" t="e">
        <f t="shared" si="8"/>
        <v>#VALUE!</v>
      </c>
    </row>
    <row r="428" spans="1:11" ht="13">
      <c r="A428" s="10" t="s">
        <v>539</v>
      </c>
      <c r="B428" s="27">
        <v>53778.05</v>
      </c>
      <c r="C428" s="27" t="s">
        <v>600</v>
      </c>
      <c r="D428" s="27" t="s">
        <v>600</v>
      </c>
      <c r="E428" s="27" t="s">
        <v>600</v>
      </c>
      <c r="F428" s="27" t="s">
        <v>592</v>
      </c>
      <c r="G428" s="27" t="s">
        <v>592</v>
      </c>
      <c r="H428" s="27" t="s">
        <v>592</v>
      </c>
      <c r="I428" s="98" t="e">
        <f t="shared" si="6"/>
        <v>#VALUE!</v>
      </c>
      <c r="J428" s="98" t="e">
        <f t="shared" si="7"/>
        <v>#VALUE!</v>
      </c>
      <c r="K428" s="99" t="e">
        <f t="shared" si="8"/>
        <v>#VALUE!</v>
      </c>
    </row>
    <row r="429" spans="1:11" ht="13">
      <c r="A429" s="16" t="s">
        <v>45</v>
      </c>
      <c r="B429" s="28">
        <v>21403.74</v>
      </c>
      <c r="C429" s="100">
        <v>0.39460000000000001</v>
      </c>
      <c r="D429" s="100">
        <v>0.45579999999999998</v>
      </c>
      <c r="E429" s="100">
        <v>0.78049999999999997</v>
      </c>
      <c r="F429" s="28">
        <v>8445.9158040000002</v>
      </c>
      <c r="G429" s="28">
        <v>9755.8246920000001</v>
      </c>
      <c r="H429" s="28">
        <v>16705.619070000001</v>
      </c>
      <c r="I429" s="101">
        <f t="shared" si="6"/>
        <v>8445.9158040000002</v>
      </c>
      <c r="J429" s="101">
        <f t="shared" si="7"/>
        <v>9755.8246920000001</v>
      </c>
      <c r="K429" s="102">
        <f t="shared" si="8"/>
        <v>16705.619070000001</v>
      </c>
    </row>
    <row r="430" spans="1:11" ht="13">
      <c r="A430" s="10" t="s">
        <v>71</v>
      </c>
      <c r="B430" s="27">
        <v>24295.47</v>
      </c>
      <c r="C430" s="97">
        <v>0.48049999999999998</v>
      </c>
      <c r="D430" s="97">
        <v>0.76319999999999999</v>
      </c>
      <c r="E430" s="97">
        <v>0.7</v>
      </c>
      <c r="F430" s="27">
        <v>11673.973335000001</v>
      </c>
      <c r="G430" s="27">
        <v>18542.302704000002</v>
      </c>
      <c r="H430" s="27">
        <v>17006.829000000002</v>
      </c>
      <c r="I430" s="98">
        <f t="shared" si="6"/>
        <v>11673.973335000001</v>
      </c>
      <c r="J430" s="98">
        <f t="shared" si="7"/>
        <v>18542.302704000002</v>
      </c>
      <c r="K430" s="99">
        <f t="shared" si="8"/>
        <v>17006.829000000002</v>
      </c>
    </row>
    <row r="431" spans="1:11" ht="13">
      <c r="A431" s="16" t="s">
        <v>128</v>
      </c>
      <c r="B431" s="28">
        <v>31235.08</v>
      </c>
      <c r="C431" s="100">
        <v>0.41670000000000001</v>
      </c>
      <c r="D431" s="100">
        <v>0.54290000000000005</v>
      </c>
      <c r="E431" s="100">
        <v>0.52270000000000005</v>
      </c>
      <c r="F431" s="28">
        <v>13015.657836</v>
      </c>
      <c r="G431" s="28">
        <v>16957.524932000004</v>
      </c>
      <c r="H431" s="28">
        <v>16326.576316000002</v>
      </c>
      <c r="I431" s="101">
        <f t="shared" si="6"/>
        <v>13015.657836</v>
      </c>
      <c r="J431" s="101">
        <f t="shared" si="7"/>
        <v>16957.524932000004</v>
      </c>
      <c r="K431" s="102">
        <f t="shared" si="8"/>
        <v>16326.576316000002</v>
      </c>
    </row>
    <row r="432" spans="1:11" ht="13">
      <c r="A432" s="10" t="s">
        <v>193</v>
      </c>
      <c r="B432" s="27">
        <v>23191.48</v>
      </c>
      <c r="C432" s="97">
        <v>0.36480000000000001</v>
      </c>
      <c r="D432" s="97">
        <v>0.78620000000000001</v>
      </c>
      <c r="E432" s="97">
        <v>0.7</v>
      </c>
      <c r="F432" s="27">
        <v>8460.2519040000006</v>
      </c>
      <c r="G432" s="27">
        <v>18233.141575999998</v>
      </c>
      <c r="H432" s="27">
        <v>16234.035999999998</v>
      </c>
      <c r="I432" s="98">
        <f t="shared" si="6"/>
        <v>8460.2519040000006</v>
      </c>
      <c r="J432" s="98">
        <f t="shared" si="7"/>
        <v>18233.141575999998</v>
      </c>
      <c r="K432" s="99">
        <f t="shared" si="8"/>
        <v>16234.035999999998</v>
      </c>
    </row>
    <row r="433" spans="1:11" ht="13">
      <c r="A433" s="16" t="s">
        <v>197</v>
      </c>
      <c r="B433" s="28">
        <v>26732.33</v>
      </c>
      <c r="C433" s="100">
        <v>0.61439999999999995</v>
      </c>
      <c r="D433" s="100">
        <v>0.81200000000000006</v>
      </c>
      <c r="E433" s="28" t="s">
        <v>600</v>
      </c>
      <c r="F433" s="28">
        <v>16424.343551999998</v>
      </c>
      <c r="G433" s="28">
        <v>21706.651960000003</v>
      </c>
      <c r="H433" s="28" t="s">
        <v>592</v>
      </c>
      <c r="I433" s="101">
        <f t="shared" si="6"/>
        <v>16424.343551999998</v>
      </c>
      <c r="J433" s="101">
        <f t="shared" si="7"/>
        <v>21706.651960000003</v>
      </c>
      <c r="K433" s="102" t="e">
        <f t="shared" si="8"/>
        <v>#VALUE!</v>
      </c>
    </row>
    <row r="434" spans="1:11" ht="13">
      <c r="A434" s="10" t="s">
        <v>457</v>
      </c>
      <c r="B434" s="27">
        <v>33028.959999999999</v>
      </c>
      <c r="C434" s="97">
        <v>0.27160000000000001</v>
      </c>
      <c r="D434" s="97">
        <v>0.2195</v>
      </c>
      <c r="E434" s="97">
        <v>0.67859999999999998</v>
      </c>
      <c r="F434" s="27">
        <v>8970.6655360000004</v>
      </c>
      <c r="G434" s="27">
        <v>7249.8567199999998</v>
      </c>
      <c r="H434" s="27">
        <v>22413.452256</v>
      </c>
      <c r="I434" s="98">
        <f t="shared" si="6"/>
        <v>8970.6655360000004</v>
      </c>
      <c r="J434" s="98">
        <f t="shared" si="7"/>
        <v>7249.8567199999998</v>
      </c>
      <c r="K434" s="99">
        <f t="shared" si="8"/>
        <v>22413.452256</v>
      </c>
    </row>
    <row r="435" spans="1:11" ht="13">
      <c r="A435" s="16" t="s">
        <v>239</v>
      </c>
      <c r="B435" s="28">
        <v>37319.19</v>
      </c>
      <c r="C435" s="100">
        <v>0.29870000000000002</v>
      </c>
      <c r="D435" s="100">
        <v>0.68830000000000002</v>
      </c>
      <c r="E435" s="28">
        <v>0.8387</v>
      </c>
      <c r="F435" s="28">
        <v>11147.242053000002</v>
      </c>
      <c r="G435" s="28">
        <v>25686.798477000004</v>
      </c>
      <c r="H435" s="28">
        <v>31299.604653000002</v>
      </c>
      <c r="I435" s="101">
        <f t="shared" si="6"/>
        <v>11147.242053000002</v>
      </c>
      <c r="J435" s="101">
        <f t="shared" si="7"/>
        <v>25686.798477000004</v>
      </c>
      <c r="K435" s="102">
        <f t="shared" si="8"/>
        <v>31299.604653000002</v>
      </c>
    </row>
    <row r="436" spans="1:11" ht="13">
      <c r="A436" s="10" t="s">
        <v>458</v>
      </c>
      <c r="B436" s="27">
        <v>35343.26</v>
      </c>
      <c r="C436" s="97">
        <v>0.32100000000000001</v>
      </c>
      <c r="D436" s="97">
        <v>0.44440000000000002</v>
      </c>
      <c r="E436" s="97">
        <v>0.75</v>
      </c>
      <c r="F436" s="27">
        <v>11345.186460000001</v>
      </c>
      <c r="G436" s="27">
        <v>15706.544744000001</v>
      </c>
      <c r="H436" s="27">
        <v>26507.445</v>
      </c>
      <c r="I436" s="98">
        <f t="shared" si="6"/>
        <v>11345.186460000001</v>
      </c>
      <c r="J436" s="98">
        <f t="shared" si="7"/>
        <v>15706.544744000001</v>
      </c>
      <c r="K436" s="99">
        <f t="shared" si="8"/>
        <v>26507.445</v>
      </c>
    </row>
    <row r="437" spans="1:11" ht="13">
      <c r="A437" s="16" t="s">
        <v>459</v>
      </c>
      <c r="B437" s="28">
        <v>20078.12</v>
      </c>
      <c r="C437" s="100">
        <v>0.34310000000000002</v>
      </c>
      <c r="D437" s="100">
        <v>0.60529999999999995</v>
      </c>
      <c r="E437" s="100">
        <v>0.6522</v>
      </c>
      <c r="F437" s="28">
        <v>6888.8029720000004</v>
      </c>
      <c r="G437" s="28">
        <v>12153.286035999998</v>
      </c>
      <c r="H437" s="28">
        <v>13094.949864</v>
      </c>
      <c r="I437" s="101">
        <f t="shared" si="6"/>
        <v>6888.8029720000004</v>
      </c>
      <c r="J437" s="101">
        <f t="shared" si="7"/>
        <v>12153.286035999998</v>
      </c>
      <c r="K437" s="102">
        <f t="shared" si="8"/>
        <v>13094.949864</v>
      </c>
    </row>
    <row r="438" spans="1:11" ht="13">
      <c r="A438" s="10" t="s">
        <v>388</v>
      </c>
      <c r="B438" s="27">
        <v>24384.02</v>
      </c>
      <c r="C438" s="97">
        <v>0.44009999999999999</v>
      </c>
      <c r="D438" s="97">
        <v>0.58560000000000001</v>
      </c>
      <c r="E438" s="97">
        <v>0.64149999999999996</v>
      </c>
      <c r="F438" s="27">
        <v>10731.407202</v>
      </c>
      <c r="G438" s="27">
        <v>14279.282112000001</v>
      </c>
      <c r="H438" s="27">
        <v>15642.348829999999</v>
      </c>
      <c r="I438" s="98">
        <f t="shared" si="6"/>
        <v>10731.407202</v>
      </c>
      <c r="J438" s="98">
        <f t="shared" si="7"/>
        <v>14279.282112000001</v>
      </c>
      <c r="K438" s="99">
        <f t="shared" si="8"/>
        <v>15642.348829999999</v>
      </c>
    </row>
    <row r="439" spans="1:11" ht="13">
      <c r="A439" s="16" t="s">
        <v>462</v>
      </c>
      <c r="B439" s="28">
        <v>26316.75</v>
      </c>
      <c r="C439" s="100">
        <v>0.44</v>
      </c>
      <c r="D439" s="100">
        <v>0.56000000000000005</v>
      </c>
      <c r="E439" s="28" t="s">
        <v>600</v>
      </c>
      <c r="F439" s="28">
        <v>11579.37</v>
      </c>
      <c r="G439" s="28">
        <v>14737.380000000001</v>
      </c>
      <c r="H439" s="28" t="s">
        <v>592</v>
      </c>
      <c r="I439" s="101">
        <f t="shared" si="6"/>
        <v>11579.37</v>
      </c>
      <c r="J439" s="101">
        <f t="shared" si="7"/>
        <v>14737.380000000001</v>
      </c>
      <c r="K439" s="102" t="e">
        <f t="shared" si="8"/>
        <v>#VALUE!</v>
      </c>
    </row>
    <row r="440" spans="1:11" ht="13">
      <c r="A440" s="10" t="s">
        <v>463</v>
      </c>
      <c r="B440" s="27">
        <v>20357.03</v>
      </c>
      <c r="C440" s="97">
        <v>0.41449999999999998</v>
      </c>
      <c r="D440" s="97">
        <v>0.53820000000000001</v>
      </c>
      <c r="E440" s="27">
        <v>0.84719999999999995</v>
      </c>
      <c r="F440" s="27">
        <v>8437.9889349999994</v>
      </c>
      <c r="G440" s="27">
        <v>10956.153546</v>
      </c>
      <c r="H440" s="27">
        <v>17246.475815999998</v>
      </c>
      <c r="I440" s="98">
        <f t="shared" si="6"/>
        <v>8437.9889349999994</v>
      </c>
      <c r="J440" s="98">
        <f t="shared" si="7"/>
        <v>10956.153546</v>
      </c>
      <c r="K440" s="99">
        <f t="shared" si="8"/>
        <v>17246.475815999998</v>
      </c>
    </row>
    <row r="441" spans="1:11" ht="13">
      <c r="A441" s="16" t="s">
        <v>334</v>
      </c>
      <c r="B441" s="28">
        <v>24919.58</v>
      </c>
      <c r="C441" s="100">
        <v>0.3654</v>
      </c>
      <c r="D441" s="100">
        <v>0.51919999999999999</v>
      </c>
      <c r="E441" s="28" t="s">
        <v>600</v>
      </c>
      <c r="F441" s="28">
        <v>9105.6145320000014</v>
      </c>
      <c r="G441" s="28">
        <v>12938.245936000001</v>
      </c>
      <c r="H441" s="28" t="s">
        <v>592</v>
      </c>
      <c r="I441" s="101">
        <f t="shared" si="6"/>
        <v>9105.6145320000014</v>
      </c>
      <c r="J441" s="101">
        <f t="shared" si="7"/>
        <v>12938.245936000001</v>
      </c>
      <c r="K441" s="102" t="e">
        <f t="shared" si="8"/>
        <v>#VALUE!</v>
      </c>
    </row>
    <row r="442" spans="1:11" ht="13">
      <c r="A442" s="10" t="s">
        <v>134</v>
      </c>
      <c r="B442" s="27">
        <v>31803.05</v>
      </c>
      <c r="C442" s="27">
        <v>0.42649999999999999</v>
      </c>
      <c r="D442" s="27">
        <v>0.7</v>
      </c>
      <c r="E442" s="27">
        <v>0.73680000000000001</v>
      </c>
      <c r="F442" s="27">
        <v>13564.000824999999</v>
      </c>
      <c r="G442" s="27">
        <v>22262.134999999998</v>
      </c>
      <c r="H442" s="27">
        <v>23432.487239999999</v>
      </c>
      <c r="I442" s="98">
        <f t="shared" si="6"/>
        <v>13564.000824999999</v>
      </c>
      <c r="J442" s="98">
        <f t="shared" si="7"/>
        <v>22262.134999999998</v>
      </c>
      <c r="K442" s="99">
        <f t="shared" si="8"/>
        <v>23432.487239999999</v>
      </c>
    </row>
    <row r="443" spans="1:11" ht="13">
      <c r="A443" s="16" t="s">
        <v>464</v>
      </c>
      <c r="B443" s="28">
        <v>22825.73</v>
      </c>
      <c r="C443" s="28">
        <v>0.29899999999999999</v>
      </c>
      <c r="D443" s="28">
        <v>0.57730000000000004</v>
      </c>
      <c r="E443" s="28">
        <v>0.57499999999999996</v>
      </c>
      <c r="F443" s="28">
        <v>6824.8932699999996</v>
      </c>
      <c r="G443" s="28">
        <v>13177.293929000001</v>
      </c>
      <c r="H443" s="28">
        <v>13124.794749999999</v>
      </c>
      <c r="I443" s="101">
        <f t="shared" si="6"/>
        <v>6824.8932699999996</v>
      </c>
      <c r="J443" s="101">
        <f t="shared" si="7"/>
        <v>13177.293929000001</v>
      </c>
      <c r="K443" s="102">
        <f t="shared" si="8"/>
        <v>13124.794749999999</v>
      </c>
    </row>
    <row r="444" spans="1:11" ht="13">
      <c r="A444" s="10" t="s">
        <v>223</v>
      </c>
      <c r="B444" s="27">
        <v>35241.64</v>
      </c>
      <c r="C444" s="27">
        <v>0.5</v>
      </c>
      <c r="D444" s="27" t="s">
        <v>600</v>
      </c>
      <c r="E444" s="27" t="s">
        <v>600</v>
      </c>
      <c r="F444" s="27">
        <v>17620.82</v>
      </c>
      <c r="G444" s="27" t="s">
        <v>592</v>
      </c>
      <c r="H444" s="27" t="s">
        <v>592</v>
      </c>
      <c r="I444" s="98">
        <f t="shared" si="6"/>
        <v>17620.82</v>
      </c>
      <c r="J444" s="98" t="e">
        <f t="shared" si="7"/>
        <v>#VALUE!</v>
      </c>
      <c r="K444" s="99" t="e">
        <f t="shared" si="8"/>
        <v>#VALUE!</v>
      </c>
    </row>
    <row r="445" spans="1:11" ht="13">
      <c r="A445" s="16" t="s">
        <v>82</v>
      </c>
      <c r="B445" s="28">
        <v>19376.28</v>
      </c>
      <c r="C445" s="28">
        <v>0.32200000000000001</v>
      </c>
      <c r="D445" s="28">
        <v>0.72030000000000005</v>
      </c>
      <c r="E445" s="28">
        <v>0.64859999999999995</v>
      </c>
      <c r="F445" s="28">
        <v>6239.1621599999999</v>
      </c>
      <c r="G445" s="28">
        <v>13956.734484000001</v>
      </c>
      <c r="H445" s="28">
        <v>12567.455207999998</v>
      </c>
      <c r="I445" s="101">
        <f t="shared" si="6"/>
        <v>6239.1621599999999</v>
      </c>
      <c r="J445" s="101">
        <f t="shared" si="7"/>
        <v>13956.734484000001</v>
      </c>
      <c r="K445" s="102">
        <f t="shared" si="8"/>
        <v>12567.455207999998</v>
      </c>
    </row>
    <row r="446" spans="1:11" ht="13">
      <c r="A446" s="10" t="s">
        <v>465</v>
      </c>
      <c r="B446" s="27">
        <v>24434.54</v>
      </c>
      <c r="C446" s="27">
        <v>0.3458</v>
      </c>
      <c r="D446" s="27">
        <v>0.51670000000000005</v>
      </c>
      <c r="E446" s="27">
        <v>0.74029999999999996</v>
      </c>
      <c r="F446" s="27">
        <v>8449.4639320000006</v>
      </c>
      <c r="G446" s="27">
        <v>12625.326818000001</v>
      </c>
      <c r="H446" s="27">
        <v>18088.889962000001</v>
      </c>
      <c r="I446" s="98">
        <f t="shared" si="6"/>
        <v>8449.4639320000006</v>
      </c>
      <c r="J446" s="98">
        <f t="shared" si="7"/>
        <v>12625.326818000001</v>
      </c>
      <c r="K446" s="99">
        <f t="shared" si="8"/>
        <v>18088.889962000001</v>
      </c>
    </row>
    <row r="447" spans="1:11" ht="13">
      <c r="A447" s="16" t="s">
        <v>544</v>
      </c>
      <c r="B447" s="28">
        <v>25900.19</v>
      </c>
      <c r="C447" s="28">
        <v>0.22989999999999999</v>
      </c>
      <c r="D447" s="28">
        <v>0.28410000000000002</v>
      </c>
      <c r="E447" s="28">
        <v>0.83330000000000004</v>
      </c>
      <c r="F447" s="28">
        <v>5954.453681</v>
      </c>
      <c r="G447" s="28">
        <v>7358.2439789999999</v>
      </c>
      <c r="H447" s="28">
        <v>21582.628326999999</v>
      </c>
      <c r="I447" s="101">
        <f t="shared" si="6"/>
        <v>5954.453681</v>
      </c>
      <c r="J447" s="101">
        <f t="shared" si="7"/>
        <v>7358.2439789999999</v>
      </c>
      <c r="K447" s="102">
        <f t="shared" si="8"/>
        <v>21582.628326999999</v>
      </c>
    </row>
    <row r="448" spans="1:11" ht="13">
      <c r="A448" s="10" t="s">
        <v>545</v>
      </c>
      <c r="B448" s="27">
        <v>22330.2</v>
      </c>
      <c r="C448" s="27">
        <v>0.4017</v>
      </c>
      <c r="D448" s="27">
        <v>0.3846</v>
      </c>
      <c r="E448" s="27" t="s">
        <v>592</v>
      </c>
      <c r="F448" s="27">
        <v>8970.0413399999998</v>
      </c>
      <c r="G448" s="27">
        <v>8588.1949199999999</v>
      </c>
      <c r="H448" s="27" t="s">
        <v>592</v>
      </c>
      <c r="I448" s="98">
        <f t="shared" si="6"/>
        <v>8970.0413399999998</v>
      </c>
      <c r="J448" s="98">
        <f t="shared" si="7"/>
        <v>8588.1949199999999</v>
      </c>
      <c r="K448" s="99" t="e">
        <f t="shared" si="8"/>
        <v>#VALUE!</v>
      </c>
    </row>
    <row r="449" spans="1:11" ht="13">
      <c r="A449" s="16" t="s">
        <v>467</v>
      </c>
      <c r="B449" s="28">
        <v>21649</v>
      </c>
      <c r="C449" s="28">
        <v>0.33169999999999999</v>
      </c>
      <c r="D449" s="28">
        <v>0.47870000000000001</v>
      </c>
      <c r="E449" s="28">
        <v>0.83699999999999997</v>
      </c>
      <c r="F449" s="28">
        <v>7180.9732999999997</v>
      </c>
      <c r="G449" s="28">
        <v>10363.3763</v>
      </c>
      <c r="H449" s="28">
        <v>18120.213</v>
      </c>
      <c r="I449" s="101">
        <f t="shared" si="6"/>
        <v>7180.9732999999997</v>
      </c>
      <c r="J449" s="101">
        <f t="shared" si="7"/>
        <v>10363.3763</v>
      </c>
      <c r="K449" s="102">
        <f t="shared" si="8"/>
        <v>18120.213</v>
      </c>
    </row>
    <row r="450" spans="1:11" ht="13">
      <c r="A450" s="10" t="s">
        <v>266</v>
      </c>
      <c r="B450" s="27">
        <v>34873.97</v>
      </c>
      <c r="C450" s="27">
        <v>0.36840000000000001</v>
      </c>
      <c r="D450" s="27">
        <v>0.53949999999999998</v>
      </c>
      <c r="E450" s="27">
        <v>0.6522</v>
      </c>
      <c r="F450" s="27">
        <v>12847.570548000002</v>
      </c>
      <c r="G450" s="27">
        <v>18814.506815000001</v>
      </c>
      <c r="H450" s="27">
        <v>22744.803233999999</v>
      </c>
      <c r="I450" s="98">
        <f t="shared" si="6"/>
        <v>12847.570548000002</v>
      </c>
      <c r="J450" s="98">
        <f t="shared" si="7"/>
        <v>18814.506815000001</v>
      </c>
      <c r="K450" s="99">
        <f t="shared" si="8"/>
        <v>22744.803233999999</v>
      </c>
    </row>
    <row r="451" spans="1:11" ht="13">
      <c r="A451" s="16" t="s">
        <v>547</v>
      </c>
      <c r="B451" s="28">
        <v>26015.37</v>
      </c>
      <c r="C451" s="28">
        <v>0.32429999999999998</v>
      </c>
      <c r="D451" s="28">
        <v>0.2162</v>
      </c>
      <c r="E451" s="28" t="s">
        <v>592</v>
      </c>
      <c r="F451" s="28">
        <v>8436.7844909999985</v>
      </c>
      <c r="G451" s="28">
        <v>5624.5229939999999</v>
      </c>
      <c r="H451" s="28" t="s">
        <v>592</v>
      </c>
      <c r="I451" s="101">
        <f t="shared" si="6"/>
        <v>8436.7844909999985</v>
      </c>
      <c r="J451" s="101">
        <f t="shared" si="7"/>
        <v>5624.5229939999999</v>
      </c>
      <c r="K451" s="102" t="e">
        <f t="shared" si="8"/>
        <v>#VALUE!</v>
      </c>
    </row>
    <row r="452" spans="1:11" ht="13">
      <c r="A452" s="10" t="s">
        <v>549</v>
      </c>
      <c r="B452" s="27">
        <v>22472.080000000002</v>
      </c>
      <c r="C452" s="27">
        <v>0.40260000000000001</v>
      </c>
      <c r="D452" s="27">
        <v>0.42859999999999998</v>
      </c>
      <c r="E452" s="27" t="s">
        <v>592</v>
      </c>
      <c r="F452" s="27">
        <v>9047.2594080000017</v>
      </c>
      <c r="G452" s="27">
        <v>9631.5334880000009</v>
      </c>
      <c r="H452" s="27" t="s">
        <v>592</v>
      </c>
      <c r="I452" s="98">
        <f t="shared" si="6"/>
        <v>9047.2594080000017</v>
      </c>
      <c r="J452" s="98">
        <f t="shared" si="7"/>
        <v>9631.5334880000009</v>
      </c>
      <c r="K452" s="99" t="e">
        <f t="shared" si="8"/>
        <v>#VALUE!</v>
      </c>
    </row>
    <row r="453" spans="1:11" ht="13">
      <c r="A453" s="16" t="s">
        <v>551</v>
      </c>
      <c r="B453" s="28">
        <v>28011.71</v>
      </c>
      <c r="C453" s="28">
        <v>0.33040000000000003</v>
      </c>
      <c r="D453" s="28">
        <v>0.30830000000000002</v>
      </c>
      <c r="E453" s="28" t="s">
        <v>592</v>
      </c>
      <c r="F453" s="28">
        <v>9255.0689840000014</v>
      </c>
      <c r="G453" s="28">
        <v>8636.0101930000001</v>
      </c>
      <c r="H453" s="28" t="s">
        <v>592</v>
      </c>
      <c r="I453" s="101">
        <f t="shared" si="6"/>
        <v>9255.0689840000014</v>
      </c>
      <c r="J453" s="101">
        <f t="shared" si="7"/>
        <v>8636.0101930000001</v>
      </c>
      <c r="K453" s="102" t="e">
        <f t="shared" si="8"/>
        <v>#VALUE!</v>
      </c>
    </row>
    <row r="454" spans="1:11" ht="13">
      <c r="A454" s="10" t="s">
        <v>225</v>
      </c>
      <c r="B454" s="27">
        <v>27001.61</v>
      </c>
      <c r="C454" s="27">
        <v>0.57140000000000002</v>
      </c>
      <c r="D454" s="27">
        <v>0.57140000000000002</v>
      </c>
      <c r="E454" s="27" t="s">
        <v>600</v>
      </c>
      <c r="F454" s="27">
        <v>15428.719954</v>
      </c>
      <c r="G454" s="27">
        <v>15428.719954</v>
      </c>
      <c r="H454" s="27" t="s">
        <v>592</v>
      </c>
      <c r="I454" s="98">
        <f t="shared" si="6"/>
        <v>15428.719954</v>
      </c>
      <c r="J454" s="98">
        <f t="shared" si="7"/>
        <v>15428.719954</v>
      </c>
      <c r="K454" s="99" t="e">
        <f t="shared" si="8"/>
        <v>#VALUE!</v>
      </c>
    </row>
    <row r="455" spans="1:11" ht="13">
      <c r="A455" s="16" t="s">
        <v>552</v>
      </c>
      <c r="B455" s="28">
        <v>19595.689999999999</v>
      </c>
      <c r="C455" s="28">
        <v>0.33329999999999999</v>
      </c>
      <c r="D455" s="28">
        <v>0.64710000000000001</v>
      </c>
      <c r="E455" s="28" t="s">
        <v>600</v>
      </c>
      <c r="F455" s="28">
        <v>6531.2434769999991</v>
      </c>
      <c r="G455" s="28">
        <v>12680.370998999999</v>
      </c>
      <c r="H455" s="28" t="s">
        <v>592</v>
      </c>
      <c r="I455" s="101">
        <f t="shared" si="6"/>
        <v>6531.2434769999991</v>
      </c>
      <c r="J455" s="101">
        <f t="shared" si="7"/>
        <v>12680.370998999999</v>
      </c>
      <c r="K455" s="102" t="e">
        <f t="shared" si="8"/>
        <v>#VALUE!</v>
      </c>
    </row>
    <row r="456" spans="1:11" ht="13">
      <c r="A456" s="10" t="s">
        <v>335</v>
      </c>
      <c r="B456" s="27">
        <v>24668.3</v>
      </c>
      <c r="C456" s="27">
        <v>0.45450000000000002</v>
      </c>
      <c r="D456" s="27">
        <v>0.64629999999999999</v>
      </c>
      <c r="E456" s="27">
        <v>0.78129999999999999</v>
      </c>
      <c r="F456" s="27">
        <v>11211.74235</v>
      </c>
      <c r="G456" s="27">
        <v>15943.122289999999</v>
      </c>
      <c r="H456" s="27">
        <v>19273.342789999999</v>
      </c>
      <c r="I456" s="98">
        <f t="shared" si="6"/>
        <v>11211.74235</v>
      </c>
      <c r="J456" s="98">
        <f t="shared" si="7"/>
        <v>15943.122289999999</v>
      </c>
      <c r="K456" s="99">
        <f t="shared" si="8"/>
        <v>19273.342789999999</v>
      </c>
    </row>
    <row r="457" spans="1:11" ht="13">
      <c r="A457" s="16" t="s">
        <v>357</v>
      </c>
      <c r="B457" s="28">
        <v>25244.57</v>
      </c>
      <c r="C457" s="28">
        <v>0.39689999999999998</v>
      </c>
      <c r="D457" s="28">
        <v>0.64119999999999999</v>
      </c>
      <c r="E457" s="28">
        <v>0.6532</v>
      </c>
      <c r="F457" s="28">
        <v>10019.569833</v>
      </c>
      <c r="G457" s="28">
        <v>16186.818283999999</v>
      </c>
      <c r="H457" s="28">
        <v>16489.753123999999</v>
      </c>
      <c r="I457" s="101">
        <f t="shared" si="6"/>
        <v>10019.569833</v>
      </c>
      <c r="J457" s="101">
        <f t="shared" si="7"/>
        <v>16186.818283999999</v>
      </c>
      <c r="K457" s="102">
        <f t="shared" si="8"/>
        <v>16489.753123999999</v>
      </c>
    </row>
    <row r="458" spans="1:11" ht="13">
      <c r="A458" s="10" t="s">
        <v>78</v>
      </c>
      <c r="B458" s="27">
        <v>22864.799999999999</v>
      </c>
      <c r="C458" s="27">
        <v>0.40870000000000001</v>
      </c>
      <c r="D458" s="27">
        <v>0.56520000000000004</v>
      </c>
      <c r="E458" s="27">
        <v>0.81079999999999997</v>
      </c>
      <c r="F458" s="27">
        <v>9344.8437599999997</v>
      </c>
      <c r="G458" s="27">
        <v>12923.184960000001</v>
      </c>
      <c r="H458" s="27">
        <v>18538.779839999999</v>
      </c>
      <c r="I458" s="98">
        <f t="shared" si="6"/>
        <v>9344.8437599999997</v>
      </c>
      <c r="J458" s="98">
        <f t="shared" si="7"/>
        <v>12923.184960000001</v>
      </c>
      <c r="K458" s="99">
        <f t="shared" si="8"/>
        <v>18538.779839999999</v>
      </c>
    </row>
    <row r="459" spans="1:11" ht="13">
      <c r="A459" s="16" t="s">
        <v>345</v>
      </c>
      <c r="B459" s="28">
        <v>24765.18</v>
      </c>
      <c r="C459" s="28">
        <v>0.3478</v>
      </c>
      <c r="D459" s="28">
        <v>0.63639999999999997</v>
      </c>
      <c r="E459" s="28" t="s">
        <v>600</v>
      </c>
      <c r="F459" s="28">
        <v>8613.3296040000005</v>
      </c>
      <c r="G459" s="28">
        <v>15760.560551999999</v>
      </c>
      <c r="H459" s="28" t="s">
        <v>592</v>
      </c>
      <c r="I459" s="101">
        <f t="shared" si="6"/>
        <v>8613.3296040000005</v>
      </c>
      <c r="J459" s="101">
        <f t="shared" si="7"/>
        <v>15760.560551999999</v>
      </c>
      <c r="K459" s="102" t="e">
        <f t="shared" si="8"/>
        <v>#VALUE!</v>
      </c>
    </row>
    <row r="460" spans="1:11" ht="13">
      <c r="A460" s="10" t="s">
        <v>226</v>
      </c>
      <c r="B460" s="27">
        <v>21138.14</v>
      </c>
      <c r="C460" s="27">
        <v>0.59260000000000002</v>
      </c>
      <c r="D460" s="27">
        <v>0.73870000000000002</v>
      </c>
      <c r="E460" s="27" t="s">
        <v>600</v>
      </c>
      <c r="F460" s="27">
        <v>12526.461764</v>
      </c>
      <c r="G460" s="27">
        <v>15614.744017999999</v>
      </c>
      <c r="H460" s="27" t="s">
        <v>592</v>
      </c>
      <c r="I460" s="98">
        <f t="shared" si="6"/>
        <v>12526.461764</v>
      </c>
      <c r="J460" s="98">
        <f t="shared" si="7"/>
        <v>15614.744017999999</v>
      </c>
      <c r="K460" s="99" t="e">
        <f t="shared" si="8"/>
        <v>#VALUE!</v>
      </c>
    </row>
    <row r="461" spans="1:11" ht="13">
      <c r="A461" s="16" t="s">
        <v>554</v>
      </c>
      <c r="B461" s="28">
        <v>19300.36</v>
      </c>
      <c r="C461" s="28">
        <v>0.32379999999999998</v>
      </c>
      <c r="D461" s="28">
        <v>0.378</v>
      </c>
      <c r="E461" s="28">
        <v>0.75</v>
      </c>
      <c r="F461" s="28">
        <v>6249.4565679999996</v>
      </c>
      <c r="G461" s="28">
        <v>7295.5360799999999</v>
      </c>
      <c r="H461" s="28">
        <v>14475.27</v>
      </c>
      <c r="I461" s="101">
        <f t="shared" si="6"/>
        <v>6249.4565679999996</v>
      </c>
      <c r="J461" s="101">
        <f t="shared" si="7"/>
        <v>7295.5360799999999</v>
      </c>
      <c r="K461" s="102">
        <f t="shared" si="8"/>
        <v>14475.27</v>
      </c>
    </row>
    <row r="462" spans="1:11" ht="13">
      <c r="A462" s="10" t="s">
        <v>198</v>
      </c>
      <c r="B462" s="27">
        <v>21919.77</v>
      </c>
      <c r="C462" s="27">
        <v>0.25629999999999997</v>
      </c>
      <c r="D462" s="27">
        <v>0.61990000000000001</v>
      </c>
      <c r="E462" s="27">
        <v>0.53129999999999999</v>
      </c>
      <c r="F462" s="27">
        <v>5618.0370509999993</v>
      </c>
      <c r="G462" s="27">
        <v>13588.065423</v>
      </c>
      <c r="H462" s="27">
        <v>11645.973801</v>
      </c>
      <c r="I462" s="98">
        <f t="shared" si="6"/>
        <v>5618.0370509999993</v>
      </c>
      <c r="J462" s="98">
        <f t="shared" si="7"/>
        <v>13588.065423</v>
      </c>
      <c r="K462" s="99">
        <f t="shared" si="8"/>
        <v>11645.973801</v>
      </c>
    </row>
    <row r="463" spans="1:11" ht="13">
      <c r="A463" s="16" t="s">
        <v>137</v>
      </c>
      <c r="B463" s="28">
        <v>21432.77</v>
      </c>
      <c r="C463" s="28">
        <v>0.3281</v>
      </c>
      <c r="D463" s="28">
        <v>0.59540000000000004</v>
      </c>
      <c r="E463" s="28">
        <v>0.61170000000000002</v>
      </c>
      <c r="F463" s="28">
        <v>7032.0918369999999</v>
      </c>
      <c r="G463" s="28">
        <v>12761.071258000002</v>
      </c>
      <c r="H463" s="28">
        <v>13110.425409000001</v>
      </c>
      <c r="I463" s="101">
        <f t="shared" si="6"/>
        <v>7032.0918369999999</v>
      </c>
      <c r="J463" s="101">
        <f t="shared" si="7"/>
        <v>12761.071258000002</v>
      </c>
      <c r="K463" s="102">
        <f t="shared" si="8"/>
        <v>13110.425409000001</v>
      </c>
    </row>
    <row r="464" spans="1:11" ht="13">
      <c r="A464" s="10" t="s">
        <v>556</v>
      </c>
      <c r="B464" s="27">
        <v>31209.47</v>
      </c>
      <c r="C464" s="27">
        <v>0.42859999999999998</v>
      </c>
      <c r="D464" s="27">
        <v>0.2571</v>
      </c>
      <c r="E464" s="27" t="s">
        <v>600</v>
      </c>
      <c r="F464" s="27">
        <v>13376.378842</v>
      </c>
      <c r="G464" s="27">
        <v>8023.954737</v>
      </c>
      <c r="H464" s="27" t="s">
        <v>592</v>
      </c>
      <c r="I464" s="98">
        <f t="shared" si="6"/>
        <v>13376.378842</v>
      </c>
      <c r="J464" s="98">
        <f t="shared" si="7"/>
        <v>8023.954737</v>
      </c>
      <c r="K464" s="99" t="e">
        <f t="shared" si="8"/>
        <v>#VALUE!</v>
      </c>
    </row>
    <row r="465" spans="1:11" ht="13">
      <c r="A465" s="16" t="s">
        <v>557</v>
      </c>
      <c r="B465" s="28">
        <v>22903.45</v>
      </c>
      <c r="C465" s="28">
        <v>0.313</v>
      </c>
      <c r="D465" s="28">
        <v>0.39219999999999999</v>
      </c>
      <c r="E465" s="28" t="s">
        <v>592</v>
      </c>
      <c r="F465" s="28">
        <v>7168.7798499999999</v>
      </c>
      <c r="G465" s="28">
        <v>8982.7330899999997</v>
      </c>
      <c r="H465" s="28" t="s">
        <v>592</v>
      </c>
      <c r="I465" s="101">
        <f t="shared" si="6"/>
        <v>7168.7798499999999</v>
      </c>
      <c r="J465" s="101">
        <f t="shared" si="7"/>
        <v>8982.7330899999997</v>
      </c>
      <c r="K465" s="102" t="e">
        <f t="shared" si="8"/>
        <v>#VALUE!</v>
      </c>
    </row>
    <row r="466" spans="1:11" ht="13">
      <c r="A466" s="10" t="s">
        <v>409</v>
      </c>
      <c r="B466" s="27">
        <v>28035.07</v>
      </c>
      <c r="C466" s="27">
        <v>0.37780000000000002</v>
      </c>
      <c r="D466" s="27">
        <v>0.4607</v>
      </c>
      <c r="E466" s="27">
        <v>0.70369999999999999</v>
      </c>
      <c r="F466" s="27">
        <v>10591.649446000001</v>
      </c>
      <c r="G466" s="27">
        <v>12915.756749</v>
      </c>
      <c r="H466" s="27">
        <v>19728.278759000001</v>
      </c>
      <c r="I466" s="98">
        <f t="shared" si="6"/>
        <v>10591.649446000001</v>
      </c>
      <c r="J466" s="98">
        <f t="shared" si="7"/>
        <v>12915.756749</v>
      </c>
      <c r="K466" s="99">
        <f t="shared" si="8"/>
        <v>19728.278759000001</v>
      </c>
    </row>
    <row r="467" spans="1:11" ht="13">
      <c r="A467" s="16" t="s">
        <v>558</v>
      </c>
      <c r="B467" s="28">
        <v>25000.560000000001</v>
      </c>
      <c r="C467" s="28">
        <v>0.2145</v>
      </c>
      <c r="D467" s="28">
        <v>0.371</v>
      </c>
      <c r="E467" s="28">
        <v>0.62729999999999997</v>
      </c>
      <c r="F467" s="28">
        <v>5362.6201200000005</v>
      </c>
      <c r="G467" s="28">
        <v>9275.2077600000011</v>
      </c>
      <c r="H467" s="28">
        <v>15682.851288</v>
      </c>
      <c r="I467" s="101">
        <f t="shared" si="6"/>
        <v>5362.6201200000005</v>
      </c>
      <c r="J467" s="101">
        <f t="shared" si="7"/>
        <v>9275.2077600000011</v>
      </c>
      <c r="K467" s="102">
        <f t="shared" si="8"/>
        <v>15682.851288</v>
      </c>
    </row>
    <row r="468" spans="1:11" ht="13">
      <c r="A468" s="10" t="s">
        <v>559</v>
      </c>
      <c r="B468" s="27">
        <v>25294.97</v>
      </c>
      <c r="C468" s="27">
        <v>0.18140000000000001</v>
      </c>
      <c r="D468" s="27">
        <v>0.21190000000000001</v>
      </c>
      <c r="E468" s="27">
        <v>0.62439999999999996</v>
      </c>
      <c r="F468" s="27">
        <v>4588.5075580000002</v>
      </c>
      <c r="G468" s="27">
        <v>5360.0041430000001</v>
      </c>
      <c r="H468" s="27">
        <v>15794.179268</v>
      </c>
      <c r="I468" s="98">
        <f t="shared" si="6"/>
        <v>4588.5075580000002</v>
      </c>
      <c r="J468" s="98">
        <f t="shared" si="7"/>
        <v>5360.0041430000001</v>
      </c>
      <c r="K468" s="99">
        <f t="shared" si="8"/>
        <v>15794.179268</v>
      </c>
    </row>
    <row r="469" spans="1:11" ht="13">
      <c r="A469" s="16" t="s">
        <v>560</v>
      </c>
      <c r="B469" s="28">
        <v>38060.769999999997</v>
      </c>
      <c r="C469" s="28">
        <v>0.15379999999999999</v>
      </c>
      <c r="D469" s="28">
        <v>0.28210000000000002</v>
      </c>
      <c r="E469" s="28" t="s">
        <v>600</v>
      </c>
      <c r="F469" s="28">
        <v>5853.7464259999988</v>
      </c>
      <c r="G469" s="28">
        <v>10736.943217</v>
      </c>
      <c r="H469" s="28" t="s">
        <v>592</v>
      </c>
      <c r="I469" s="101">
        <f t="shared" si="6"/>
        <v>5853.7464259999988</v>
      </c>
      <c r="J469" s="101">
        <f t="shared" si="7"/>
        <v>10736.943217</v>
      </c>
      <c r="K469" s="102" t="e">
        <f t="shared" si="8"/>
        <v>#VALUE!</v>
      </c>
    </row>
    <row r="470" spans="1:11" ht="13">
      <c r="A470" s="10" t="s">
        <v>140</v>
      </c>
      <c r="B470" s="27">
        <v>22417.13</v>
      </c>
      <c r="C470" s="27">
        <v>0.49320000000000003</v>
      </c>
      <c r="D470" s="27">
        <v>0.66449999999999998</v>
      </c>
      <c r="E470" s="27">
        <v>0.74260000000000004</v>
      </c>
      <c r="F470" s="27">
        <v>11056.128516000001</v>
      </c>
      <c r="G470" s="27">
        <v>14896.182885</v>
      </c>
      <c r="H470" s="27">
        <v>16646.960738000002</v>
      </c>
      <c r="I470" s="98">
        <f t="shared" si="6"/>
        <v>11056.128516000001</v>
      </c>
      <c r="J470" s="98">
        <f t="shared" si="7"/>
        <v>14896.182885</v>
      </c>
      <c r="K470" s="99">
        <f t="shared" si="8"/>
        <v>16646.960738000002</v>
      </c>
    </row>
    <row r="471" spans="1:11" ht="13">
      <c r="A471" s="16" t="s">
        <v>248</v>
      </c>
      <c r="B471" s="28">
        <v>23664.95</v>
      </c>
      <c r="C471" s="28">
        <v>0.41339999999999999</v>
      </c>
      <c r="D471" s="28">
        <v>0.71430000000000005</v>
      </c>
      <c r="E471" s="28">
        <v>0.78869999999999996</v>
      </c>
      <c r="F471" s="28">
        <v>9783.0903300000009</v>
      </c>
      <c r="G471" s="28">
        <v>16903.873785000003</v>
      </c>
      <c r="H471" s="28">
        <v>18664.546064999999</v>
      </c>
      <c r="I471" s="101">
        <f t="shared" si="6"/>
        <v>9783.0903300000009</v>
      </c>
      <c r="J471" s="101">
        <f t="shared" si="7"/>
        <v>16903.873785000003</v>
      </c>
      <c r="K471" s="102">
        <f t="shared" si="8"/>
        <v>18664.546064999999</v>
      </c>
    </row>
    <row r="472" spans="1:11" ht="13">
      <c r="A472" s="10" t="s">
        <v>472</v>
      </c>
      <c r="B472" s="27">
        <v>24912.59</v>
      </c>
      <c r="C472" s="27">
        <v>0.29630000000000001</v>
      </c>
      <c r="D472" s="27">
        <v>0.47220000000000001</v>
      </c>
      <c r="E472" s="27">
        <v>0.57579999999999998</v>
      </c>
      <c r="F472" s="27">
        <v>7381.6004170000006</v>
      </c>
      <c r="G472" s="27">
        <v>11763.724998</v>
      </c>
      <c r="H472" s="27">
        <v>14344.669322</v>
      </c>
      <c r="I472" s="98">
        <f t="shared" si="6"/>
        <v>7381.6004170000006</v>
      </c>
      <c r="J472" s="98">
        <f t="shared" si="7"/>
        <v>11763.724998</v>
      </c>
      <c r="K472" s="99">
        <f t="shared" si="8"/>
        <v>14344.669322</v>
      </c>
    </row>
    <row r="473" spans="1:11" ht="13">
      <c r="A473" s="16" t="s">
        <v>423</v>
      </c>
      <c r="B473" s="28">
        <v>29464.98</v>
      </c>
      <c r="C473" s="28" t="s">
        <v>600</v>
      </c>
      <c r="D473" s="28">
        <v>0.58330000000000004</v>
      </c>
      <c r="E473" s="28" t="s">
        <v>600</v>
      </c>
      <c r="F473" s="28" t="s">
        <v>592</v>
      </c>
      <c r="G473" s="28">
        <v>17186.922834000001</v>
      </c>
      <c r="H473" s="28" t="s">
        <v>592</v>
      </c>
      <c r="I473" s="101" t="e">
        <f t="shared" si="6"/>
        <v>#VALUE!</v>
      </c>
      <c r="J473" s="101">
        <f t="shared" si="7"/>
        <v>17186.922834000001</v>
      </c>
      <c r="K473" s="102" t="e">
        <f t="shared" si="8"/>
        <v>#VALUE!</v>
      </c>
    </row>
    <row r="474" spans="1:11" ht="13">
      <c r="A474" s="10" t="s">
        <v>562</v>
      </c>
      <c r="B474" s="27">
        <v>20607.36</v>
      </c>
      <c r="C474" s="27">
        <v>0.22159999999999999</v>
      </c>
      <c r="D474" s="27">
        <v>0.39500000000000002</v>
      </c>
      <c r="E474" s="27">
        <v>0.315</v>
      </c>
      <c r="F474" s="27">
        <v>4566.5909759999995</v>
      </c>
      <c r="G474" s="27">
        <v>8139.9072000000006</v>
      </c>
      <c r="H474" s="27">
        <v>6491.3184000000001</v>
      </c>
      <c r="I474" s="98">
        <f t="shared" si="6"/>
        <v>4566.5909759999995</v>
      </c>
      <c r="J474" s="98">
        <f t="shared" si="7"/>
        <v>8139.9072000000006</v>
      </c>
      <c r="K474" s="99">
        <f t="shared" si="8"/>
        <v>6491.3184000000001</v>
      </c>
    </row>
    <row r="475" spans="1:11" ht="13">
      <c r="A475" s="16" t="s">
        <v>563</v>
      </c>
      <c r="B475" s="28">
        <v>21013.89</v>
      </c>
      <c r="C475" s="28">
        <v>0.26700000000000002</v>
      </c>
      <c r="D475" s="28">
        <v>0.38350000000000001</v>
      </c>
      <c r="E475" s="28">
        <v>0.75</v>
      </c>
      <c r="F475" s="28">
        <v>5610.7086300000001</v>
      </c>
      <c r="G475" s="28">
        <v>8058.8268150000004</v>
      </c>
      <c r="H475" s="28">
        <v>15760.4175</v>
      </c>
      <c r="I475" s="101">
        <f t="shared" si="6"/>
        <v>5610.7086300000001</v>
      </c>
      <c r="J475" s="101">
        <f t="shared" si="7"/>
        <v>8058.8268150000004</v>
      </c>
      <c r="K475" s="102">
        <f t="shared" si="8"/>
        <v>15760.4175</v>
      </c>
    </row>
    <row r="476" spans="1:11" ht="13">
      <c r="A476" s="10" t="s">
        <v>564</v>
      </c>
      <c r="B476" s="27">
        <v>24272.18</v>
      </c>
      <c r="C476" s="27">
        <v>0.20949999999999999</v>
      </c>
      <c r="D476" s="27">
        <v>0.3654</v>
      </c>
      <c r="E476" s="27">
        <v>0.7742</v>
      </c>
      <c r="F476" s="27">
        <v>5085.02171</v>
      </c>
      <c r="G476" s="27">
        <v>8869.0545720000009</v>
      </c>
      <c r="H476" s="27">
        <v>18791.521756000002</v>
      </c>
      <c r="I476" s="98">
        <f t="shared" si="6"/>
        <v>5085.02171</v>
      </c>
      <c r="J476" s="98">
        <f t="shared" si="7"/>
        <v>8869.0545720000009</v>
      </c>
      <c r="K476" s="99">
        <f t="shared" si="8"/>
        <v>18791.521756000002</v>
      </c>
    </row>
    <row r="477" spans="1:11" ht="13">
      <c r="A477" s="16" t="s">
        <v>250</v>
      </c>
      <c r="B477" s="28">
        <v>21609.06</v>
      </c>
      <c r="C477" s="28">
        <v>0.44440000000000002</v>
      </c>
      <c r="D477" s="28">
        <v>0.69779999999999998</v>
      </c>
      <c r="E477" s="28">
        <v>0.67569999999999997</v>
      </c>
      <c r="F477" s="28">
        <v>9603.066264000001</v>
      </c>
      <c r="G477" s="28">
        <v>15078.802068000001</v>
      </c>
      <c r="H477" s="28">
        <v>14601.241841999999</v>
      </c>
      <c r="I477" s="101">
        <f t="shared" si="6"/>
        <v>9603.066264000001</v>
      </c>
      <c r="J477" s="101">
        <f t="shared" si="7"/>
        <v>15078.802068000001</v>
      </c>
      <c r="K477" s="102">
        <f t="shared" si="8"/>
        <v>14601.241841999999</v>
      </c>
    </row>
    <row r="478" spans="1:11" ht="13">
      <c r="A478" s="10" t="s">
        <v>473</v>
      </c>
      <c r="B478" s="27">
        <v>20702.03</v>
      </c>
      <c r="C478" s="27">
        <v>0.37009999999999998</v>
      </c>
      <c r="D478" s="27">
        <v>0.65180000000000005</v>
      </c>
      <c r="E478" s="27">
        <v>0.61960000000000004</v>
      </c>
      <c r="F478" s="27">
        <v>7661.8213029999988</v>
      </c>
      <c r="G478" s="27">
        <v>13493.583154</v>
      </c>
      <c r="H478" s="27">
        <v>12826.977788</v>
      </c>
      <c r="I478" s="98">
        <f t="shared" si="6"/>
        <v>7661.8213029999988</v>
      </c>
      <c r="J478" s="98">
        <f t="shared" si="7"/>
        <v>13493.583154</v>
      </c>
      <c r="K478" s="99">
        <f t="shared" si="8"/>
        <v>12826.977788</v>
      </c>
    </row>
    <row r="479" spans="1:11" ht="13">
      <c r="A479" s="16" t="s">
        <v>565</v>
      </c>
      <c r="B479" s="28">
        <v>20715.66</v>
      </c>
      <c r="C479" s="28">
        <v>0.41880000000000001</v>
      </c>
      <c r="D479" s="28">
        <v>0.41249999999999998</v>
      </c>
      <c r="E479" s="28" t="s">
        <v>592</v>
      </c>
      <c r="F479" s="28">
        <v>8675.7184080000006</v>
      </c>
      <c r="G479" s="28">
        <v>8545.20975</v>
      </c>
      <c r="H479" s="28" t="s">
        <v>592</v>
      </c>
      <c r="I479" s="101">
        <f t="shared" si="6"/>
        <v>8675.7184080000006</v>
      </c>
      <c r="J479" s="101">
        <f t="shared" si="7"/>
        <v>8545.20975</v>
      </c>
      <c r="K479" s="102" t="e">
        <f t="shared" si="8"/>
        <v>#VALUE!</v>
      </c>
    </row>
    <row r="480" spans="1:11" ht="13">
      <c r="A480" s="10" t="s">
        <v>474</v>
      </c>
      <c r="B480" s="27">
        <v>22929.82</v>
      </c>
      <c r="C480" s="27">
        <v>0.29409999999999997</v>
      </c>
      <c r="D480" s="27">
        <v>0.36899999999999999</v>
      </c>
      <c r="E480" s="27">
        <v>0.65569999999999995</v>
      </c>
      <c r="F480" s="27">
        <v>6743.660061999999</v>
      </c>
      <c r="G480" s="27">
        <v>8461.1035799999991</v>
      </c>
      <c r="H480" s="27">
        <v>15035.082973999999</v>
      </c>
      <c r="I480" s="98">
        <f t="shared" si="6"/>
        <v>6743.660061999999</v>
      </c>
      <c r="J480" s="98">
        <f t="shared" si="7"/>
        <v>8461.1035799999991</v>
      </c>
      <c r="K480" s="99">
        <f t="shared" si="8"/>
        <v>15035.082973999999</v>
      </c>
    </row>
    <row r="481" spans="1:11" ht="13">
      <c r="A481" s="16" t="s">
        <v>475</v>
      </c>
      <c r="B481" s="28">
        <v>21415.66</v>
      </c>
      <c r="C481" s="28">
        <v>0.33989999999999998</v>
      </c>
      <c r="D481" s="28">
        <v>0.39929999999999999</v>
      </c>
      <c r="E481" s="28">
        <v>0.75609999999999999</v>
      </c>
      <c r="F481" s="28">
        <v>7279.1828339999993</v>
      </c>
      <c r="G481" s="28">
        <v>8551.2730379999994</v>
      </c>
      <c r="H481" s="28">
        <v>16192.380525999999</v>
      </c>
      <c r="I481" s="101">
        <f t="shared" si="6"/>
        <v>7279.1828339999993</v>
      </c>
      <c r="J481" s="101">
        <f t="shared" si="7"/>
        <v>8551.2730379999994</v>
      </c>
      <c r="K481" s="102">
        <f t="shared" si="8"/>
        <v>16192.380525999999</v>
      </c>
    </row>
    <row r="482" spans="1:11" ht="13">
      <c r="A482" s="10" t="s">
        <v>415</v>
      </c>
      <c r="B482" s="27">
        <v>22943.89</v>
      </c>
      <c r="C482" s="27">
        <v>0.38540000000000002</v>
      </c>
      <c r="D482" s="27">
        <v>0.5</v>
      </c>
      <c r="E482" s="27">
        <v>0.59040000000000004</v>
      </c>
      <c r="F482" s="27">
        <v>8842.5752059999995</v>
      </c>
      <c r="G482" s="27">
        <v>11471.945</v>
      </c>
      <c r="H482" s="27">
        <v>13546.072656</v>
      </c>
      <c r="I482" s="98">
        <f t="shared" si="6"/>
        <v>8842.5752059999995</v>
      </c>
      <c r="J482" s="98">
        <f t="shared" si="7"/>
        <v>11471.945</v>
      </c>
      <c r="K482" s="99">
        <f t="shared" si="8"/>
        <v>13546.072656</v>
      </c>
    </row>
    <row r="483" spans="1:11" ht="13">
      <c r="A483" s="16" t="s">
        <v>87</v>
      </c>
      <c r="B483" s="28">
        <v>23574.36</v>
      </c>
      <c r="C483" s="28">
        <v>0.33529999999999999</v>
      </c>
      <c r="D483" s="28">
        <v>0.64739999999999998</v>
      </c>
      <c r="E483" s="28">
        <v>0.46429999999999999</v>
      </c>
      <c r="F483" s="28">
        <v>7904.482908</v>
      </c>
      <c r="G483" s="28">
        <v>15262.040664</v>
      </c>
      <c r="H483" s="28">
        <v>10945.575348</v>
      </c>
      <c r="I483" s="101">
        <f t="shared" si="6"/>
        <v>7904.482908</v>
      </c>
      <c r="J483" s="101">
        <f t="shared" si="7"/>
        <v>15262.040664</v>
      </c>
      <c r="K483" s="102">
        <f t="shared" si="8"/>
        <v>10945.575348</v>
      </c>
    </row>
    <row r="484" spans="1:11" ht="13">
      <c r="A484" s="10" t="s">
        <v>476</v>
      </c>
      <c r="B484" s="27">
        <v>23562.98</v>
      </c>
      <c r="C484" s="27">
        <v>0.3412</v>
      </c>
      <c r="D484" s="27">
        <v>0.4471</v>
      </c>
      <c r="E484" s="27">
        <v>0.85919999999999996</v>
      </c>
      <c r="F484" s="27">
        <v>8039.688776</v>
      </c>
      <c r="G484" s="27">
        <v>10535.008357999999</v>
      </c>
      <c r="H484" s="27">
        <v>20245.312415999997</v>
      </c>
      <c r="I484" s="98">
        <f t="shared" si="6"/>
        <v>8039.688776</v>
      </c>
      <c r="J484" s="98">
        <f t="shared" si="7"/>
        <v>10535.008357999999</v>
      </c>
      <c r="K484" s="99">
        <f t="shared" si="8"/>
        <v>20245.312415999997</v>
      </c>
    </row>
    <row r="485" spans="1:11" ht="13">
      <c r="A485" s="16" t="s">
        <v>145</v>
      </c>
      <c r="B485" s="28">
        <v>24448.13</v>
      </c>
      <c r="C485" s="28">
        <v>0.375</v>
      </c>
      <c r="D485" s="28">
        <v>0.625</v>
      </c>
      <c r="E485" s="28">
        <v>0.46429999999999999</v>
      </c>
      <c r="F485" s="28">
        <v>9168.0487499999999</v>
      </c>
      <c r="G485" s="28">
        <v>15280.081250000001</v>
      </c>
      <c r="H485" s="28">
        <v>11351.266759</v>
      </c>
      <c r="I485" s="101">
        <f t="shared" si="6"/>
        <v>9168.0487499999999</v>
      </c>
      <c r="J485" s="101">
        <f t="shared" si="7"/>
        <v>15280.081250000001</v>
      </c>
      <c r="K485" s="102">
        <f t="shared" si="8"/>
        <v>11351.266759</v>
      </c>
    </row>
    <row r="486" spans="1:11" ht="13">
      <c r="A486" s="10" t="s">
        <v>478</v>
      </c>
      <c r="B486" s="27">
        <v>25151.74</v>
      </c>
      <c r="C486" s="27">
        <v>0.38740000000000002</v>
      </c>
      <c r="D486" s="27">
        <v>0.61260000000000003</v>
      </c>
      <c r="E486" s="27">
        <v>0.56940000000000002</v>
      </c>
      <c r="F486" s="27">
        <v>9743.7840760000017</v>
      </c>
      <c r="G486" s="27">
        <v>15407.955924000002</v>
      </c>
      <c r="H486" s="27">
        <v>14321.400756000001</v>
      </c>
      <c r="I486" s="98">
        <f t="shared" si="6"/>
        <v>9743.7840760000017</v>
      </c>
      <c r="J486" s="98">
        <f t="shared" si="7"/>
        <v>15407.955924000002</v>
      </c>
      <c r="K486" s="99">
        <f t="shared" si="8"/>
        <v>14321.400756000001</v>
      </c>
    </row>
    <row r="487" spans="1:11" ht="13">
      <c r="A487" s="16" t="s">
        <v>419</v>
      </c>
      <c r="B487" s="28">
        <v>30452.16</v>
      </c>
      <c r="C487" s="28">
        <v>0.3286</v>
      </c>
      <c r="D487" s="28">
        <v>0.45069999999999999</v>
      </c>
      <c r="E487" s="28" t="s">
        <v>600</v>
      </c>
      <c r="F487" s="28">
        <v>10006.579776</v>
      </c>
      <c r="G487" s="28">
        <v>13724.788511999999</v>
      </c>
      <c r="H487" s="28" t="s">
        <v>592</v>
      </c>
      <c r="I487" s="101">
        <f t="shared" si="6"/>
        <v>10006.579776</v>
      </c>
      <c r="J487" s="101">
        <f t="shared" si="7"/>
        <v>13724.788511999999</v>
      </c>
      <c r="K487" s="102" t="e">
        <f t="shared" si="8"/>
        <v>#VALUE!</v>
      </c>
    </row>
    <row r="488" spans="1:11" ht="13">
      <c r="A488" s="10" t="s">
        <v>151</v>
      </c>
      <c r="B488" s="27">
        <v>28362.75</v>
      </c>
      <c r="C488" s="27">
        <v>0.43690000000000001</v>
      </c>
      <c r="D488" s="27">
        <v>0.74760000000000004</v>
      </c>
      <c r="E488" s="27">
        <v>0.76790000000000003</v>
      </c>
      <c r="F488" s="27">
        <v>12391.685475</v>
      </c>
      <c r="G488" s="27">
        <v>21203.991900000001</v>
      </c>
      <c r="H488" s="27">
        <v>21779.755724999999</v>
      </c>
      <c r="I488" s="98">
        <f t="shared" si="6"/>
        <v>12391.685475</v>
      </c>
      <c r="J488" s="98">
        <f t="shared" si="7"/>
        <v>21203.991900000001</v>
      </c>
      <c r="K488" s="99">
        <f t="shared" si="8"/>
        <v>21779.755724999999</v>
      </c>
    </row>
    <row r="489" spans="1:11" ht="13">
      <c r="A489" s="16" t="s">
        <v>323</v>
      </c>
      <c r="B489" s="28">
        <v>24087.46</v>
      </c>
      <c r="C489" s="28">
        <v>0.23080000000000001</v>
      </c>
      <c r="D489" s="28">
        <v>0.41539999999999999</v>
      </c>
      <c r="E489" s="28">
        <v>0.74070000000000003</v>
      </c>
      <c r="F489" s="28">
        <v>5559.3857680000001</v>
      </c>
      <c r="G489" s="28">
        <v>10005.930883999999</v>
      </c>
      <c r="H489" s="28">
        <v>17841.581622000002</v>
      </c>
      <c r="I489" s="101">
        <f t="shared" si="6"/>
        <v>5559.3857680000001</v>
      </c>
      <c r="J489" s="101">
        <f t="shared" si="7"/>
        <v>10005.930883999999</v>
      </c>
      <c r="K489" s="102">
        <f t="shared" si="8"/>
        <v>17841.581622000002</v>
      </c>
    </row>
    <row r="490" spans="1:11" ht="13">
      <c r="A490" s="10" t="s">
        <v>83</v>
      </c>
      <c r="B490" s="27">
        <v>18102.91</v>
      </c>
      <c r="C490" s="27">
        <v>0.26040000000000002</v>
      </c>
      <c r="D490" s="27">
        <v>0.30209999999999998</v>
      </c>
      <c r="E490" s="27">
        <v>0.59260000000000002</v>
      </c>
      <c r="F490" s="27">
        <v>4713.9977640000006</v>
      </c>
      <c r="G490" s="27">
        <v>5468.8891109999995</v>
      </c>
      <c r="H490" s="27">
        <v>10727.784466000001</v>
      </c>
      <c r="I490" s="98">
        <f t="shared" si="6"/>
        <v>4713.9977640000006</v>
      </c>
      <c r="J490" s="98">
        <f t="shared" si="7"/>
        <v>5468.8891109999995</v>
      </c>
      <c r="K490" s="99">
        <f t="shared" si="8"/>
        <v>10727.784466000001</v>
      </c>
    </row>
    <row r="491" spans="1:11" ht="13">
      <c r="A491" s="16" t="s">
        <v>88</v>
      </c>
      <c r="B491" s="28">
        <v>24680.98</v>
      </c>
      <c r="C491" s="28">
        <v>0.56720000000000004</v>
      </c>
      <c r="D491" s="28">
        <v>0.68659999999999999</v>
      </c>
      <c r="E491" s="28" t="s">
        <v>600</v>
      </c>
      <c r="F491" s="28">
        <v>13999.051856</v>
      </c>
      <c r="G491" s="28">
        <v>16945.960867999998</v>
      </c>
      <c r="H491" s="28" t="s">
        <v>592</v>
      </c>
      <c r="I491" s="101">
        <f t="shared" si="6"/>
        <v>13999.051856</v>
      </c>
      <c r="J491" s="101">
        <f t="shared" si="7"/>
        <v>16945.960867999998</v>
      </c>
      <c r="K491" s="102" t="e">
        <f t="shared" si="8"/>
        <v>#VALUE!</v>
      </c>
    </row>
    <row r="492" spans="1:11" ht="13">
      <c r="A492" s="10" t="s">
        <v>49</v>
      </c>
      <c r="B492" s="27">
        <v>21647.64</v>
      </c>
      <c r="C492" s="27">
        <v>0.40910000000000002</v>
      </c>
      <c r="D492" s="27">
        <v>0.69230000000000003</v>
      </c>
      <c r="E492" s="27">
        <v>0.70369999999999999</v>
      </c>
      <c r="F492" s="27">
        <v>8856.049524</v>
      </c>
      <c r="G492" s="27">
        <v>14986.661172</v>
      </c>
      <c r="H492" s="27">
        <v>15233.444267999999</v>
      </c>
      <c r="I492" s="98">
        <f t="shared" si="6"/>
        <v>8856.049524</v>
      </c>
      <c r="J492" s="98">
        <f t="shared" si="7"/>
        <v>14986.661172</v>
      </c>
      <c r="K492" s="99">
        <f t="shared" si="8"/>
        <v>15233.444267999999</v>
      </c>
    </row>
    <row r="493" spans="1:11" ht="13">
      <c r="A493" s="16" t="s">
        <v>566</v>
      </c>
      <c r="B493" s="28">
        <v>25631.54</v>
      </c>
      <c r="C493" s="28">
        <v>0.2339</v>
      </c>
      <c r="D493" s="28">
        <v>0.35089999999999999</v>
      </c>
      <c r="E493" s="28">
        <v>0.5</v>
      </c>
      <c r="F493" s="28">
        <v>5995.2172060000003</v>
      </c>
      <c r="G493" s="28">
        <v>8994.1073859999997</v>
      </c>
      <c r="H493" s="28">
        <v>12815.77</v>
      </c>
      <c r="I493" s="101">
        <f t="shared" si="6"/>
        <v>5995.2172060000003</v>
      </c>
      <c r="J493" s="101">
        <f t="shared" si="7"/>
        <v>8994.1073859999997</v>
      </c>
      <c r="K493" s="102">
        <f t="shared" si="8"/>
        <v>12815.77</v>
      </c>
    </row>
    <row r="494" spans="1:11" ht="13">
      <c r="A494" s="10" t="s">
        <v>567</v>
      </c>
      <c r="B494" s="27">
        <v>25683.8</v>
      </c>
      <c r="C494" s="27">
        <v>0.21429999999999999</v>
      </c>
      <c r="D494" s="27">
        <v>0.44829999999999998</v>
      </c>
      <c r="E494" s="27" t="s">
        <v>600</v>
      </c>
      <c r="F494" s="27">
        <v>5504.0383399999992</v>
      </c>
      <c r="G494" s="27">
        <v>11514.04754</v>
      </c>
      <c r="H494" s="27" t="s">
        <v>592</v>
      </c>
      <c r="I494" s="103">
        <f t="shared" si="6"/>
        <v>5504.0383399999992</v>
      </c>
      <c r="J494" s="103">
        <f t="shared" si="7"/>
        <v>11514.04754</v>
      </c>
      <c r="K494" s="104" t="e">
        <f t="shared" si="8"/>
        <v>#VALUE!</v>
      </c>
    </row>
    <row r="495" spans="1:11" ht="13">
      <c r="A495" s="16" t="s">
        <v>480</v>
      </c>
      <c r="B495" s="28">
        <v>25976.58</v>
      </c>
      <c r="C495" s="28">
        <v>0.31790000000000002</v>
      </c>
      <c r="D495" s="28">
        <v>0.51549999999999996</v>
      </c>
      <c r="E495" s="28">
        <v>0.73209999999999997</v>
      </c>
      <c r="F495" s="28">
        <v>8257.9547820000007</v>
      </c>
      <c r="G495" s="28">
        <v>13390.92699</v>
      </c>
      <c r="H495" s="28">
        <v>19017.454217999999</v>
      </c>
      <c r="I495" s="101">
        <f t="shared" si="6"/>
        <v>8257.9547820000007</v>
      </c>
      <c r="J495" s="101">
        <f t="shared" si="7"/>
        <v>13390.92699</v>
      </c>
      <c r="K495" s="102">
        <f t="shared" si="8"/>
        <v>19017.454217999999</v>
      </c>
    </row>
    <row r="496" spans="1:11" ht="13">
      <c r="A496" s="10" t="s">
        <v>568</v>
      </c>
      <c r="B496" s="27">
        <v>26161.439999999999</v>
      </c>
      <c r="C496" s="27">
        <v>0.16520000000000001</v>
      </c>
      <c r="D496" s="27">
        <v>0.13289999999999999</v>
      </c>
      <c r="E496" s="27">
        <v>0.5</v>
      </c>
      <c r="F496" s="27">
        <v>4321.8698880000002</v>
      </c>
      <c r="G496" s="27">
        <v>3476.8553759999995</v>
      </c>
      <c r="H496" s="27">
        <v>13080.72</v>
      </c>
      <c r="I496" s="98">
        <f t="shared" si="6"/>
        <v>4321.8698880000002</v>
      </c>
      <c r="J496" s="98">
        <f t="shared" si="7"/>
        <v>3476.8553759999995</v>
      </c>
      <c r="K496" s="99">
        <f t="shared" si="8"/>
        <v>13080.72</v>
      </c>
    </row>
    <row r="497" spans="1:11" ht="13">
      <c r="A497" s="16" t="s">
        <v>569</v>
      </c>
      <c r="B497" s="28">
        <v>27350.84</v>
      </c>
      <c r="C497" s="28">
        <v>0.30370000000000003</v>
      </c>
      <c r="D497" s="28">
        <v>0.37040000000000001</v>
      </c>
      <c r="E497" s="28">
        <v>0.36620000000000003</v>
      </c>
      <c r="F497" s="28">
        <v>8306.4501080000009</v>
      </c>
      <c r="G497" s="28">
        <v>10130.751136000001</v>
      </c>
      <c r="H497" s="28">
        <v>10015.877608000001</v>
      </c>
      <c r="I497" s="101">
        <f t="shared" si="6"/>
        <v>8306.4501080000009</v>
      </c>
      <c r="J497" s="101">
        <f t="shared" si="7"/>
        <v>10130.751136000001</v>
      </c>
      <c r="K497" s="102">
        <f t="shared" si="8"/>
        <v>10015.877608000001</v>
      </c>
    </row>
    <row r="498" spans="1:11" ht="13">
      <c r="A498" s="10" t="s">
        <v>481</v>
      </c>
      <c r="B498" s="27">
        <v>32917</v>
      </c>
      <c r="C498" s="27">
        <v>0.29849999999999999</v>
      </c>
      <c r="D498" s="27">
        <v>0.54479999999999995</v>
      </c>
      <c r="E498" s="27">
        <v>0.4667</v>
      </c>
      <c r="F498" s="27">
        <v>9825.7245000000003</v>
      </c>
      <c r="G498" s="27">
        <v>17933.1816</v>
      </c>
      <c r="H498" s="27">
        <v>15362.3639</v>
      </c>
      <c r="I498" s="98">
        <f t="shared" si="6"/>
        <v>9825.7245000000003</v>
      </c>
      <c r="J498" s="98">
        <f t="shared" si="7"/>
        <v>17933.1816</v>
      </c>
      <c r="K498" s="99">
        <f t="shared" si="8"/>
        <v>15362.3639</v>
      </c>
    </row>
    <row r="499" spans="1:11" ht="13">
      <c r="A499" s="16" t="s">
        <v>570</v>
      </c>
      <c r="B499" s="28">
        <v>31632.35</v>
      </c>
      <c r="C499" s="28">
        <v>0.1741</v>
      </c>
      <c r="D499" s="28">
        <v>0.35859999999999997</v>
      </c>
      <c r="E499" s="28">
        <v>0.46189999999999998</v>
      </c>
      <c r="F499" s="28">
        <v>5507.1921350000002</v>
      </c>
      <c r="G499" s="28">
        <v>11343.360709999999</v>
      </c>
      <c r="H499" s="28">
        <v>14610.982464999999</v>
      </c>
      <c r="I499" s="101">
        <f t="shared" si="6"/>
        <v>5507.1921350000002</v>
      </c>
      <c r="J499" s="101">
        <f t="shared" si="7"/>
        <v>11343.360709999999</v>
      </c>
      <c r="K499" s="102">
        <f t="shared" si="8"/>
        <v>14610.982464999999</v>
      </c>
    </row>
    <row r="500" spans="1:11" ht="13">
      <c r="A500" s="10"/>
      <c r="B500" s="27"/>
      <c r="C500" s="27"/>
      <c r="D500" s="27"/>
      <c r="E500" s="27" t="s">
        <v>674</v>
      </c>
      <c r="F500" s="27" t="e">
        <f t="shared" ref="F500:H500" ca="1" si="9">AVERAGE(F2:F499)</f>
        <v>#NAME?</v>
      </c>
      <c r="G500" s="27">
        <f t="shared" si="9"/>
        <v>12326.963377475098</v>
      </c>
      <c r="H500" s="27">
        <f t="shared" si="9"/>
        <v>15543.580749933135</v>
      </c>
      <c r="I500" s="98"/>
      <c r="J500" s="98"/>
      <c r="K500" s="99"/>
    </row>
    <row r="501" spans="1:11" ht="13">
      <c r="A501" s="21"/>
      <c r="B501" s="29"/>
      <c r="C501" s="29"/>
      <c r="D501" s="29"/>
      <c r="E501" s="29" t="s">
        <v>675</v>
      </c>
      <c r="F501" s="29" t="e">
        <f t="shared" ref="F501:H501" ca="1" si="10">MEDIAN(F2:F499)</f>
        <v>#NAME?</v>
      </c>
      <c r="G501" s="29">
        <f t="shared" si="10"/>
        <v>11943.685079499999</v>
      </c>
      <c r="H501" s="29">
        <f t="shared" si="10"/>
        <v>15061.979954</v>
      </c>
      <c r="I501" s="105"/>
      <c r="J501" s="105"/>
      <c r="K501" s="106"/>
    </row>
  </sheetData>
  <conditionalFormatting sqref="J2:J499">
    <cfRule type="containsBlanks" dxfId="34" priority="1">
      <formula>LEN(TRIM(J2))=0</formula>
    </cfRule>
  </conditionalFormatting>
  <dataValidations count="1">
    <dataValidation type="custom" allowBlank="1" showDropDown="1" sqref="O2:O10 S2:U10" xr:uid="{00000000-0002-0000-0B00-000000000000}">
      <formula1>AND(ISNUMBER(O2),(NOT(OR(NOT(ISERROR(DATEVALUE(O2))), AND(ISNUMBER(O2), LEFT(CELL("format", O2))="D")))))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194-ED34-B940-BB56-7FDE7B93E7E2}">
  <sheetPr>
    <outlinePr summaryBelow="0" summaryRight="0"/>
  </sheetPr>
  <dimension ref="A1:Q609"/>
  <sheetViews>
    <sheetView workbookViewId="0">
      <pane ySplit="1" topLeftCell="A284" activePane="bottomLeft" state="frozen"/>
      <selection pane="bottomLeft" activeCell="C473" sqref="C2:C609"/>
    </sheetView>
  </sheetViews>
  <sheetFormatPr baseColWidth="10" defaultColWidth="12.6640625" defaultRowHeight="15.75" customHeight="1"/>
  <cols>
    <col min="1" max="1" width="12.6640625" style="107"/>
    <col min="2" max="2" width="36.6640625" style="107" bestFit="1" customWidth="1"/>
    <col min="3" max="3" width="29.33203125" style="107" customWidth="1"/>
    <col min="4" max="4" width="17.33203125" style="107" customWidth="1"/>
    <col min="5" max="5" width="13.1640625" style="107" customWidth="1"/>
    <col min="6" max="6" width="24.6640625" style="107" bestFit="1" customWidth="1"/>
    <col min="7" max="7" width="12.6640625" style="107"/>
    <col min="8" max="8" width="15.1640625" style="107" customWidth="1"/>
    <col min="9" max="9" width="46" style="107" customWidth="1"/>
    <col min="10" max="10" width="25.33203125" style="107" customWidth="1"/>
    <col min="11" max="11" width="48.33203125" style="107" customWidth="1"/>
    <col min="12" max="16384" width="12.6640625" style="107"/>
  </cols>
  <sheetData>
    <row r="1" spans="1:17" ht="15.75" customHeight="1">
      <c r="A1" s="128" t="s">
        <v>572</v>
      </c>
      <c r="B1" s="127" t="s">
        <v>676</v>
      </c>
      <c r="C1" s="127" t="s">
        <v>0</v>
      </c>
      <c r="D1" s="127" t="s">
        <v>677</v>
      </c>
      <c r="E1" s="127" t="s">
        <v>678</v>
      </c>
      <c r="F1" s="127" t="s">
        <v>618</v>
      </c>
      <c r="G1" s="127" t="s">
        <v>679</v>
      </c>
      <c r="H1" s="127" t="s">
        <v>680</v>
      </c>
      <c r="I1" s="126" t="s">
        <v>1274</v>
      </c>
      <c r="J1" s="125" t="s">
        <v>1264</v>
      </c>
    </row>
    <row r="2" spans="1:17" ht="15.75" customHeight="1">
      <c r="A2" s="115" t="s">
        <v>573</v>
      </c>
      <c r="B2" s="113" t="s">
        <v>576</v>
      </c>
      <c r="C2" s="113" t="s">
        <v>682</v>
      </c>
      <c r="D2" s="114" t="s">
        <v>683</v>
      </c>
      <c r="E2" s="113" t="s">
        <v>684</v>
      </c>
      <c r="F2" s="114" t="s">
        <v>586</v>
      </c>
      <c r="G2" s="113" t="s">
        <v>685</v>
      </c>
      <c r="H2" s="113" t="s">
        <v>686</v>
      </c>
      <c r="I2" s="109" t="s">
        <v>683</v>
      </c>
      <c r="J2" s="108" t="str">
        <f>IF(Maine_Schools[[#This Row],[School Type]]="Charter","Charter", "Non Charter")</f>
        <v>Charter</v>
      </c>
      <c r="L2" s="123"/>
      <c r="O2" s="122"/>
      <c r="P2" s="122" t="s">
        <v>687</v>
      </c>
      <c r="Q2" s="122" t="s">
        <v>688</v>
      </c>
    </row>
    <row r="3" spans="1:17" ht="15.75" customHeight="1">
      <c r="A3" s="118" t="s">
        <v>573</v>
      </c>
      <c r="B3" s="116" t="s">
        <v>581</v>
      </c>
      <c r="C3" s="116" t="s">
        <v>581</v>
      </c>
      <c r="D3" s="117" t="s">
        <v>689</v>
      </c>
      <c r="E3" s="116" t="s">
        <v>684</v>
      </c>
      <c r="F3" s="117" t="s">
        <v>586</v>
      </c>
      <c r="G3" s="116" t="s">
        <v>690</v>
      </c>
      <c r="H3" s="116" t="s">
        <v>691</v>
      </c>
      <c r="I3" s="109" t="s">
        <v>689</v>
      </c>
      <c r="J3" s="108" t="str">
        <f>IF(Maine_Schools[[#This Row],[School Type]]="Charter","Charter", "Non Charter")</f>
        <v>Charter</v>
      </c>
      <c r="L3" s="124"/>
      <c r="O3" s="122"/>
      <c r="P3" s="122" t="s">
        <v>692</v>
      </c>
      <c r="Q3" s="122" t="s">
        <v>693</v>
      </c>
    </row>
    <row r="4" spans="1:17" ht="15.75" customHeight="1">
      <c r="A4" s="115" t="s">
        <v>573</v>
      </c>
      <c r="B4" s="113" t="s">
        <v>582</v>
      </c>
      <c r="C4" s="113" t="s">
        <v>582</v>
      </c>
      <c r="D4" s="114" t="s">
        <v>689</v>
      </c>
      <c r="E4" s="113" t="s">
        <v>684</v>
      </c>
      <c r="F4" s="114" t="s">
        <v>586</v>
      </c>
      <c r="G4" s="113" t="s">
        <v>694</v>
      </c>
      <c r="H4" s="113" t="s">
        <v>695</v>
      </c>
      <c r="I4" s="109" t="s">
        <v>689</v>
      </c>
      <c r="J4" s="108" t="str">
        <f>IF(Maine_Schools[[#This Row],[School Type]]="Charter","Charter", "Non Charter")</f>
        <v>Charter</v>
      </c>
      <c r="L4" s="123"/>
      <c r="O4" s="122"/>
      <c r="P4" s="122" t="s">
        <v>696</v>
      </c>
      <c r="Q4" s="122" t="s">
        <v>688</v>
      </c>
    </row>
    <row r="5" spans="1:17" ht="15.75" customHeight="1">
      <c r="A5" s="118" t="s">
        <v>573</v>
      </c>
      <c r="B5" s="116" t="s">
        <v>599</v>
      </c>
      <c r="C5" s="116" t="s">
        <v>577</v>
      </c>
      <c r="D5" s="117" t="s">
        <v>697</v>
      </c>
      <c r="E5" s="116" t="s">
        <v>684</v>
      </c>
      <c r="F5" s="117" t="s">
        <v>586</v>
      </c>
      <c r="G5" s="116" t="s">
        <v>690</v>
      </c>
      <c r="H5" s="116" t="s">
        <v>698</v>
      </c>
      <c r="I5" s="109" t="s">
        <v>697</v>
      </c>
      <c r="J5" s="108" t="str">
        <f>IF(Maine_Schools[[#This Row],[School Type]]="Charter","Charter", "Non Charter")</f>
        <v>Charter</v>
      </c>
      <c r="L5" s="124"/>
      <c r="O5" s="122"/>
      <c r="P5" s="122" t="s">
        <v>699</v>
      </c>
      <c r="Q5" s="122" t="s">
        <v>693</v>
      </c>
    </row>
    <row r="6" spans="1:17" ht="15.75" customHeight="1">
      <c r="A6" s="115" t="s">
        <v>573</v>
      </c>
      <c r="B6" s="113" t="s">
        <v>601</v>
      </c>
      <c r="C6" s="113" t="s">
        <v>578</v>
      </c>
      <c r="D6" s="114" t="s">
        <v>697</v>
      </c>
      <c r="E6" s="113" t="s">
        <v>684</v>
      </c>
      <c r="F6" s="114" t="s">
        <v>586</v>
      </c>
      <c r="G6" s="113" t="s">
        <v>700</v>
      </c>
      <c r="H6" s="113" t="s">
        <v>701</v>
      </c>
      <c r="I6" s="109" t="s">
        <v>697</v>
      </c>
      <c r="J6" s="108" t="str">
        <f>IF(Maine_Schools[[#This Row],[School Type]]="Charter","Charter", "Non Charter")</f>
        <v>Charter</v>
      </c>
      <c r="L6" s="123"/>
      <c r="O6" s="122"/>
    </row>
    <row r="7" spans="1:17" ht="15.75" customHeight="1">
      <c r="A7" s="118" t="s">
        <v>573</v>
      </c>
      <c r="B7" s="116" t="s">
        <v>575</v>
      </c>
      <c r="C7" s="116" t="s">
        <v>575</v>
      </c>
      <c r="D7" s="117" t="s">
        <v>697</v>
      </c>
      <c r="E7" s="116" t="s">
        <v>684</v>
      </c>
      <c r="F7" s="117" t="s">
        <v>586</v>
      </c>
      <c r="G7" s="116" t="s">
        <v>685</v>
      </c>
      <c r="H7" s="116" t="s">
        <v>702</v>
      </c>
      <c r="I7" s="109" t="s">
        <v>697</v>
      </c>
      <c r="J7" s="108" t="str">
        <f>IF(Maine_Schools[[#This Row],[School Type]]="Charter","Charter", "Non Charter")</f>
        <v>Charter</v>
      </c>
      <c r="L7" s="124"/>
      <c r="O7" s="122"/>
    </row>
    <row r="8" spans="1:17" ht="15.75" customHeight="1">
      <c r="A8" s="115" t="s">
        <v>573</v>
      </c>
      <c r="B8" s="113" t="s">
        <v>602</v>
      </c>
      <c r="C8" s="113" t="s">
        <v>579</v>
      </c>
      <c r="D8" s="114" t="s">
        <v>697</v>
      </c>
      <c r="E8" s="113" t="s">
        <v>684</v>
      </c>
      <c r="F8" s="114" t="s">
        <v>586</v>
      </c>
      <c r="G8" s="113" t="s">
        <v>694</v>
      </c>
      <c r="H8" s="113" t="s">
        <v>695</v>
      </c>
      <c r="I8" s="109" t="s">
        <v>697</v>
      </c>
      <c r="J8" s="108" t="str">
        <f>IF(Maine_Schools[[#This Row],[School Type]]="Charter","Charter", "Non Charter")</f>
        <v>Charter</v>
      </c>
      <c r="L8" s="123"/>
      <c r="O8" s="122"/>
    </row>
    <row r="9" spans="1:17" ht="15.75" customHeight="1">
      <c r="A9" s="118" t="s">
        <v>573</v>
      </c>
      <c r="B9" s="116" t="s">
        <v>576</v>
      </c>
      <c r="C9" s="116" t="s">
        <v>703</v>
      </c>
      <c r="D9" s="116" t="s">
        <v>692</v>
      </c>
      <c r="E9" s="116" t="s">
        <v>684</v>
      </c>
      <c r="F9" s="117" t="s">
        <v>586</v>
      </c>
      <c r="G9" s="116" t="s">
        <v>685</v>
      </c>
      <c r="H9" s="116" t="s">
        <v>704</v>
      </c>
      <c r="I9" s="109" t="s">
        <v>693</v>
      </c>
      <c r="J9" s="108" t="str">
        <f>IF(Maine_Schools[[#This Row],[School Type]]="Charter","Charter", "Non Charter")</f>
        <v>Charter</v>
      </c>
      <c r="L9" s="121"/>
      <c r="O9" s="122"/>
    </row>
    <row r="10" spans="1:17" ht="15.75" customHeight="1">
      <c r="A10" s="115" t="s">
        <v>573</v>
      </c>
      <c r="B10" s="113" t="s">
        <v>597</v>
      </c>
      <c r="C10" s="113" t="s">
        <v>574</v>
      </c>
      <c r="D10" s="113" t="s">
        <v>696</v>
      </c>
      <c r="E10" s="113" t="s">
        <v>684</v>
      </c>
      <c r="F10" s="114" t="s">
        <v>586</v>
      </c>
      <c r="G10" s="113" t="s">
        <v>705</v>
      </c>
      <c r="H10" s="113" t="s">
        <v>706</v>
      </c>
      <c r="I10" s="109" t="s">
        <v>688</v>
      </c>
      <c r="J10" s="108" t="str">
        <f>IF(Maine_Schools[[#This Row],[School Type]]="Charter","Charter", "Non Charter")</f>
        <v>Charter</v>
      </c>
      <c r="L10" s="120"/>
      <c r="O10" s="119"/>
    </row>
    <row r="11" spans="1:17" ht="15.75" customHeight="1">
      <c r="A11" s="118" t="s">
        <v>573</v>
      </c>
      <c r="B11" s="116" t="s">
        <v>707</v>
      </c>
      <c r="C11" s="116" t="s">
        <v>587</v>
      </c>
      <c r="D11" s="116" t="s">
        <v>699</v>
      </c>
      <c r="E11" s="116" t="s">
        <v>684</v>
      </c>
      <c r="F11" s="117" t="s">
        <v>586</v>
      </c>
      <c r="G11" s="116" t="s">
        <v>690</v>
      </c>
      <c r="H11" s="116" t="s">
        <v>708</v>
      </c>
      <c r="I11" s="109" t="s">
        <v>693</v>
      </c>
      <c r="J11" s="108" t="str">
        <f>IF(Maine_Schools[[#This Row],[School Type]]="Charter","Charter", "Non Charter")</f>
        <v>Charter</v>
      </c>
      <c r="L11" s="121"/>
      <c r="O11" s="119"/>
    </row>
    <row r="12" spans="1:17" ht="15.75" customHeight="1">
      <c r="A12" s="115" t="s">
        <v>573</v>
      </c>
      <c r="B12" s="113" t="s">
        <v>576</v>
      </c>
      <c r="C12" s="113" t="s">
        <v>709</v>
      </c>
      <c r="D12" s="113" t="s">
        <v>710</v>
      </c>
      <c r="E12" s="113" t="s">
        <v>684</v>
      </c>
      <c r="F12" s="114" t="s">
        <v>586</v>
      </c>
      <c r="G12" s="113" t="s">
        <v>685</v>
      </c>
      <c r="H12" s="113" t="s">
        <v>686</v>
      </c>
      <c r="I12" s="109" t="s">
        <v>710</v>
      </c>
      <c r="J12" s="108" t="str">
        <f>IF(Maine_Schools[[#This Row],[School Type]]="Charter","Charter", "Non Charter")</f>
        <v>Charter</v>
      </c>
      <c r="L12" s="120"/>
    </row>
    <row r="13" spans="1:17" ht="15.75" customHeight="1">
      <c r="A13" s="118" t="s">
        <v>573</v>
      </c>
      <c r="B13" s="116" t="s">
        <v>711</v>
      </c>
      <c r="C13" s="116" t="s">
        <v>125</v>
      </c>
      <c r="D13" s="116" t="s">
        <v>699</v>
      </c>
      <c r="E13" s="116" t="s">
        <v>684</v>
      </c>
      <c r="F13" s="117" t="s">
        <v>712</v>
      </c>
      <c r="G13" s="116" t="s">
        <v>713</v>
      </c>
      <c r="H13" s="116" t="s">
        <v>711</v>
      </c>
      <c r="I13" s="109" t="s">
        <v>693</v>
      </c>
      <c r="J13" s="108" t="str">
        <f>IF(Maine_Schools[[#This Row],[School Type]]="Charter","Charter", "Non Charter")</f>
        <v>Non Charter</v>
      </c>
    </row>
    <row r="14" spans="1:17" ht="15.75" customHeight="1">
      <c r="A14" s="115" t="s">
        <v>573</v>
      </c>
      <c r="B14" s="113" t="s">
        <v>714</v>
      </c>
      <c r="C14" s="113" t="s">
        <v>169</v>
      </c>
      <c r="D14" s="113" t="s">
        <v>699</v>
      </c>
      <c r="E14" s="113" t="s">
        <v>684</v>
      </c>
      <c r="F14" s="114" t="s">
        <v>712</v>
      </c>
      <c r="G14" s="113" t="s">
        <v>713</v>
      </c>
      <c r="H14" s="113" t="s">
        <v>714</v>
      </c>
      <c r="I14" s="109" t="s">
        <v>693</v>
      </c>
      <c r="J14" s="108" t="str">
        <f>IF(Maine_Schools[[#This Row],[School Type]]="Charter","Charter", "Non Charter")</f>
        <v>Non Charter</v>
      </c>
    </row>
    <row r="15" spans="1:17" ht="15.75" customHeight="1">
      <c r="A15" s="118" t="s">
        <v>573</v>
      </c>
      <c r="B15" s="116" t="s">
        <v>715</v>
      </c>
      <c r="C15" s="116" t="s">
        <v>213</v>
      </c>
      <c r="D15" s="116" t="s">
        <v>699</v>
      </c>
      <c r="E15" s="116" t="s">
        <v>684</v>
      </c>
      <c r="F15" s="117" t="s">
        <v>712</v>
      </c>
      <c r="G15" s="116" t="s">
        <v>716</v>
      </c>
      <c r="H15" s="116" t="s">
        <v>717</v>
      </c>
      <c r="I15" s="109" t="s">
        <v>693</v>
      </c>
      <c r="J15" s="108" t="str">
        <f>IF(Maine_Schools[[#This Row],[School Type]]="Charter","Charter", "Non Charter")</f>
        <v>Non Charter</v>
      </c>
    </row>
    <row r="16" spans="1:17" ht="15.75" customHeight="1">
      <c r="A16" s="115" t="s">
        <v>573</v>
      </c>
      <c r="B16" s="113" t="s">
        <v>489</v>
      </c>
      <c r="C16" s="113" t="s">
        <v>489</v>
      </c>
      <c r="D16" s="114" t="s">
        <v>697</v>
      </c>
      <c r="E16" s="113" t="s">
        <v>684</v>
      </c>
      <c r="F16" s="114" t="s">
        <v>718</v>
      </c>
      <c r="G16" s="113" t="s">
        <v>719</v>
      </c>
      <c r="H16" s="113" t="s">
        <v>720</v>
      </c>
      <c r="I16" s="109" t="s">
        <v>697</v>
      </c>
      <c r="J16" s="108" t="str">
        <f>IF(Maine_Schools[[#This Row],[School Type]]="Charter","Charter", "Non Charter")</f>
        <v>Non Charter</v>
      </c>
    </row>
    <row r="17" spans="1:15" ht="15.75" customHeight="1">
      <c r="A17" s="118" t="s">
        <v>573</v>
      </c>
      <c r="B17" s="116" t="s">
        <v>5</v>
      </c>
      <c r="C17" s="116" t="s">
        <v>5</v>
      </c>
      <c r="D17" s="117" t="s">
        <v>697</v>
      </c>
      <c r="E17" s="116" t="s">
        <v>721</v>
      </c>
      <c r="F17" s="117" t="s">
        <v>722</v>
      </c>
      <c r="G17" s="116" t="s">
        <v>723</v>
      </c>
      <c r="H17" s="116" t="s">
        <v>724</v>
      </c>
      <c r="I17" s="109" t="s">
        <v>697</v>
      </c>
      <c r="J17" s="108" t="str">
        <f>IF(Maine_Schools[[#This Row],[School Type]]="Charter","Charter", "Non Charter")</f>
        <v>Non Charter</v>
      </c>
    </row>
    <row r="18" spans="1:15" ht="15.75" customHeight="1">
      <c r="A18" s="115" t="s">
        <v>573</v>
      </c>
      <c r="B18" s="113" t="s">
        <v>366</v>
      </c>
      <c r="C18" s="113" t="s">
        <v>366</v>
      </c>
      <c r="D18" s="114" t="s">
        <v>697</v>
      </c>
      <c r="E18" s="113" t="s">
        <v>721</v>
      </c>
      <c r="F18" s="114" t="s">
        <v>722</v>
      </c>
      <c r="G18" s="113" t="s">
        <v>694</v>
      </c>
      <c r="H18" s="113" t="s">
        <v>725</v>
      </c>
      <c r="I18" s="109" t="s">
        <v>697</v>
      </c>
      <c r="J18" s="108" t="str">
        <f>IF(Maine_Schools[[#This Row],[School Type]]="Charter","Charter", "Non Charter")</f>
        <v>Non Charter</v>
      </c>
    </row>
    <row r="19" spans="1:15" ht="15.75" customHeight="1">
      <c r="A19" s="118" t="s">
        <v>573</v>
      </c>
      <c r="B19" s="116" t="s">
        <v>387</v>
      </c>
      <c r="C19" s="116" t="s">
        <v>387</v>
      </c>
      <c r="D19" s="117" t="s">
        <v>697</v>
      </c>
      <c r="E19" s="116" t="s">
        <v>721</v>
      </c>
      <c r="F19" s="117" t="s">
        <v>722</v>
      </c>
      <c r="G19" s="116" t="s">
        <v>726</v>
      </c>
      <c r="H19" s="116" t="s">
        <v>727</v>
      </c>
      <c r="I19" s="109" t="s">
        <v>697</v>
      </c>
      <c r="J19" s="108" t="str">
        <f>IF(Maine_Schools[[#This Row],[School Type]]="Charter","Charter", "Non Charter")</f>
        <v>Non Charter</v>
      </c>
    </row>
    <row r="20" spans="1:15" ht="15.75" customHeight="1">
      <c r="A20" s="115" t="s">
        <v>573</v>
      </c>
      <c r="B20" s="113" t="s">
        <v>397</v>
      </c>
      <c r="C20" s="113" t="s">
        <v>397</v>
      </c>
      <c r="D20" s="114" t="s">
        <v>697</v>
      </c>
      <c r="E20" s="113" t="s">
        <v>721</v>
      </c>
      <c r="F20" s="114" t="s">
        <v>722</v>
      </c>
      <c r="G20" s="113" t="s">
        <v>728</v>
      </c>
      <c r="H20" s="113" t="s">
        <v>729</v>
      </c>
      <c r="I20" s="109" t="s">
        <v>697</v>
      </c>
      <c r="J20" s="108" t="str">
        <f>IF(Maine_Schools[[#This Row],[School Type]]="Charter","Charter", "Non Charter")</f>
        <v>Non Charter</v>
      </c>
    </row>
    <row r="21" spans="1:15" ht="15.75" customHeight="1">
      <c r="A21" s="118" t="s">
        <v>573</v>
      </c>
      <c r="B21" s="116" t="s">
        <v>161</v>
      </c>
      <c r="C21" s="116" t="s">
        <v>161</v>
      </c>
      <c r="D21" s="117" t="s">
        <v>697</v>
      </c>
      <c r="E21" s="116" t="s">
        <v>721</v>
      </c>
      <c r="F21" s="117" t="s">
        <v>722</v>
      </c>
      <c r="G21" s="116" t="s">
        <v>723</v>
      </c>
      <c r="H21" s="116" t="s">
        <v>724</v>
      </c>
      <c r="I21" s="109" t="s">
        <v>697</v>
      </c>
      <c r="J21" s="108" t="str">
        <f>IF(Maine_Schools[[#This Row],[School Type]]="Charter","Charter", "Non Charter")</f>
        <v>Non Charter</v>
      </c>
    </row>
    <row r="22" spans="1:15" ht="15.75" customHeight="1">
      <c r="A22" s="115" t="s">
        <v>573</v>
      </c>
      <c r="B22" s="113" t="s">
        <v>111</v>
      </c>
      <c r="C22" s="113" t="s">
        <v>111</v>
      </c>
      <c r="D22" s="114" t="s">
        <v>697</v>
      </c>
      <c r="E22" s="113" t="s">
        <v>721</v>
      </c>
      <c r="F22" s="114" t="s">
        <v>722</v>
      </c>
      <c r="G22" s="113" t="s">
        <v>713</v>
      </c>
      <c r="H22" s="113" t="s">
        <v>730</v>
      </c>
      <c r="I22" s="109" t="s">
        <v>697</v>
      </c>
      <c r="J22" s="108" t="str">
        <f>IF(Maine_Schools[[#This Row],[School Type]]="Charter","Charter", "Non Charter")</f>
        <v>Non Charter</v>
      </c>
    </row>
    <row r="23" spans="1:15" ht="15.75" customHeight="1">
      <c r="A23" s="118" t="s">
        <v>573</v>
      </c>
      <c r="B23" s="116" t="s">
        <v>66</v>
      </c>
      <c r="C23" s="116" t="s">
        <v>66</v>
      </c>
      <c r="D23" s="117" t="s">
        <v>697</v>
      </c>
      <c r="E23" s="116" t="s">
        <v>721</v>
      </c>
      <c r="F23" s="117" t="s">
        <v>722</v>
      </c>
      <c r="G23" s="116" t="s">
        <v>713</v>
      </c>
      <c r="H23" s="116" t="s">
        <v>731</v>
      </c>
      <c r="I23" s="109" t="s">
        <v>697</v>
      </c>
      <c r="J23" s="108" t="str">
        <f>IF(Maine_Schools[[#This Row],[School Type]]="Charter","Charter", "Non Charter")</f>
        <v>Non Charter</v>
      </c>
    </row>
    <row r="24" spans="1:15" ht="15.75" customHeight="1">
      <c r="A24" s="115" t="s">
        <v>573</v>
      </c>
      <c r="B24" s="113" t="s">
        <v>202</v>
      </c>
      <c r="C24" s="113" t="s">
        <v>202</v>
      </c>
      <c r="D24" s="114" t="s">
        <v>697</v>
      </c>
      <c r="E24" s="113" t="s">
        <v>721</v>
      </c>
      <c r="F24" s="114" t="s">
        <v>722</v>
      </c>
      <c r="G24" s="113" t="s">
        <v>732</v>
      </c>
      <c r="H24" s="113" t="s">
        <v>733</v>
      </c>
      <c r="I24" s="109" t="s">
        <v>697</v>
      </c>
      <c r="J24" s="108" t="str">
        <f>IF(Maine_Schools[[#This Row],[School Type]]="Charter","Charter", "Non Charter")</f>
        <v>Non Charter</v>
      </c>
    </row>
    <row r="25" spans="1:15" ht="15.75" customHeight="1">
      <c r="A25" s="118" t="s">
        <v>573</v>
      </c>
      <c r="B25" s="116" t="s">
        <v>79</v>
      </c>
      <c r="C25" s="116" t="s">
        <v>79</v>
      </c>
      <c r="D25" s="117" t="s">
        <v>697</v>
      </c>
      <c r="E25" s="116" t="s">
        <v>721</v>
      </c>
      <c r="F25" s="117" t="s">
        <v>722</v>
      </c>
      <c r="G25" s="116" t="s">
        <v>685</v>
      </c>
      <c r="H25" s="116" t="s">
        <v>734</v>
      </c>
      <c r="I25" s="109" t="s">
        <v>697</v>
      </c>
      <c r="J25" s="108" t="str">
        <f>IF(Maine_Schools[[#This Row],[School Type]]="Charter","Charter", "Non Charter")</f>
        <v>Non Charter</v>
      </c>
    </row>
    <row r="26" spans="1:15" ht="15.75" customHeight="1">
      <c r="A26" s="115" t="s">
        <v>573</v>
      </c>
      <c r="B26" s="113" t="s">
        <v>540</v>
      </c>
      <c r="C26" s="113" t="s">
        <v>540</v>
      </c>
      <c r="D26" s="114" t="s">
        <v>735</v>
      </c>
      <c r="E26" s="113" t="s">
        <v>721</v>
      </c>
      <c r="F26" s="114" t="s">
        <v>722</v>
      </c>
      <c r="G26" s="113" t="s">
        <v>728</v>
      </c>
      <c r="H26" s="113" t="s">
        <v>736</v>
      </c>
      <c r="I26" s="109" t="s">
        <v>735</v>
      </c>
      <c r="J26" s="108" t="str">
        <f>IF(Maine_Schools[[#This Row],[School Type]]="Charter","Charter", "Non Charter")</f>
        <v>Non Charter</v>
      </c>
    </row>
    <row r="27" spans="1:15" ht="15.75" customHeight="1">
      <c r="A27" s="118" t="s">
        <v>573</v>
      </c>
      <c r="B27" s="116" t="s">
        <v>541</v>
      </c>
      <c r="C27" s="116" t="s">
        <v>541</v>
      </c>
      <c r="D27" s="117" t="s">
        <v>683</v>
      </c>
      <c r="E27" s="116" t="s">
        <v>721</v>
      </c>
      <c r="F27" s="117" t="s">
        <v>722</v>
      </c>
      <c r="G27" s="116" t="s">
        <v>737</v>
      </c>
      <c r="H27" s="116" t="s">
        <v>738</v>
      </c>
      <c r="I27" s="109" t="s">
        <v>683</v>
      </c>
      <c r="J27" s="108" t="str">
        <f>IF(Maine_Schools[[#This Row],[School Type]]="Charter","Charter", "Non Charter")</f>
        <v>Non Charter</v>
      </c>
    </row>
    <row r="28" spans="1:15" ht="15.75" customHeight="1">
      <c r="A28" s="115" t="s">
        <v>573</v>
      </c>
      <c r="B28" s="113" t="s">
        <v>553</v>
      </c>
      <c r="C28" s="113" t="s">
        <v>553</v>
      </c>
      <c r="D28" s="114" t="s">
        <v>697</v>
      </c>
      <c r="E28" s="113" t="s">
        <v>721</v>
      </c>
      <c r="F28" s="114" t="s">
        <v>722</v>
      </c>
      <c r="G28" s="113" t="s">
        <v>716</v>
      </c>
      <c r="H28" s="113" t="s">
        <v>739</v>
      </c>
      <c r="I28" s="109" t="s">
        <v>697</v>
      </c>
      <c r="J28" s="108" t="str">
        <f>IF(Maine_Schools[[#This Row],[School Type]]="Charter","Charter", "Non Charter")</f>
        <v>Non Charter</v>
      </c>
    </row>
    <row r="29" spans="1:15" ht="15.75" customHeight="1">
      <c r="A29" s="118" t="s">
        <v>573</v>
      </c>
      <c r="B29" s="116" t="s">
        <v>740</v>
      </c>
      <c r="C29" s="116" t="s">
        <v>7</v>
      </c>
      <c r="D29" s="116" t="s">
        <v>699</v>
      </c>
      <c r="E29" s="116" t="s">
        <v>684</v>
      </c>
      <c r="F29" s="117" t="s">
        <v>585</v>
      </c>
      <c r="G29" s="116" t="s">
        <v>737</v>
      </c>
      <c r="H29" s="116" t="s">
        <v>741</v>
      </c>
      <c r="I29" s="109" t="s">
        <v>693</v>
      </c>
      <c r="J29" s="108" t="str">
        <f>IF(Maine_Schools[[#This Row],[School Type]]="Charter","Charter", "Non Charter")</f>
        <v>Non Charter</v>
      </c>
    </row>
    <row r="30" spans="1:15" ht="15.75" customHeight="1">
      <c r="A30" s="115" t="s">
        <v>573</v>
      </c>
      <c r="B30" s="113" t="s">
        <v>742</v>
      </c>
      <c r="C30" s="113" t="s">
        <v>43</v>
      </c>
      <c r="D30" s="113" t="s">
        <v>699</v>
      </c>
      <c r="E30" s="113" t="s">
        <v>684</v>
      </c>
      <c r="F30" s="114" t="s">
        <v>585</v>
      </c>
      <c r="G30" s="113" t="s">
        <v>723</v>
      </c>
      <c r="H30" s="113" t="s">
        <v>743</v>
      </c>
      <c r="I30" s="109" t="s">
        <v>693</v>
      </c>
      <c r="J30" s="108" t="str">
        <f>IF(Maine_Schools[[#This Row],[School Type]]="Charter","Charter", "Non Charter")</f>
        <v>Non Charter</v>
      </c>
      <c r="O30" s="119">
        <v>45722</v>
      </c>
    </row>
    <row r="31" spans="1:15" ht="15.75" customHeight="1">
      <c r="A31" s="118" t="s">
        <v>573</v>
      </c>
      <c r="B31" s="116" t="s">
        <v>744</v>
      </c>
      <c r="C31" s="116" t="s">
        <v>6</v>
      </c>
      <c r="D31" s="116" t="s">
        <v>699</v>
      </c>
      <c r="E31" s="116" t="s">
        <v>684</v>
      </c>
      <c r="F31" s="117" t="s">
        <v>585</v>
      </c>
      <c r="G31" s="116" t="s">
        <v>716</v>
      </c>
      <c r="H31" s="116" t="s">
        <v>745</v>
      </c>
      <c r="I31" s="109" t="s">
        <v>693</v>
      </c>
      <c r="J31" s="108" t="str">
        <f>IF(Maine_Schools[[#This Row],[School Type]]="Charter","Charter", "Non Charter")</f>
        <v>Non Charter</v>
      </c>
      <c r="O31" s="119">
        <v>45724</v>
      </c>
    </row>
    <row r="32" spans="1:15" ht="15.75" customHeight="1">
      <c r="A32" s="115" t="s">
        <v>573</v>
      </c>
      <c r="B32" s="113" t="s">
        <v>746</v>
      </c>
      <c r="C32" s="113" t="s">
        <v>14</v>
      </c>
      <c r="D32" s="113" t="s">
        <v>747</v>
      </c>
      <c r="E32" s="113" t="s">
        <v>684</v>
      </c>
      <c r="F32" s="114" t="s">
        <v>585</v>
      </c>
      <c r="G32" s="113" t="s">
        <v>728</v>
      </c>
      <c r="H32" s="113" t="s">
        <v>748</v>
      </c>
      <c r="I32" s="109" t="s">
        <v>747</v>
      </c>
      <c r="J32" s="108" t="str">
        <f>IF(Maine_Schools[[#This Row],[School Type]]="Charter","Charter", "Non Charter")</f>
        <v>Non Charter</v>
      </c>
    </row>
    <row r="33" spans="1:15" ht="15.75" customHeight="1">
      <c r="A33" s="118" t="s">
        <v>573</v>
      </c>
      <c r="B33" s="116" t="s">
        <v>749</v>
      </c>
      <c r="C33" s="116" t="s">
        <v>50</v>
      </c>
      <c r="D33" s="116" t="s">
        <v>699</v>
      </c>
      <c r="E33" s="116" t="s">
        <v>684</v>
      </c>
      <c r="F33" s="117" t="s">
        <v>585</v>
      </c>
      <c r="G33" s="116" t="s">
        <v>750</v>
      </c>
      <c r="H33" s="116" t="s">
        <v>751</v>
      </c>
      <c r="I33" s="109" t="s">
        <v>693</v>
      </c>
      <c r="J33" s="108" t="str">
        <f>IF(Maine_Schools[[#This Row],[School Type]]="Charter","Charter", "Non Charter")</f>
        <v>Non Charter</v>
      </c>
    </row>
    <row r="34" spans="1:15" ht="15.75" customHeight="1">
      <c r="A34" s="115" t="s">
        <v>573</v>
      </c>
      <c r="B34" s="113" t="s">
        <v>752</v>
      </c>
      <c r="C34" s="113" t="s">
        <v>68</v>
      </c>
      <c r="D34" s="113" t="s">
        <v>699</v>
      </c>
      <c r="E34" s="113" t="s">
        <v>684</v>
      </c>
      <c r="F34" s="114" t="s">
        <v>585</v>
      </c>
      <c r="G34" s="113" t="s">
        <v>685</v>
      </c>
      <c r="H34" s="113" t="s">
        <v>753</v>
      </c>
      <c r="I34" s="109" t="s">
        <v>693</v>
      </c>
      <c r="J34" s="108" t="str">
        <f>IF(Maine_Schools[[#This Row],[School Type]]="Charter","Charter", "Non Charter")</f>
        <v>Non Charter</v>
      </c>
    </row>
    <row r="35" spans="1:15" ht="15.75" customHeight="1">
      <c r="A35" s="118" t="s">
        <v>573</v>
      </c>
      <c r="B35" s="116" t="s">
        <v>754</v>
      </c>
      <c r="C35" s="116" t="s">
        <v>11</v>
      </c>
      <c r="D35" s="117" t="s">
        <v>755</v>
      </c>
      <c r="E35" s="116" t="s">
        <v>684</v>
      </c>
      <c r="F35" s="117" t="s">
        <v>585</v>
      </c>
      <c r="G35" s="116" t="s">
        <v>705</v>
      </c>
      <c r="H35" s="116" t="s">
        <v>756</v>
      </c>
      <c r="I35" s="109" t="s">
        <v>755</v>
      </c>
      <c r="J35" s="108" t="str">
        <f>IF(Maine_Schools[[#This Row],[School Type]]="Charter","Charter", "Non Charter")</f>
        <v>Non Charter</v>
      </c>
    </row>
    <row r="36" spans="1:15" ht="15.75" customHeight="1">
      <c r="A36" s="115" t="s">
        <v>573</v>
      </c>
      <c r="B36" s="113" t="s">
        <v>754</v>
      </c>
      <c r="C36" s="113" t="s">
        <v>331</v>
      </c>
      <c r="D36" s="113" t="s">
        <v>696</v>
      </c>
      <c r="E36" s="113" t="s">
        <v>684</v>
      </c>
      <c r="F36" s="114" t="s">
        <v>585</v>
      </c>
      <c r="G36" s="113" t="s">
        <v>705</v>
      </c>
      <c r="H36" s="113" t="s">
        <v>756</v>
      </c>
      <c r="I36" s="109" t="s">
        <v>688</v>
      </c>
      <c r="J36" s="108" t="str">
        <f>IF(Maine_Schools[[#This Row],[School Type]]="Charter","Charter", "Non Charter")</f>
        <v>Non Charter</v>
      </c>
    </row>
    <row r="37" spans="1:15" ht="15.75" customHeight="1">
      <c r="A37" s="118" t="s">
        <v>573</v>
      </c>
      <c r="B37" s="116" t="s">
        <v>754</v>
      </c>
      <c r="C37" s="116" t="s">
        <v>28</v>
      </c>
      <c r="D37" s="117" t="s">
        <v>697</v>
      </c>
      <c r="E37" s="116" t="s">
        <v>684</v>
      </c>
      <c r="F37" s="117" t="s">
        <v>585</v>
      </c>
      <c r="G37" s="116" t="s">
        <v>705</v>
      </c>
      <c r="H37" s="116" t="s">
        <v>756</v>
      </c>
      <c r="I37" s="109" t="s">
        <v>697</v>
      </c>
      <c r="J37" s="108" t="str">
        <f>IF(Maine_Schools[[#This Row],[School Type]]="Charter","Charter", "Non Charter")</f>
        <v>Non Charter</v>
      </c>
    </row>
    <row r="38" spans="1:15" ht="15.75" customHeight="1">
      <c r="A38" s="115" t="s">
        <v>573</v>
      </c>
      <c r="B38" s="113" t="s">
        <v>754</v>
      </c>
      <c r="C38" s="113" t="s">
        <v>370</v>
      </c>
      <c r="D38" s="113" t="s">
        <v>696</v>
      </c>
      <c r="E38" s="113" t="s">
        <v>684</v>
      </c>
      <c r="F38" s="114" t="s">
        <v>585</v>
      </c>
      <c r="G38" s="113" t="s">
        <v>705</v>
      </c>
      <c r="H38" s="113" t="s">
        <v>756</v>
      </c>
      <c r="I38" s="109" t="s">
        <v>688</v>
      </c>
      <c r="J38" s="108" t="str">
        <f>IF(Maine_Schools[[#This Row],[School Type]]="Charter","Charter", "Non Charter")</f>
        <v>Non Charter</v>
      </c>
      <c r="O38" s="119">
        <v>45722</v>
      </c>
    </row>
    <row r="39" spans="1:15" ht="15.75" customHeight="1">
      <c r="A39" s="118" t="s">
        <v>573</v>
      </c>
      <c r="B39" s="116" t="s">
        <v>754</v>
      </c>
      <c r="C39" s="116" t="s">
        <v>418</v>
      </c>
      <c r="D39" s="116" t="s">
        <v>696</v>
      </c>
      <c r="E39" s="116" t="s">
        <v>684</v>
      </c>
      <c r="F39" s="117" t="s">
        <v>585</v>
      </c>
      <c r="G39" s="116" t="s">
        <v>705</v>
      </c>
      <c r="H39" s="116" t="s">
        <v>756</v>
      </c>
      <c r="I39" s="109" t="s">
        <v>688</v>
      </c>
      <c r="J39" s="108" t="str">
        <f>IF(Maine_Schools[[#This Row],[School Type]]="Charter","Charter", "Non Charter")</f>
        <v>Non Charter</v>
      </c>
      <c r="O39" s="119">
        <v>45724</v>
      </c>
    </row>
    <row r="40" spans="1:15" ht="15.75" customHeight="1">
      <c r="A40" s="115" t="s">
        <v>573</v>
      </c>
      <c r="B40" s="113" t="s">
        <v>754</v>
      </c>
      <c r="C40" s="113" t="s">
        <v>531</v>
      </c>
      <c r="D40" s="113" t="s">
        <v>696</v>
      </c>
      <c r="E40" s="113" t="s">
        <v>684</v>
      </c>
      <c r="F40" s="114" t="s">
        <v>585</v>
      </c>
      <c r="G40" s="113" t="s">
        <v>705</v>
      </c>
      <c r="H40" s="113" t="s">
        <v>756</v>
      </c>
      <c r="I40" s="109" t="s">
        <v>688</v>
      </c>
      <c r="J40" s="108" t="str">
        <f>IF(Maine_Schools[[#This Row],[School Type]]="Charter","Charter", "Non Charter")</f>
        <v>Non Charter</v>
      </c>
    </row>
    <row r="41" spans="1:15" ht="15.75" customHeight="1">
      <c r="A41" s="118" t="s">
        <v>573</v>
      </c>
      <c r="B41" s="116" t="s">
        <v>754</v>
      </c>
      <c r="C41" s="116" t="s">
        <v>552</v>
      </c>
      <c r="D41" s="116" t="s">
        <v>696</v>
      </c>
      <c r="E41" s="116" t="s">
        <v>684</v>
      </c>
      <c r="F41" s="117" t="s">
        <v>585</v>
      </c>
      <c r="G41" s="116" t="s">
        <v>705</v>
      </c>
      <c r="H41" s="116" t="s">
        <v>756</v>
      </c>
      <c r="I41" s="109" t="s">
        <v>688</v>
      </c>
      <c r="J41" s="108" t="str">
        <f>IF(Maine_Schools[[#This Row],[School Type]]="Charter","Charter", "Non Charter")</f>
        <v>Non Charter</v>
      </c>
    </row>
    <row r="42" spans="1:15" ht="15.75" customHeight="1">
      <c r="A42" s="115" t="s">
        <v>573</v>
      </c>
      <c r="B42" s="113" t="s">
        <v>754</v>
      </c>
      <c r="C42" s="113" t="s">
        <v>226</v>
      </c>
      <c r="D42" s="113" t="s">
        <v>696</v>
      </c>
      <c r="E42" s="113" t="s">
        <v>684</v>
      </c>
      <c r="F42" s="114" t="s">
        <v>585</v>
      </c>
      <c r="G42" s="113" t="s">
        <v>705</v>
      </c>
      <c r="H42" s="113" t="s">
        <v>756</v>
      </c>
      <c r="I42" s="109" t="s">
        <v>688</v>
      </c>
      <c r="J42" s="108" t="str">
        <f>IF(Maine_Schools[[#This Row],[School Type]]="Charter","Charter", "Non Charter")</f>
        <v>Non Charter</v>
      </c>
    </row>
    <row r="43" spans="1:15" ht="15.75" customHeight="1">
      <c r="A43" s="118" t="s">
        <v>573</v>
      </c>
      <c r="B43" s="116" t="s">
        <v>757</v>
      </c>
      <c r="C43" s="116" t="s">
        <v>35</v>
      </c>
      <c r="D43" s="117" t="s">
        <v>697</v>
      </c>
      <c r="E43" s="116" t="s">
        <v>684</v>
      </c>
      <c r="F43" s="117" t="s">
        <v>585</v>
      </c>
      <c r="G43" s="116" t="s">
        <v>694</v>
      </c>
      <c r="H43" s="116" t="s">
        <v>695</v>
      </c>
      <c r="I43" s="109" t="s">
        <v>697</v>
      </c>
      <c r="J43" s="108" t="str">
        <f>IF(Maine_Schools[[#This Row],[School Type]]="Charter","Charter", "Non Charter")</f>
        <v>Non Charter</v>
      </c>
    </row>
    <row r="44" spans="1:15" ht="15.75" customHeight="1">
      <c r="A44" s="115" t="s">
        <v>573</v>
      </c>
      <c r="B44" s="113" t="s">
        <v>757</v>
      </c>
      <c r="C44" s="113" t="s">
        <v>38</v>
      </c>
      <c r="D44" s="114" t="s">
        <v>755</v>
      </c>
      <c r="E44" s="113" t="s">
        <v>684</v>
      </c>
      <c r="F44" s="114" t="s">
        <v>585</v>
      </c>
      <c r="G44" s="113" t="s">
        <v>694</v>
      </c>
      <c r="H44" s="113" t="s">
        <v>695</v>
      </c>
      <c r="I44" s="109" t="s">
        <v>755</v>
      </c>
      <c r="J44" s="108" t="str">
        <f>IF(Maine_Schools[[#This Row],[School Type]]="Charter","Charter", "Non Charter")</f>
        <v>Non Charter</v>
      </c>
    </row>
    <row r="45" spans="1:15" ht="15.75" customHeight="1">
      <c r="A45" s="118" t="s">
        <v>573</v>
      </c>
      <c r="B45" s="116" t="s">
        <v>757</v>
      </c>
      <c r="C45" s="116" t="s">
        <v>263</v>
      </c>
      <c r="D45" s="116" t="s">
        <v>687</v>
      </c>
      <c r="E45" s="116" t="s">
        <v>684</v>
      </c>
      <c r="F45" s="117" t="s">
        <v>585</v>
      </c>
      <c r="G45" s="116" t="s">
        <v>694</v>
      </c>
      <c r="H45" s="116" t="s">
        <v>695</v>
      </c>
      <c r="I45" s="109" t="s">
        <v>688</v>
      </c>
      <c r="J45" s="108" t="str">
        <f>IF(Maine_Schools[[#This Row],[School Type]]="Charter","Charter", "Non Charter")</f>
        <v>Non Charter</v>
      </c>
    </row>
    <row r="46" spans="1:15" ht="15.75" customHeight="1">
      <c r="A46" s="115" t="s">
        <v>573</v>
      </c>
      <c r="B46" s="113" t="s">
        <v>757</v>
      </c>
      <c r="C46" s="113" t="s">
        <v>333</v>
      </c>
      <c r="D46" s="113" t="s">
        <v>687</v>
      </c>
      <c r="E46" s="113" t="s">
        <v>684</v>
      </c>
      <c r="F46" s="114" t="s">
        <v>585</v>
      </c>
      <c r="G46" s="113" t="s">
        <v>694</v>
      </c>
      <c r="H46" s="113" t="s">
        <v>695</v>
      </c>
      <c r="I46" s="109" t="s">
        <v>688</v>
      </c>
      <c r="J46" s="108" t="str">
        <f>IF(Maine_Schools[[#This Row],[School Type]]="Charter","Charter", "Non Charter")</f>
        <v>Non Charter</v>
      </c>
    </row>
    <row r="47" spans="1:15" ht="15.75" customHeight="1">
      <c r="A47" s="118" t="s">
        <v>573</v>
      </c>
      <c r="B47" s="116" t="s">
        <v>757</v>
      </c>
      <c r="C47" s="116" t="s">
        <v>338</v>
      </c>
      <c r="D47" s="116" t="s">
        <v>687</v>
      </c>
      <c r="E47" s="116" t="s">
        <v>684</v>
      </c>
      <c r="F47" s="117" t="s">
        <v>585</v>
      </c>
      <c r="G47" s="116" t="s">
        <v>694</v>
      </c>
      <c r="H47" s="116" t="s">
        <v>695</v>
      </c>
      <c r="I47" s="109" t="s">
        <v>688</v>
      </c>
      <c r="J47" s="108" t="str">
        <f>IF(Maine_Schools[[#This Row],[School Type]]="Charter","Charter", "Non Charter")</f>
        <v>Non Charter</v>
      </c>
    </row>
    <row r="48" spans="1:15" ht="15.75" customHeight="1">
      <c r="A48" s="115" t="s">
        <v>573</v>
      </c>
      <c r="B48" s="113" t="s">
        <v>757</v>
      </c>
      <c r="C48" s="113" t="s">
        <v>45</v>
      </c>
      <c r="D48" s="113" t="s">
        <v>696</v>
      </c>
      <c r="E48" s="113" t="s">
        <v>684</v>
      </c>
      <c r="F48" s="114" t="s">
        <v>585</v>
      </c>
      <c r="G48" s="113" t="s">
        <v>694</v>
      </c>
      <c r="H48" s="113" t="s">
        <v>695</v>
      </c>
      <c r="I48" s="109" t="s">
        <v>688</v>
      </c>
      <c r="J48" s="108" t="str">
        <f>IF(Maine_Schools[[#This Row],[School Type]]="Charter","Charter", "Non Charter")</f>
        <v>Non Charter</v>
      </c>
    </row>
    <row r="49" spans="1:10" ht="15.75" customHeight="1">
      <c r="A49" s="118" t="s">
        <v>573</v>
      </c>
      <c r="B49" s="116" t="s">
        <v>758</v>
      </c>
      <c r="C49" s="116" t="s">
        <v>88</v>
      </c>
      <c r="D49" s="116" t="s">
        <v>696</v>
      </c>
      <c r="E49" s="116" t="s">
        <v>684</v>
      </c>
      <c r="F49" s="117" t="s">
        <v>585</v>
      </c>
      <c r="G49" s="116" t="s">
        <v>716</v>
      </c>
      <c r="H49" s="116" t="s">
        <v>759</v>
      </c>
      <c r="I49" s="109" t="s">
        <v>688</v>
      </c>
      <c r="J49" s="108" t="str">
        <f>IF(Maine_Schools[[#This Row],[School Type]]="Charter","Charter", "Non Charter")</f>
        <v>Non Charter</v>
      </c>
    </row>
    <row r="50" spans="1:10" ht="15.75" customHeight="1">
      <c r="A50" s="115" t="s">
        <v>573</v>
      </c>
      <c r="B50" s="113" t="s">
        <v>758</v>
      </c>
      <c r="C50" s="113" t="s">
        <v>49</v>
      </c>
      <c r="D50" s="114" t="s">
        <v>689</v>
      </c>
      <c r="E50" s="113" t="s">
        <v>684</v>
      </c>
      <c r="F50" s="114" t="s">
        <v>585</v>
      </c>
      <c r="G50" s="113" t="s">
        <v>716</v>
      </c>
      <c r="H50" s="113" t="s">
        <v>759</v>
      </c>
      <c r="I50" s="109" t="s">
        <v>689</v>
      </c>
      <c r="J50" s="108" t="str">
        <f>IF(Maine_Schools[[#This Row],[School Type]]="Charter","Charter", "Non Charter")</f>
        <v>Non Charter</v>
      </c>
    </row>
    <row r="51" spans="1:10" ht="15.75" customHeight="1">
      <c r="A51" s="118" t="s">
        <v>573</v>
      </c>
      <c r="B51" s="116" t="s">
        <v>760</v>
      </c>
      <c r="C51" s="116" t="s">
        <v>10</v>
      </c>
      <c r="D51" s="116" t="s">
        <v>761</v>
      </c>
      <c r="E51" s="116" t="s">
        <v>684</v>
      </c>
      <c r="F51" s="117" t="s">
        <v>585</v>
      </c>
      <c r="G51" s="116" t="s">
        <v>713</v>
      </c>
      <c r="H51" s="116" t="s">
        <v>730</v>
      </c>
      <c r="I51" s="109" t="s">
        <v>761</v>
      </c>
      <c r="J51" s="108" t="str">
        <f>IF(Maine_Schools[[#This Row],[School Type]]="Charter","Charter", "Non Charter")</f>
        <v>Non Charter</v>
      </c>
    </row>
    <row r="52" spans="1:10" ht="15.75" customHeight="1">
      <c r="A52" s="115" t="s">
        <v>573</v>
      </c>
      <c r="B52" s="113" t="s">
        <v>760</v>
      </c>
      <c r="C52" s="113" t="s">
        <v>56</v>
      </c>
      <c r="D52" s="114" t="s">
        <v>697</v>
      </c>
      <c r="E52" s="113" t="s">
        <v>684</v>
      </c>
      <c r="F52" s="114" t="s">
        <v>585</v>
      </c>
      <c r="G52" s="113" t="s">
        <v>713</v>
      </c>
      <c r="H52" s="113" t="s">
        <v>730</v>
      </c>
      <c r="I52" s="109" t="s">
        <v>697</v>
      </c>
      <c r="J52" s="108" t="str">
        <f>IF(Maine_Schools[[#This Row],[School Type]]="Charter","Charter", "Non Charter")</f>
        <v>Non Charter</v>
      </c>
    </row>
    <row r="53" spans="1:10" ht="15.75" customHeight="1">
      <c r="A53" s="118" t="s">
        <v>573</v>
      </c>
      <c r="B53" s="116" t="s">
        <v>760</v>
      </c>
      <c r="C53" s="116" t="s">
        <v>61</v>
      </c>
      <c r="D53" s="116" t="s">
        <v>761</v>
      </c>
      <c r="E53" s="116" t="s">
        <v>684</v>
      </c>
      <c r="F53" s="117" t="s">
        <v>585</v>
      </c>
      <c r="G53" s="116" t="s">
        <v>713</v>
      </c>
      <c r="H53" s="116" t="s">
        <v>730</v>
      </c>
      <c r="I53" s="109" t="s">
        <v>761</v>
      </c>
      <c r="J53" s="108" t="str">
        <f>IF(Maine_Schools[[#This Row],[School Type]]="Charter","Charter", "Non Charter")</f>
        <v>Non Charter</v>
      </c>
    </row>
    <row r="54" spans="1:10" ht="13">
      <c r="A54" s="115" t="s">
        <v>573</v>
      </c>
      <c r="B54" s="113" t="s">
        <v>760</v>
      </c>
      <c r="C54" s="113" t="s">
        <v>30</v>
      </c>
      <c r="D54" s="114" t="s">
        <v>762</v>
      </c>
      <c r="E54" s="113" t="s">
        <v>684</v>
      </c>
      <c r="F54" s="114" t="s">
        <v>585</v>
      </c>
      <c r="G54" s="113" t="s">
        <v>713</v>
      </c>
      <c r="H54" s="113" t="s">
        <v>730</v>
      </c>
      <c r="I54" s="109" t="s">
        <v>762</v>
      </c>
      <c r="J54" s="108" t="str">
        <f>IF(Maine_Schools[[#This Row],[School Type]]="Charter","Charter", "Non Charter")</f>
        <v>Non Charter</v>
      </c>
    </row>
    <row r="55" spans="1:10" ht="13">
      <c r="A55" s="118" t="s">
        <v>573</v>
      </c>
      <c r="B55" s="116" t="s">
        <v>760</v>
      </c>
      <c r="C55" s="116" t="s">
        <v>386</v>
      </c>
      <c r="D55" s="116" t="s">
        <v>761</v>
      </c>
      <c r="E55" s="116" t="s">
        <v>684</v>
      </c>
      <c r="F55" s="117" t="s">
        <v>585</v>
      </c>
      <c r="G55" s="116" t="s">
        <v>713</v>
      </c>
      <c r="H55" s="116" t="s">
        <v>730</v>
      </c>
      <c r="I55" s="109" t="s">
        <v>761</v>
      </c>
      <c r="J55" s="108" t="str">
        <f>IF(Maine_Schools[[#This Row],[School Type]]="Charter","Charter", "Non Charter")</f>
        <v>Non Charter</v>
      </c>
    </row>
    <row r="56" spans="1:10" ht="13">
      <c r="A56" s="115" t="s">
        <v>573</v>
      </c>
      <c r="B56" s="113" t="s">
        <v>760</v>
      </c>
      <c r="C56" s="113" t="s">
        <v>395</v>
      </c>
      <c r="D56" s="113" t="s">
        <v>761</v>
      </c>
      <c r="E56" s="113" t="s">
        <v>684</v>
      </c>
      <c r="F56" s="114" t="s">
        <v>585</v>
      </c>
      <c r="G56" s="113" t="s">
        <v>713</v>
      </c>
      <c r="H56" s="113" t="s">
        <v>730</v>
      </c>
      <c r="I56" s="109" t="s">
        <v>761</v>
      </c>
      <c r="J56" s="108" t="str">
        <f>IF(Maine_Schools[[#This Row],[School Type]]="Charter","Charter", "Non Charter")</f>
        <v>Non Charter</v>
      </c>
    </row>
    <row r="57" spans="1:10" ht="13">
      <c r="A57" s="118" t="s">
        <v>573</v>
      </c>
      <c r="B57" s="116" t="s">
        <v>760</v>
      </c>
      <c r="C57" s="116" t="s">
        <v>67</v>
      </c>
      <c r="D57" s="117" t="s">
        <v>735</v>
      </c>
      <c r="E57" s="116" t="s">
        <v>684</v>
      </c>
      <c r="F57" s="117" t="s">
        <v>585</v>
      </c>
      <c r="G57" s="116" t="s">
        <v>713</v>
      </c>
      <c r="H57" s="116" t="s">
        <v>730</v>
      </c>
      <c r="I57" s="109" t="s">
        <v>735</v>
      </c>
      <c r="J57" s="108" t="str">
        <f>IF(Maine_Schools[[#This Row],[School Type]]="Charter","Charter", "Non Charter")</f>
        <v>Non Charter</v>
      </c>
    </row>
    <row r="58" spans="1:10" ht="13">
      <c r="A58" s="115" t="s">
        <v>573</v>
      </c>
      <c r="B58" s="113" t="s">
        <v>760</v>
      </c>
      <c r="C58" s="113" t="s">
        <v>365</v>
      </c>
      <c r="D58" s="114" t="s">
        <v>762</v>
      </c>
      <c r="E58" s="113" t="s">
        <v>684</v>
      </c>
      <c r="F58" s="114" t="s">
        <v>585</v>
      </c>
      <c r="G58" s="113" t="s">
        <v>713</v>
      </c>
      <c r="H58" s="113" t="s">
        <v>730</v>
      </c>
      <c r="I58" s="109" t="s">
        <v>762</v>
      </c>
      <c r="J58" s="108" t="str">
        <f>IF(Maine_Schools[[#This Row],[School Type]]="Charter","Charter", "Non Charter")</f>
        <v>Non Charter</v>
      </c>
    </row>
    <row r="59" spans="1:10" ht="13">
      <c r="A59" s="118" t="s">
        <v>573</v>
      </c>
      <c r="B59" s="116" t="s">
        <v>760</v>
      </c>
      <c r="C59" s="116" t="s">
        <v>547</v>
      </c>
      <c r="D59" s="116" t="s">
        <v>761</v>
      </c>
      <c r="E59" s="116" t="s">
        <v>684</v>
      </c>
      <c r="F59" s="117" t="s">
        <v>585</v>
      </c>
      <c r="G59" s="116" t="s">
        <v>713</v>
      </c>
      <c r="H59" s="116" t="s">
        <v>730</v>
      </c>
      <c r="I59" s="109" t="s">
        <v>761</v>
      </c>
      <c r="J59" s="108" t="str">
        <f>IF(Maine_Schools[[#This Row],[School Type]]="Charter","Charter", "Non Charter")</f>
        <v>Non Charter</v>
      </c>
    </row>
    <row r="60" spans="1:10" ht="13">
      <c r="A60" s="115" t="s">
        <v>573</v>
      </c>
      <c r="B60" s="113" t="s">
        <v>760</v>
      </c>
      <c r="C60" s="113" t="s">
        <v>562</v>
      </c>
      <c r="D60" s="114" t="s">
        <v>735</v>
      </c>
      <c r="E60" s="113" t="s">
        <v>684</v>
      </c>
      <c r="F60" s="114" t="s">
        <v>585</v>
      </c>
      <c r="G60" s="113" t="s">
        <v>713</v>
      </c>
      <c r="H60" s="113" t="s">
        <v>730</v>
      </c>
      <c r="I60" s="109" t="s">
        <v>735</v>
      </c>
      <c r="J60" s="108" t="str">
        <f>IF(Maine_Schools[[#This Row],[School Type]]="Charter","Charter", "Non Charter")</f>
        <v>Non Charter</v>
      </c>
    </row>
    <row r="61" spans="1:10" ht="13">
      <c r="A61" s="118" t="s">
        <v>573</v>
      </c>
      <c r="B61" s="116" t="s">
        <v>763</v>
      </c>
      <c r="C61" s="116" t="s">
        <v>291</v>
      </c>
      <c r="D61" s="116" t="s">
        <v>692</v>
      </c>
      <c r="E61" s="116" t="s">
        <v>684</v>
      </c>
      <c r="F61" s="117" t="s">
        <v>585</v>
      </c>
      <c r="G61" s="116" t="s">
        <v>723</v>
      </c>
      <c r="H61" s="116" t="s">
        <v>764</v>
      </c>
      <c r="I61" s="109" t="s">
        <v>693</v>
      </c>
      <c r="J61" s="108" t="str">
        <f>IF(Maine_Schools[[#This Row],[School Type]]="Charter","Charter", "Non Charter")</f>
        <v>Non Charter</v>
      </c>
    </row>
    <row r="62" spans="1:10" ht="13">
      <c r="A62" s="115" t="s">
        <v>573</v>
      </c>
      <c r="B62" s="113" t="s">
        <v>765</v>
      </c>
      <c r="C62" s="113" t="s">
        <v>25</v>
      </c>
      <c r="D62" s="113" t="s">
        <v>699</v>
      </c>
      <c r="E62" s="113" t="s">
        <v>684</v>
      </c>
      <c r="F62" s="114" t="s">
        <v>585</v>
      </c>
      <c r="G62" s="113" t="s">
        <v>716</v>
      </c>
      <c r="H62" s="113" t="s">
        <v>766</v>
      </c>
      <c r="I62" s="109" t="s">
        <v>693</v>
      </c>
      <c r="J62" s="108" t="str">
        <f>IF(Maine_Schools[[#This Row],[School Type]]="Charter","Charter", "Non Charter")</f>
        <v>Non Charter</v>
      </c>
    </row>
    <row r="63" spans="1:10" ht="13">
      <c r="A63" s="118" t="s">
        <v>573</v>
      </c>
      <c r="B63" s="116" t="s">
        <v>767</v>
      </c>
      <c r="C63" s="116" t="s">
        <v>20</v>
      </c>
      <c r="D63" s="117" t="s">
        <v>768</v>
      </c>
      <c r="E63" s="116" t="s">
        <v>684</v>
      </c>
      <c r="F63" s="117" t="s">
        <v>585</v>
      </c>
      <c r="G63" s="116" t="s">
        <v>737</v>
      </c>
      <c r="H63" s="116" t="s">
        <v>769</v>
      </c>
      <c r="I63" s="109" t="s">
        <v>768</v>
      </c>
      <c r="J63" s="108" t="str">
        <f>IF(Maine_Schools[[#This Row],[School Type]]="Charter","Charter", "Non Charter")</f>
        <v>Non Charter</v>
      </c>
    </row>
    <row r="64" spans="1:10" ht="13">
      <c r="A64" s="115" t="s">
        <v>573</v>
      </c>
      <c r="B64" s="113" t="s">
        <v>767</v>
      </c>
      <c r="C64" s="113" t="s">
        <v>159</v>
      </c>
      <c r="D64" s="114" t="s">
        <v>770</v>
      </c>
      <c r="E64" s="113" t="s">
        <v>684</v>
      </c>
      <c r="F64" s="114" t="s">
        <v>585</v>
      </c>
      <c r="G64" s="113" t="s">
        <v>737</v>
      </c>
      <c r="H64" s="113" t="s">
        <v>769</v>
      </c>
      <c r="I64" s="109" t="s">
        <v>770</v>
      </c>
      <c r="J64" s="108" t="str">
        <f>IF(Maine_Schools[[#This Row],[School Type]]="Charter","Charter", "Non Charter")</f>
        <v>Non Charter</v>
      </c>
    </row>
    <row r="65" spans="1:10" ht="13">
      <c r="A65" s="118" t="s">
        <v>573</v>
      </c>
      <c r="B65" s="116" t="s">
        <v>767</v>
      </c>
      <c r="C65" s="116" t="s">
        <v>114</v>
      </c>
      <c r="D65" s="117" t="s">
        <v>771</v>
      </c>
      <c r="E65" s="116" t="s">
        <v>684</v>
      </c>
      <c r="F65" s="117" t="s">
        <v>585</v>
      </c>
      <c r="G65" s="116" t="s">
        <v>737</v>
      </c>
      <c r="H65" s="116" t="s">
        <v>769</v>
      </c>
      <c r="I65" s="109" t="s">
        <v>771</v>
      </c>
      <c r="J65" s="108" t="str">
        <f>IF(Maine_Schools[[#This Row],[School Type]]="Charter","Charter", "Non Charter")</f>
        <v>Non Charter</v>
      </c>
    </row>
    <row r="66" spans="1:10" ht="13">
      <c r="A66" s="115" t="s">
        <v>573</v>
      </c>
      <c r="B66" s="113" t="s">
        <v>767</v>
      </c>
      <c r="C66" s="113" t="s">
        <v>80</v>
      </c>
      <c r="D66" s="114" t="s">
        <v>772</v>
      </c>
      <c r="E66" s="113" t="s">
        <v>684</v>
      </c>
      <c r="F66" s="114" t="s">
        <v>585</v>
      </c>
      <c r="G66" s="113" t="s">
        <v>737</v>
      </c>
      <c r="H66" s="113" t="s">
        <v>769</v>
      </c>
      <c r="I66" s="109" t="s">
        <v>772</v>
      </c>
      <c r="J66" s="108" t="str">
        <f>IF(Maine_Schools[[#This Row],[School Type]]="Charter","Charter", "Non Charter")</f>
        <v>Non Charter</v>
      </c>
    </row>
    <row r="67" spans="1:10" ht="13">
      <c r="A67" s="118" t="s">
        <v>573</v>
      </c>
      <c r="B67" s="116" t="s">
        <v>767</v>
      </c>
      <c r="C67" s="116" t="s">
        <v>85</v>
      </c>
      <c r="D67" s="116" t="s">
        <v>710</v>
      </c>
      <c r="E67" s="116" t="s">
        <v>684</v>
      </c>
      <c r="F67" s="117" t="s">
        <v>585</v>
      </c>
      <c r="G67" s="116" t="s">
        <v>737</v>
      </c>
      <c r="H67" s="116" t="s">
        <v>769</v>
      </c>
      <c r="I67" s="109" t="s">
        <v>710</v>
      </c>
      <c r="J67" s="108" t="str">
        <f>IF(Maine_Schools[[#This Row],[School Type]]="Charter","Charter", "Non Charter")</f>
        <v>Non Charter</v>
      </c>
    </row>
    <row r="68" spans="1:10" ht="13">
      <c r="A68" s="115" t="s">
        <v>573</v>
      </c>
      <c r="B68" s="113" t="s">
        <v>773</v>
      </c>
      <c r="C68" s="113" t="s">
        <v>175</v>
      </c>
      <c r="D68" s="113" t="s">
        <v>699</v>
      </c>
      <c r="E68" s="113" t="s">
        <v>684</v>
      </c>
      <c r="F68" s="114" t="s">
        <v>585</v>
      </c>
      <c r="G68" s="113" t="s">
        <v>723</v>
      </c>
      <c r="H68" s="113" t="s">
        <v>724</v>
      </c>
      <c r="I68" s="109" t="s">
        <v>693</v>
      </c>
      <c r="J68" s="108" t="str">
        <f>IF(Maine_Schools[[#This Row],[School Type]]="Charter","Charter", "Non Charter")</f>
        <v>Non Charter</v>
      </c>
    </row>
    <row r="69" spans="1:10" ht="13">
      <c r="A69" s="118" t="s">
        <v>573</v>
      </c>
      <c r="B69" s="116" t="s">
        <v>774</v>
      </c>
      <c r="C69" s="116" t="s">
        <v>95</v>
      </c>
      <c r="D69" s="116" t="s">
        <v>699</v>
      </c>
      <c r="E69" s="116" t="s">
        <v>684</v>
      </c>
      <c r="F69" s="117" t="s">
        <v>585</v>
      </c>
      <c r="G69" s="116" t="s">
        <v>732</v>
      </c>
      <c r="H69" s="116" t="s">
        <v>775</v>
      </c>
      <c r="I69" s="109" t="s">
        <v>693</v>
      </c>
      <c r="J69" s="108" t="str">
        <f>IF(Maine_Schools[[#This Row],[School Type]]="Charter","Charter", "Non Charter")</f>
        <v>Non Charter</v>
      </c>
    </row>
    <row r="70" spans="1:10" ht="13">
      <c r="A70" s="115" t="s">
        <v>573</v>
      </c>
      <c r="B70" s="113" t="s">
        <v>774</v>
      </c>
      <c r="C70" s="113" t="s">
        <v>101</v>
      </c>
      <c r="D70" s="114" t="s">
        <v>697</v>
      </c>
      <c r="E70" s="113" t="s">
        <v>684</v>
      </c>
      <c r="F70" s="114" t="s">
        <v>585</v>
      </c>
      <c r="G70" s="113" t="s">
        <v>732</v>
      </c>
      <c r="H70" s="113" t="s">
        <v>775</v>
      </c>
      <c r="I70" s="109" t="s">
        <v>697</v>
      </c>
      <c r="J70" s="108" t="str">
        <f>IF(Maine_Schools[[#This Row],[School Type]]="Charter","Charter", "Non Charter")</f>
        <v>Non Charter</v>
      </c>
    </row>
    <row r="71" spans="1:10" ht="13">
      <c r="A71" s="118" t="s">
        <v>573</v>
      </c>
      <c r="B71" s="116" t="s">
        <v>776</v>
      </c>
      <c r="C71" s="116" t="s">
        <v>203</v>
      </c>
      <c r="D71" s="116" t="s">
        <v>699</v>
      </c>
      <c r="E71" s="116" t="s">
        <v>684</v>
      </c>
      <c r="F71" s="117" t="s">
        <v>585</v>
      </c>
      <c r="G71" s="116" t="s">
        <v>713</v>
      </c>
      <c r="H71" s="116" t="s">
        <v>777</v>
      </c>
      <c r="I71" s="109" t="s">
        <v>693</v>
      </c>
      <c r="J71" s="108" t="str">
        <f>IF(Maine_Schools[[#This Row],[School Type]]="Charter","Charter", "Non Charter")</f>
        <v>Non Charter</v>
      </c>
    </row>
    <row r="72" spans="1:10" ht="13">
      <c r="A72" s="115" t="s">
        <v>573</v>
      </c>
      <c r="B72" s="113" t="s">
        <v>776</v>
      </c>
      <c r="C72" s="113" t="s">
        <v>22</v>
      </c>
      <c r="D72" s="114" t="s">
        <v>697</v>
      </c>
      <c r="E72" s="113" t="s">
        <v>684</v>
      </c>
      <c r="F72" s="114" t="s">
        <v>585</v>
      </c>
      <c r="G72" s="113" t="s">
        <v>713</v>
      </c>
      <c r="H72" s="113" t="s">
        <v>777</v>
      </c>
      <c r="I72" s="109" t="s">
        <v>697</v>
      </c>
      <c r="J72" s="108" t="str">
        <f>IF(Maine_Schools[[#This Row],[School Type]]="Charter","Charter", "Non Charter")</f>
        <v>Non Charter</v>
      </c>
    </row>
    <row r="73" spans="1:10" ht="13">
      <c r="A73" s="118" t="s">
        <v>573</v>
      </c>
      <c r="B73" s="116" t="s">
        <v>778</v>
      </c>
      <c r="C73" s="116" t="s">
        <v>109</v>
      </c>
      <c r="D73" s="116" t="s">
        <v>699</v>
      </c>
      <c r="E73" s="116" t="s">
        <v>684</v>
      </c>
      <c r="F73" s="117" t="s">
        <v>585</v>
      </c>
      <c r="G73" s="116" t="s">
        <v>732</v>
      </c>
      <c r="H73" s="116" t="s">
        <v>779</v>
      </c>
      <c r="I73" s="109" t="s">
        <v>693</v>
      </c>
      <c r="J73" s="108" t="str">
        <f>IF(Maine_Schools[[#This Row],[School Type]]="Charter","Charter", "Non Charter")</f>
        <v>Non Charter</v>
      </c>
    </row>
    <row r="74" spans="1:10" ht="13">
      <c r="A74" s="115" t="s">
        <v>573</v>
      </c>
      <c r="B74" s="113" t="s">
        <v>780</v>
      </c>
      <c r="C74" s="113" t="s">
        <v>113</v>
      </c>
      <c r="D74" s="113" t="s">
        <v>699</v>
      </c>
      <c r="E74" s="113" t="s">
        <v>684</v>
      </c>
      <c r="F74" s="114" t="s">
        <v>585</v>
      </c>
      <c r="G74" s="113" t="s">
        <v>723</v>
      </c>
      <c r="H74" s="113" t="s">
        <v>781</v>
      </c>
      <c r="I74" s="109" t="s">
        <v>693</v>
      </c>
      <c r="J74" s="108" t="str">
        <f>IF(Maine_Schools[[#This Row],[School Type]]="Charter","Charter", "Non Charter")</f>
        <v>Non Charter</v>
      </c>
    </row>
    <row r="75" spans="1:10" ht="13">
      <c r="A75" s="118" t="s">
        <v>573</v>
      </c>
      <c r="B75" s="116" t="s">
        <v>782</v>
      </c>
      <c r="C75" s="116" t="s">
        <v>141</v>
      </c>
      <c r="D75" s="116" t="s">
        <v>699</v>
      </c>
      <c r="E75" s="116" t="s">
        <v>684</v>
      </c>
      <c r="F75" s="117" t="s">
        <v>585</v>
      </c>
      <c r="G75" s="116" t="s">
        <v>723</v>
      </c>
      <c r="H75" s="116" t="s">
        <v>783</v>
      </c>
      <c r="I75" s="109" t="s">
        <v>693</v>
      </c>
      <c r="J75" s="108" t="str">
        <f>IF(Maine_Schools[[#This Row],[School Type]]="Charter","Charter", "Non Charter")</f>
        <v>Non Charter</v>
      </c>
    </row>
    <row r="76" spans="1:10" ht="13">
      <c r="A76" s="115" t="s">
        <v>573</v>
      </c>
      <c r="B76" s="113" t="s">
        <v>784</v>
      </c>
      <c r="C76" s="113" t="s">
        <v>119</v>
      </c>
      <c r="D76" s="114" t="s">
        <v>697</v>
      </c>
      <c r="E76" s="113" t="s">
        <v>684</v>
      </c>
      <c r="F76" s="114" t="s">
        <v>585</v>
      </c>
      <c r="G76" s="113" t="s">
        <v>690</v>
      </c>
      <c r="H76" s="113" t="s">
        <v>785</v>
      </c>
      <c r="I76" s="109" t="s">
        <v>697</v>
      </c>
      <c r="J76" s="108" t="str">
        <f>IF(Maine_Schools[[#This Row],[School Type]]="Charter","Charter", "Non Charter")</f>
        <v>Non Charter</v>
      </c>
    </row>
    <row r="77" spans="1:10" ht="13">
      <c r="A77" s="118" t="s">
        <v>573</v>
      </c>
      <c r="B77" s="116" t="s">
        <v>784</v>
      </c>
      <c r="C77" s="116" t="s">
        <v>29</v>
      </c>
      <c r="D77" s="117" t="s">
        <v>735</v>
      </c>
      <c r="E77" s="116" t="s">
        <v>684</v>
      </c>
      <c r="F77" s="117" t="s">
        <v>585</v>
      </c>
      <c r="G77" s="116" t="s">
        <v>690</v>
      </c>
      <c r="H77" s="116" t="s">
        <v>785</v>
      </c>
      <c r="I77" s="109" t="s">
        <v>735</v>
      </c>
      <c r="J77" s="108" t="str">
        <f>IF(Maine_Schools[[#This Row],[School Type]]="Charter","Charter", "Non Charter")</f>
        <v>Non Charter</v>
      </c>
    </row>
    <row r="78" spans="1:10" ht="13">
      <c r="A78" s="115" t="s">
        <v>573</v>
      </c>
      <c r="B78" s="113" t="s">
        <v>784</v>
      </c>
      <c r="C78" s="113" t="s">
        <v>295</v>
      </c>
      <c r="D78" s="114" t="s">
        <v>786</v>
      </c>
      <c r="E78" s="113" t="s">
        <v>684</v>
      </c>
      <c r="F78" s="114" t="s">
        <v>585</v>
      </c>
      <c r="G78" s="113" t="s">
        <v>690</v>
      </c>
      <c r="H78" s="113" t="s">
        <v>785</v>
      </c>
      <c r="I78" s="109" t="s">
        <v>786</v>
      </c>
      <c r="J78" s="108" t="str">
        <f>IF(Maine_Schools[[#This Row],[School Type]]="Charter","Charter", "Non Charter")</f>
        <v>Non Charter</v>
      </c>
    </row>
    <row r="79" spans="1:10" ht="13">
      <c r="A79" s="118" t="s">
        <v>573</v>
      </c>
      <c r="B79" s="116" t="s">
        <v>784</v>
      </c>
      <c r="C79" s="116" t="s">
        <v>460</v>
      </c>
      <c r="D79" s="116" t="s">
        <v>787</v>
      </c>
      <c r="E79" s="116" t="s">
        <v>684</v>
      </c>
      <c r="F79" s="117" t="s">
        <v>585</v>
      </c>
      <c r="G79" s="116" t="s">
        <v>690</v>
      </c>
      <c r="H79" s="116" t="s">
        <v>785</v>
      </c>
      <c r="I79" s="109" t="s">
        <v>787</v>
      </c>
      <c r="J79" s="108" t="str">
        <f>IF(Maine_Schools[[#This Row],[School Type]]="Charter","Charter", "Non Charter")</f>
        <v>Non Charter</v>
      </c>
    </row>
    <row r="80" spans="1:10" ht="13">
      <c r="A80" s="115" t="s">
        <v>573</v>
      </c>
      <c r="B80" s="113" t="s">
        <v>788</v>
      </c>
      <c r="C80" s="113" t="s">
        <v>123</v>
      </c>
      <c r="D80" s="113" t="s">
        <v>696</v>
      </c>
      <c r="E80" s="113" t="s">
        <v>684</v>
      </c>
      <c r="F80" s="114" t="s">
        <v>585</v>
      </c>
      <c r="G80" s="113" t="s">
        <v>716</v>
      </c>
      <c r="H80" s="113" t="s">
        <v>789</v>
      </c>
      <c r="I80" s="109" t="s">
        <v>688</v>
      </c>
      <c r="J80" s="108" t="str">
        <f>IF(Maine_Schools[[#This Row],[School Type]]="Charter","Charter", "Non Charter")</f>
        <v>Non Charter</v>
      </c>
    </row>
    <row r="81" spans="1:10" ht="13">
      <c r="A81" s="118" t="s">
        <v>573</v>
      </c>
      <c r="B81" s="116" t="s">
        <v>788</v>
      </c>
      <c r="C81" s="116" t="s">
        <v>13</v>
      </c>
      <c r="D81" s="117" t="s">
        <v>689</v>
      </c>
      <c r="E81" s="116" t="s">
        <v>684</v>
      </c>
      <c r="F81" s="117" t="s">
        <v>585</v>
      </c>
      <c r="G81" s="116" t="s">
        <v>716</v>
      </c>
      <c r="H81" s="116" t="s">
        <v>789</v>
      </c>
      <c r="I81" s="109" t="s">
        <v>689</v>
      </c>
      <c r="J81" s="108" t="str">
        <f>IF(Maine_Schools[[#This Row],[School Type]]="Charter","Charter", "Non Charter")</f>
        <v>Non Charter</v>
      </c>
    </row>
    <row r="82" spans="1:10" ht="13">
      <c r="A82" s="115" t="s">
        <v>573</v>
      </c>
      <c r="B82" s="113" t="s">
        <v>790</v>
      </c>
      <c r="C82" s="113" t="s">
        <v>246</v>
      </c>
      <c r="D82" s="114" t="s">
        <v>697</v>
      </c>
      <c r="E82" s="113" t="s">
        <v>684</v>
      </c>
      <c r="F82" s="114" t="s">
        <v>585</v>
      </c>
      <c r="G82" s="113" t="s">
        <v>690</v>
      </c>
      <c r="H82" s="113" t="s">
        <v>791</v>
      </c>
      <c r="I82" s="109" t="s">
        <v>697</v>
      </c>
      <c r="J82" s="108" t="str">
        <f>IF(Maine_Schools[[#This Row],[School Type]]="Charter","Charter", "Non Charter")</f>
        <v>Non Charter</v>
      </c>
    </row>
    <row r="83" spans="1:10" ht="13">
      <c r="A83" s="118" t="s">
        <v>573</v>
      </c>
      <c r="B83" s="116" t="s">
        <v>790</v>
      </c>
      <c r="C83" s="116" t="s">
        <v>249</v>
      </c>
      <c r="D83" s="117" t="s">
        <v>792</v>
      </c>
      <c r="E83" s="116" t="s">
        <v>684</v>
      </c>
      <c r="F83" s="117" t="s">
        <v>585</v>
      </c>
      <c r="G83" s="116" t="s">
        <v>690</v>
      </c>
      <c r="H83" s="116" t="s">
        <v>791</v>
      </c>
      <c r="I83" s="109" t="s">
        <v>792</v>
      </c>
      <c r="J83" s="108" t="str">
        <f>IF(Maine_Schools[[#This Row],[School Type]]="Charter","Charter", "Non Charter")</f>
        <v>Non Charter</v>
      </c>
    </row>
    <row r="84" spans="1:10" ht="13">
      <c r="A84" s="115" t="s">
        <v>573</v>
      </c>
      <c r="B84" s="113" t="s">
        <v>790</v>
      </c>
      <c r="C84" s="113" t="s">
        <v>516</v>
      </c>
      <c r="D84" s="113" t="s">
        <v>793</v>
      </c>
      <c r="E84" s="113" t="s">
        <v>684</v>
      </c>
      <c r="F84" s="114" t="s">
        <v>585</v>
      </c>
      <c r="G84" s="113" t="s">
        <v>690</v>
      </c>
      <c r="H84" s="113" t="s">
        <v>791</v>
      </c>
      <c r="I84" s="109" t="s">
        <v>793</v>
      </c>
      <c r="J84" s="108" t="str">
        <f>IF(Maine_Schools[[#This Row],[School Type]]="Charter","Charter", "Non Charter")</f>
        <v>Non Charter</v>
      </c>
    </row>
    <row r="85" spans="1:10" ht="13">
      <c r="A85" s="118" t="s">
        <v>573</v>
      </c>
      <c r="B85" s="116" t="s">
        <v>794</v>
      </c>
      <c r="C85" s="116" t="s">
        <v>32</v>
      </c>
      <c r="D85" s="116" t="s">
        <v>699</v>
      </c>
      <c r="E85" s="116" t="s">
        <v>684</v>
      </c>
      <c r="F85" s="117" t="s">
        <v>585</v>
      </c>
      <c r="G85" s="116" t="s">
        <v>723</v>
      </c>
      <c r="H85" s="116" t="s">
        <v>795</v>
      </c>
      <c r="I85" s="109" t="s">
        <v>693</v>
      </c>
      <c r="J85" s="108" t="str">
        <f>IF(Maine_Schools[[#This Row],[School Type]]="Charter","Charter", "Non Charter")</f>
        <v>Non Charter</v>
      </c>
    </row>
    <row r="86" spans="1:10" ht="13">
      <c r="A86" s="115" t="s">
        <v>573</v>
      </c>
      <c r="B86" s="113" t="s">
        <v>796</v>
      </c>
      <c r="C86" s="113" t="s">
        <v>47</v>
      </c>
      <c r="D86" s="113" t="s">
        <v>699</v>
      </c>
      <c r="E86" s="113" t="s">
        <v>684</v>
      </c>
      <c r="F86" s="114" t="s">
        <v>585</v>
      </c>
      <c r="G86" s="113" t="s">
        <v>719</v>
      </c>
      <c r="H86" s="113" t="s">
        <v>797</v>
      </c>
      <c r="I86" s="109" t="s">
        <v>693</v>
      </c>
      <c r="J86" s="108" t="str">
        <f>IF(Maine_Schools[[#This Row],[School Type]]="Charter","Charter", "Non Charter")</f>
        <v>Non Charter</v>
      </c>
    </row>
    <row r="87" spans="1:10" ht="13">
      <c r="A87" s="118" t="s">
        <v>573</v>
      </c>
      <c r="B87" s="116" t="s">
        <v>798</v>
      </c>
      <c r="C87" s="116" t="s">
        <v>275</v>
      </c>
      <c r="D87" s="116" t="s">
        <v>699</v>
      </c>
      <c r="E87" s="116" t="s">
        <v>684</v>
      </c>
      <c r="F87" s="117" t="s">
        <v>585</v>
      </c>
      <c r="G87" s="116" t="s">
        <v>716</v>
      </c>
      <c r="H87" s="116" t="s">
        <v>799</v>
      </c>
      <c r="I87" s="109" t="s">
        <v>693</v>
      </c>
      <c r="J87" s="108" t="str">
        <f>IF(Maine_Schools[[#This Row],[School Type]]="Charter","Charter", "Non Charter")</f>
        <v>Non Charter</v>
      </c>
    </row>
    <row r="88" spans="1:10" ht="13">
      <c r="A88" s="115" t="s">
        <v>573</v>
      </c>
      <c r="B88" s="113" t="s">
        <v>800</v>
      </c>
      <c r="C88" s="113" t="s">
        <v>277</v>
      </c>
      <c r="D88" s="113" t="s">
        <v>747</v>
      </c>
      <c r="E88" s="113" t="s">
        <v>684</v>
      </c>
      <c r="F88" s="114" t="s">
        <v>585</v>
      </c>
      <c r="G88" s="113" t="s">
        <v>690</v>
      </c>
      <c r="H88" s="113" t="s">
        <v>801</v>
      </c>
      <c r="I88" s="109" t="s">
        <v>747</v>
      </c>
      <c r="J88" s="108" t="str">
        <f>IF(Maine_Schools[[#This Row],[School Type]]="Charter","Charter", "Non Charter")</f>
        <v>Non Charter</v>
      </c>
    </row>
    <row r="89" spans="1:10" ht="13">
      <c r="A89" s="118" t="s">
        <v>573</v>
      </c>
      <c r="B89" s="116" t="s">
        <v>802</v>
      </c>
      <c r="C89" s="116" t="s">
        <v>278</v>
      </c>
      <c r="D89" s="116" t="s">
        <v>699</v>
      </c>
      <c r="E89" s="116" t="s">
        <v>684</v>
      </c>
      <c r="F89" s="117" t="s">
        <v>585</v>
      </c>
      <c r="G89" s="116" t="s">
        <v>716</v>
      </c>
      <c r="H89" s="116" t="s">
        <v>803</v>
      </c>
      <c r="I89" s="109" t="s">
        <v>693</v>
      </c>
      <c r="J89" s="108" t="str">
        <f>IF(Maine_Schools[[#This Row],[School Type]]="Charter","Charter", "Non Charter")</f>
        <v>Non Charter</v>
      </c>
    </row>
    <row r="90" spans="1:10" ht="13">
      <c r="A90" s="115" t="s">
        <v>573</v>
      </c>
      <c r="B90" s="113" t="s">
        <v>804</v>
      </c>
      <c r="C90" s="113" t="s">
        <v>299</v>
      </c>
      <c r="D90" s="113" t="s">
        <v>692</v>
      </c>
      <c r="E90" s="113" t="s">
        <v>684</v>
      </c>
      <c r="F90" s="114" t="s">
        <v>585</v>
      </c>
      <c r="G90" s="113" t="s">
        <v>723</v>
      </c>
      <c r="H90" s="113" t="s">
        <v>805</v>
      </c>
      <c r="I90" s="109" t="s">
        <v>693</v>
      </c>
      <c r="J90" s="108" t="str">
        <f>IF(Maine_Schools[[#This Row],[School Type]]="Charter","Charter", "Non Charter")</f>
        <v>Non Charter</v>
      </c>
    </row>
    <row r="91" spans="1:10" ht="13">
      <c r="A91" s="118" t="s">
        <v>573</v>
      </c>
      <c r="B91" s="116" t="s">
        <v>806</v>
      </c>
      <c r="C91" s="116" t="s">
        <v>91</v>
      </c>
      <c r="D91" s="116" t="s">
        <v>699</v>
      </c>
      <c r="E91" s="116" t="s">
        <v>684</v>
      </c>
      <c r="F91" s="117" t="s">
        <v>585</v>
      </c>
      <c r="G91" s="116" t="s">
        <v>716</v>
      </c>
      <c r="H91" s="116" t="s">
        <v>807</v>
      </c>
      <c r="I91" s="109" t="s">
        <v>693</v>
      </c>
      <c r="J91" s="108" t="str">
        <f>IF(Maine_Schools[[#This Row],[School Type]]="Charter","Charter", "Non Charter")</f>
        <v>Non Charter</v>
      </c>
    </row>
    <row r="92" spans="1:10" ht="13">
      <c r="A92" s="115" t="s">
        <v>573</v>
      </c>
      <c r="B92" s="113" t="s">
        <v>808</v>
      </c>
      <c r="C92" s="113" t="s">
        <v>310</v>
      </c>
      <c r="D92" s="113" t="s">
        <v>747</v>
      </c>
      <c r="E92" s="113" t="s">
        <v>684</v>
      </c>
      <c r="F92" s="114" t="s">
        <v>585</v>
      </c>
      <c r="G92" s="113" t="s">
        <v>737</v>
      </c>
      <c r="H92" s="113" t="s">
        <v>809</v>
      </c>
      <c r="I92" s="109" t="s">
        <v>747</v>
      </c>
      <c r="J92" s="108" t="str">
        <f>IF(Maine_Schools[[#This Row],[School Type]]="Charter","Charter", "Non Charter")</f>
        <v>Non Charter</v>
      </c>
    </row>
    <row r="93" spans="1:10" ht="13">
      <c r="A93" s="118" t="s">
        <v>573</v>
      </c>
      <c r="B93" s="116" t="s">
        <v>810</v>
      </c>
      <c r="C93" s="116" t="s">
        <v>311</v>
      </c>
      <c r="D93" s="116" t="s">
        <v>699</v>
      </c>
      <c r="E93" s="116" t="s">
        <v>684</v>
      </c>
      <c r="F93" s="117" t="s">
        <v>585</v>
      </c>
      <c r="G93" s="116" t="s">
        <v>723</v>
      </c>
      <c r="H93" s="116" t="s">
        <v>811</v>
      </c>
      <c r="I93" s="109" t="s">
        <v>693</v>
      </c>
      <c r="J93" s="108" t="str">
        <f>IF(Maine_Schools[[#This Row],[School Type]]="Charter","Charter", "Non Charter")</f>
        <v>Non Charter</v>
      </c>
    </row>
    <row r="94" spans="1:10" ht="13">
      <c r="A94" s="115" t="s">
        <v>573</v>
      </c>
      <c r="B94" s="113" t="s">
        <v>812</v>
      </c>
      <c r="C94" s="113" t="s">
        <v>54</v>
      </c>
      <c r="D94" s="113" t="s">
        <v>692</v>
      </c>
      <c r="E94" s="113" t="s">
        <v>684</v>
      </c>
      <c r="F94" s="114" t="s">
        <v>585</v>
      </c>
      <c r="G94" s="113" t="s">
        <v>723</v>
      </c>
      <c r="H94" s="113" t="s">
        <v>813</v>
      </c>
      <c r="I94" s="109" t="s">
        <v>693</v>
      </c>
      <c r="J94" s="108" t="str">
        <f>IF(Maine_Schools[[#This Row],[School Type]]="Charter","Charter", "Non Charter")</f>
        <v>Non Charter</v>
      </c>
    </row>
    <row r="95" spans="1:10" ht="13">
      <c r="A95" s="118" t="s">
        <v>573</v>
      </c>
      <c r="B95" s="116" t="s">
        <v>812</v>
      </c>
      <c r="C95" s="116" t="s">
        <v>127</v>
      </c>
      <c r="D95" s="117" t="s">
        <v>697</v>
      </c>
      <c r="E95" s="116" t="s">
        <v>684</v>
      </c>
      <c r="F95" s="117" t="s">
        <v>585</v>
      </c>
      <c r="G95" s="116" t="s">
        <v>723</v>
      </c>
      <c r="H95" s="116" t="s">
        <v>813</v>
      </c>
      <c r="I95" s="109" t="s">
        <v>697</v>
      </c>
      <c r="J95" s="108" t="str">
        <f>IF(Maine_Schools[[#This Row],[School Type]]="Charter","Charter", "Non Charter")</f>
        <v>Non Charter</v>
      </c>
    </row>
    <row r="96" spans="1:10" ht="13">
      <c r="A96" s="115" t="s">
        <v>573</v>
      </c>
      <c r="B96" s="113" t="s">
        <v>814</v>
      </c>
      <c r="C96" s="113" t="s">
        <v>361</v>
      </c>
      <c r="D96" s="113" t="s">
        <v>699</v>
      </c>
      <c r="E96" s="113" t="s">
        <v>684</v>
      </c>
      <c r="F96" s="114" t="s">
        <v>585</v>
      </c>
      <c r="G96" s="113" t="s">
        <v>716</v>
      </c>
      <c r="H96" s="113" t="s">
        <v>739</v>
      </c>
      <c r="I96" s="109" t="s">
        <v>693</v>
      </c>
      <c r="J96" s="108" t="str">
        <f>IF(Maine_Schools[[#This Row],[School Type]]="Charter","Charter", "Non Charter")</f>
        <v>Non Charter</v>
      </c>
    </row>
    <row r="97" spans="1:10" ht="13">
      <c r="A97" s="118" t="s">
        <v>573</v>
      </c>
      <c r="B97" s="116" t="s">
        <v>815</v>
      </c>
      <c r="C97" s="116" t="s">
        <v>129</v>
      </c>
      <c r="D97" s="116" t="s">
        <v>793</v>
      </c>
      <c r="E97" s="116" t="s">
        <v>684</v>
      </c>
      <c r="F97" s="117" t="s">
        <v>585</v>
      </c>
      <c r="G97" s="116" t="s">
        <v>713</v>
      </c>
      <c r="H97" s="116" t="s">
        <v>816</v>
      </c>
      <c r="I97" s="109" t="s">
        <v>793</v>
      </c>
      <c r="J97" s="108" t="str">
        <f>IF(Maine_Schools[[#This Row],[School Type]]="Charter","Charter", "Non Charter")</f>
        <v>Non Charter</v>
      </c>
    </row>
    <row r="98" spans="1:10" ht="13">
      <c r="A98" s="115" t="s">
        <v>573</v>
      </c>
      <c r="B98" s="113" t="s">
        <v>815</v>
      </c>
      <c r="C98" s="113" t="s">
        <v>108</v>
      </c>
      <c r="D98" s="114" t="s">
        <v>697</v>
      </c>
      <c r="E98" s="113" t="s">
        <v>684</v>
      </c>
      <c r="F98" s="114" t="s">
        <v>585</v>
      </c>
      <c r="G98" s="113" t="s">
        <v>713</v>
      </c>
      <c r="H98" s="113" t="s">
        <v>816</v>
      </c>
      <c r="I98" s="109" t="s">
        <v>697</v>
      </c>
      <c r="J98" s="108" t="str">
        <f>IF(Maine_Schools[[#This Row],[School Type]]="Charter","Charter", "Non Charter")</f>
        <v>Non Charter</v>
      </c>
    </row>
    <row r="99" spans="1:10" ht="13">
      <c r="A99" s="118" t="s">
        <v>573</v>
      </c>
      <c r="B99" s="116" t="s">
        <v>817</v>
      </c>
      <c r="C99" s="116" t="s">
        <v>138</v>
      </c>
      <c r="D99" s="116" t="s">
        <v>699</v>
      </c>
      <c r="E99" s="116" t="s">
        <v>684</v>
      </c>
      <c r="F99" s="117" t="s">
        <v>585</v>
      </c>
      <c r="G99" s="116" t="s">
        <v>716</v>
      </c>
      <c r="H99" s="116" t="s">
        <v>818</v>
      </c>
      <c r="I99" s="109" t="s">
        <v>693</v>
      </c>
      <c r="J99" s="108" t="str">
        <f>IF(Maine_Schools[[#This Row],[School Type]]="Charter","Charter", "Non Charter")</f>
        <v>Non Charter</v>
      </c>
    </row>
    <row r="100" spans="1:10" ht="13">
      <c r="A100" s="115" t="s">
        <v>573</v>
      </c>
      <c r="B100" s="113" t="s">
        <v>819</v>
      </c>
      <c r="C100" s="113" t="s">
        <v>336</v>
      </c>
      <c r="D100" s="113" t="s">
        <v>696</v>
      </c>
      <c r="E100" s="113" t="s">
        <v>684</v>
      </c>
      <c r="F100" s="114" t="s">
        <v>585</v>
      </c>
      <c r="G100" s="113" t="s">
        <v>719</v>
      </c>
      <c r="H100" s="113" t="s">
        <v>820</v>
      </c>
      <c r="I100" s="109" t="s">
        <v>688</v>
      </c>
      <c r="J100" s="108" t="str">
        <f>IF(Maine_Schools[[#This Row],[School Type]]="Charter","Charter", "Non Charter")</f>
        <v>Non Charter</v>
      </c>
    </row>
    <row r="101" spans="1:10" ht="13">
      <c r="A101" s="118" t="s">
        <v>573</v>
      </c>
      <c r="B101" s="116" t="s">
        <v>819</v>
      </c>
      <c r="C101" s="116" t="s">
        <v>339</v>
      </c>
      <c r="D101" s="117" t="s">
        <v>689</v>
      </c>
      <c r="E101" s="116" t="s">
        <v>684</v>
      </c>
      <c r="F101" s="117" t="s">
        <v>585</v>
      </c>
      <c r="G101" s="116" t="s">
        <v>719</v>
      </c>
      <c r="H101" s="116" t="s">
        <v>820</v>
      </c>
      <c r="I101" s="109" t="s">
        <v>689</v>
      </c>
      <c r="J101" s="108" t="str">
        <f>IF(Maine_Schools[[#This Row],[School Type]]="Charter","Charter", "Non Charter")</f>
        <v>Non Charter</v>
      </c>
    </row>
    <row r="102" spans="1:10" ht="13">
      <c r="A102" s="115" t="s">
        <v>573</v>
      </c>
      <c r="B102" s="113" t="s">
        <v>821</v>
      </c>
      <c r="C102" s="113" t="s">
        <v>23</v>
      </c>
      <c r="D102" s="113" t="s">
        <v>699</v>
      </c>
      <c r="E102" s="113" t="s">
        <v>684</v>
      </c>
      <c r="F102" s="114" t="s">
        <v>585</v>
      </c>
      <c r="G102" s="113" t="s">
        <v>716</v>
      </c>
      <c r="H102" s="113" t="s">
        <v>822</v>
      </c>
      <c r="I102" s="109" t="s">
        <v>693</v>
      </c>
      <c r="J102" s="108" t="str">
        <f>IF(Maine_Schools[[#This Row],[School Type]]="Charter","Charter", "Non Charter")</f>
        <v>Non Charter</v>
      </c>
    </row>
    <row r="103" spans="1:10" ht="13">
      <c r="A103" s="118" t="s">
        <v>573</v>
      </c>
      <c r="B103" s="116" t="s">
        <v>821</v>
      </c>
      <c r="C103" s="116" t="s">
        <v>211</v>
      </c>
      <c r="D103" s="117" t="s">
        <v>697</v>
      </c>
      <c r="E103" s="116" t="s">
        <v>684</v>
      </c>
      <c r="F103" s="117" t="s">
        <v>585</v>
      </c>
      <c r="G103" s="116" t="s">
        <v>716</v>
      </c>
      <c r="H103" s="116" t="s">
        <v>822</v>
      </c>
      <c r="I103" s="109" t="s">
        <v>697</v>
      </c>
      <c r="J103" s="108" t="str">
        <f>IF(Maine_Schools[[#This Row],[School Type]]="Charter","Charter", "Non Charter")</f>
        <v>Non Charter</v>
      </c>
    </row>
    <row r="104" spans="1:10" ht="13">
      <c r="A104" s="115" t="s">
        <v>573</v>
      </c>
      <c r="B104" s="113" t="s">
        <v>823</v>
      </c>
      <c r="C104" s="113" t="s">
        <v>146</v>
      </c>
      <c r="D104" s="113" t="s">
        <v>696</v>
      </c>
      <c r="E104" s="113" t="s">
        <v>684</v>
      </c>
      <c r="F104" s="114" t="s">
        <v>585</v>
      </c>
      <c r="G104" s="113" t="s">
        <v>732</v>
      </c>
      <c r="H104" s="113" t="s">
        <v>824</v>
      </c>
      <c r="I104" s="109" t="s">
        <v>688</v>
      </c>
      <c r="J104" s="108" t="str">
        <f>IF(Maine_Schools[[#This Row],[School Type]]="Charter","Charter", "Non Charter")</f>
        <v>Non Charter</v>
      </c>
    </row>
    <row r="105" spans="1:10" ht="13">
      <c r="A105" s="118" t="s">
        <v>573</v>
      </c>
      <c r="B105" s="116" t="s">
        <v>825</v>
      </c>
      <c r="C105" s="116" t="s">
        <v>253</v>
      </c>
      <c r="D105" s="116" t="s">
        <v>692</v>
      </c>
      <c r="E105" s="116" t="s">
        <v>684</v>
      </c>
      <c r="F105" s="117" t="s">
        <v>585</v>
      </c>
      <c r="G105" s="116" t="s">
        <v>723</v>
      </c>
      <c r="H105" s="116" t="s">
        <v>826</v>
      </c>
      <c r="I105" s="109" t="s">
        <v>693</v>
      </c>
      <c r="J105" s="108" t="str">
        <f>IF(Maine_Schools[[#This Row],[School Type]]="Charter","Charter", "Non Charter")</f>
        <v>Non Charter</v>
      </c>
    </row>
    <row r="106" spans="1:10" ht="13">
      <c r="A106" s="115" t="s">
        <v>573</v>
      </c>
      <c r="B106" s="113" t="s">
        <v>825</v>
      </c>
      <c r="C106" s="113" t="s">
        <v>58</v>
      </c>
      <c r="D106" s="114" t="s">
        <v>697</v>
      </c>
      <c r="E106" s="113" t="s">
        <v>684</v>
      </c>
      <c r="F106" s="114" t="s">
        <v>585</v>
      </c>
      <c r="G106" s="113" t="s">
        <v>723</v>
      </c>
      <c r="H106" s="113" t="s">
        <v>826</v>
      </c>
      <c r="I106" s="109" t="s">
        <v>697</v>
      </c>
      <c r="J106" s="108" t="str">
        <f>IF(Maine_Schools[[#This Row],[School Type]]="Charter","Charter", "Non Charter")</f>
        <v>Non Charter</v>
      </c>
    </row>
    <row r="107" spans="1:10" ht="13">
      <c r="A107" s="118" t="s">
        <v>573</v>
      </c>
      <c r="B107" s="116" t="s">
        <v>827</v>
      </c>
      <c r="C107" s="116" t="s">
        <v>454</v>
      </c>
      <c r="D107" s="116" t="s">
        <v>699</v>
      </c>
      <c r="E107" s="116" t="s">
        <v>684</v>
      </c>
      <c r="F107" s="117" t="s">
        <v>585</v>
      </c>
      <c r="G107" s="116" t="s">
        <v>828</v>
      </c>
      <c r="H107" s="116" t="s">
        <v>829</v>
      </c>
      <c r="I107" s="109" t="s">
        <v>693</v>
      </c>
      <c r="J107" s="108" t="str">
        <f>IF(Maine_Schools[[#This Row],[School Type]]="Charter","Charter", "Non Charter")</f>
        <v>Non Charter</v>
      </c>
    </row>
    <row r="108" spans="1:10" ht="13">
      <c r="A108" s="115" t="s">
        <v>573</v>
      </c>
      <c r="B108" s="113" t="s">
        <v>830</v>
      </c>
      <c r="C108" s="113" t="s">
        <v>373</v>
      </c>
      <c r="D108" s="113" t="s">
        <v>747</v>
      </c>
      <c r="E108" s="113" t="s">
        <v>684</v>
      </c>
      <c r="F108" s="114" t="s">
        <v>585</v>
      </c>
      <c r="G108" s="113" t="s">
        <v>690</v>
      </c>
      <c r="H108" s="113" t="s">
        <v>831</v>
      </c>
      <c r="I108" s="109" t="s">
        <v>747</v>
      </c>
      <c r="J108" s="108" t="str">
        <f>IF(Maine_Schools[[#This Row],[School Type]]="Charter","Charter", "Non Charter")</f>
        <v>Non Charter</v>
      </c>
    </row>
    <row r="109" spans="1:10" ht="13">
      <c r="A109" s="118" t="s">
        <v>573</v>
      </c>
      <c r="B109" s="116" t="s">
        <v>830</v>
      </c>
      <c r="C109" s="116" t="s">
        <v>262</v>
      </c>
      <c r="D109" s="117" t="s">
        <v>697</v>
      </c>
      <c r="E109" s="116" t="s">
        <v>684</v>
      </c>
      <c r="F109" s="117" t="s">
        <v>585</v>
      </c>
      <c r="G109" s="116" t="s">
        <v>690</v>
      </c>
      <c r="H109" s="116" t="s">
        <v>831</v>
      </c>
      <c r="I109" s="109" t="s">
        <v>697</v>
      </c>
      <c r="J109" s="108" t="str">
        <f>IF(Maine_Schools[[#This Row],[School Type]]="Charter","Charter", "Non Charter")</f>
        <v>Non Charter</v>
      </c>
    </row>
    <row r="110" spans="1:10" ht="13">
      <c r="A110" s="115" t="s">
        <v>573</v>
      </c>
      <c r="B110" s="113" t="s">
        <v>830</v>
      </c>
      <c r="C110" s="113" t="s">
        <v>377</v>
      </c>
      <c r="D110" s="114" t="s">
        <v>735</v>
      </c>
      <c r="E110" s="113" t="s">
        <v>684</v>
      </c>
      <c r="F110" s="114" t="s">
        <v>585</v>
      </c>
      <c r="G110" s="113" t="s">
        <v>690</v>
      </c>
      <c r="H110" s="113" t="s">
        <v>831</v>
      </c>
      <c r="I110" s="109" t="s">
        <v>735</v>
      </c>
      <c r="J110" s="108" t="str">
        <f>IF(Maine_Schools[[#This Row],[School Type]]="Charter","Charter", "Non Charter")</f>
        <v>Non Charter</v>
      </c>
    </row>
    <row r="111" spans="1:10" ht="13">
      <c r="A111" s="118" t="s">
        <v>573</v>
      </c>
      <c r="B111" s="116" t="s">
        <v>832</v>
      </c>
      <c r="C111" s="116" t="s">
        <v>93</v>
      </c>
      <c r="D111" s="116" t="s">
        <v>747</v>
      </c>
      <c r="E111" s="116" t="s">
        <v>684</v>
      </c>
      <c r="F111" s="117" t="s">
        <v>585</v>
      </c>
      <c r="G111" s="116" t="s">
        <v>694</v>
      </c>
      <c r="H111" s="116" t="s">
        <v>833</v>
      </c>
      <c r="I111" s="109" t="s">
        <v>747</v>
      </c>
      <c r="J111" s="108" t="str">
        <f>IF(Maine_Schools[[#This Row],[School Type]]="Charter","Charter", "Non Charter")</f>
        <v>Non Charter</v>
      </c>
    </row>
    <row r="112" spans="1:10" ht="13">
      <c r="A112" s="115" t="s">
        <v>573</v>
      </c>
      <c r="B112" s="113" t="s">
        <v>834</v>
      </c>
      <c r="C112" s="113" t="s">
        <v>142</v>
      </c>
      <c r="D112" s="114" t="s">
        <v>697</v>
      </c>
      <c r="E112" s="113" t="s">
        <v>684</v>
      </c>
      <c r="F112" s="114" t="s">
        <v>585</v>
      </c>
      <c r="G112" s="113" t="s">
        <v>750</v>
      </c>
      <c r="H112" s="113" t="s">
        <v>835</v>
      </c>
      <c r="I112" s="109" t="s">
        <v>697</v>
      </c>
      <c r="J112" s="108" t="str">
        <f>IF(Maine_Schools[[#This Row],[School Type]]="Charter","Charter", "Non Charter")</f>
        <v>Non Charter</v>
      </c>
    </row>
    <row r="113" spans="1:10" ht="13">
      <c r="A113" s="118" t="s">
        <v>573</v>
      </c>
      <c r="B113" s="116" t="s">
        <v>836</v>
      </c>
      <c r="C113" s="116" t="s">
        <v>394</v>
      </c>
      <c r="D113" s="116" t="s">
        <v>692</v>
      </c>
      <c r="E113" s="116" t="s">
        <v>684</v>
      </c>
      <c r="F113" s="117" t="s">
        <v>585</v>
      </c>
      <c r="G113" s="116" t="s">
        <v>723</v>
      </c>
      <c r="H113" s="116" t="s">
        <v>837</v>
      </c>
      <c r="I113" s="109" t="s">
        <v>693</v>
      </c>
      <c r="J113" s="108" t="str">
        <f>IF(Maine_Schools[[#This Row],[School Type]]="Charter","Charter", "Non Charter")</f>
        <v>Non Charter</v>
      </c>
    </row>
    <row r="114" spans="1:10" ht="13">
      <c r="A114" s="115" t="s">
        <v>573</v>
      </c>
      <c r="B114" s="113" t="s">
        <v>838</v>
      </c>
      <c r="C114" s="113" t="s">
        <v>272</v>
      </c>
      <c r="D114" s="113" t="s">
        <v>696</v>
      </c>
      <c r="E114" s="113" t="s">
        <v>684</v>
      </c>
      <c r="F114" s="114" t="s">
        <v>585</v>
      </c>
      <c r="G114" s="113" t="s">
        <v>839</v>
      </c>
      <c r="H114" s="113" t="s">
        <v>840</v>
      </c>
      <c r="I114" s="109" t="s">
        <v>688</v>
      </c>
      <c r="J114" s="108" t="str">
        <f>IF(Maine_Schools[[#This Row],[School Type]]="Charter","Charter", "Non Charter")</f>
        <v>Non Charter</v>
      </c>
    </row>
    <row r="115" spans="1:10" ht="13">
      <c r="A115" s="118" t="s">
        <v>573</v>
      </c>
      <c r="B115" s="116" t="s">
        <v>841</v>
      </c>
      <c r="C115" s="116" t="s">
        <v>411</v>
      </c>
      <c r="D115" s="116" t="s">
        <v>699</v>
      </c>
      <c r="E115" s="116" t="s">
        <v>684</v>
      </c>
      <c r="F115" s="117" t="s">
        <v>585</v>
      </c>
      <c r="G115" s="116" t="s">
        <v>713</v>
      </c>
      <c r="H115" s="116" t="s">
        <v>842</v>
      </c>
      <c r="I115" s="109" t="s">
        <v>693</v>
      </c>
      <c r="J115" s="108" t="str">
        <f>IF(Maine_Schools[[#This Row],[School Type]]="Charter","Charter", "Non Charter")</f>
        <v>Non Charter</v>
      </c>
    </row>
    <row r="116" spans="1:10" ht="13">
      <c r="A116" s="115" t="s">
        <v>573</v>
      </c>
      <c r="B116" s="113" t="s">
        <v>843</v>
      </c>
      <c r="C116" s="113" t="s">
        <v>276</v>
      </c>
      <c r="D116" s="114" t="s">
        <v>697</v>
      </c>
      <c r="E116" s="113" t="s">
        <v>684</v>
      </c>
      <c r="F116" s="114" t="s">
        <v>585</v>
      </c>
      <c r="G116" s="113" t="s">
        <v>690</v>
      </c>
      <c r="H116" s="113" t="s">
        <v>844</v>
      </c>
      <c r="I116" s="109" t="s">
        <v>697</v>
      </c>
      <c r="J116" s="108" t="str">
        <f>IF(Maine_Schools[[#This Row],[School Type]]="Charter","Charter", "Non Charter")</f>
        <v>Non Charter</v>
      </c>
    </row>
    <row r="117" spans="1:10" ht="13">
      <c r="A117" s="118" t="s">
        <v>573</v>
      </c>
      <c r="B117" s="116" t="s">
        <v>843</v>
      </c>
      <c r="C117" s="116" t="s">
        <v>414</v>
      </c>
      <c r="D117" s="117" t="s">
        <v>735</v>
      </c>
      <c r="E117" s="116" t="s">
        <v>684</v>
      </c>
      <c r="F117" s="117" t="s">
        <v>585</v>
      </c>
      <c r="G117" s="116" t="s">
        <v>690</v>
      </c>
      <c r="H117" s="116" t="s">
        <v>844</v>
      </c>
      <c r="I117" s="109" t="s">
        <v>735</v>
      </c>
      <c r="J117" s="108" t="str">
        <f>IF(Maine_Schools[[#This Row],[School Type]]="Charter","Charter", "Non Charter")</f>
        <v>Non Charter</v>
      </c>
    </row>
    <row r="118" spans="1:10" ht="13">
      <c r="A118" s="115" t="s">
        <v>573</v>
      </c>
      <c r="B118" s="113" t="s">
        <v>843</v>
      </c>
      <c r="C118" s="113" t="s">
        <v>279</v>
      </c>
      <c r="D118" s="113" t="s">
        <v>845</v>
      </c>
      <c r="E118" s="113" t="s">
        <v>684</v>
      </c>
      <c r="F118" s="114" t="s">
        <v>585</v>
      </c>
      <c r="G118" s="113" t="s">
        <v>690</v>
      </c>
      <c r="H118" s="113" t="s">
        <v>844</v>
      </c>
      <c r="I118" s="109" t="s">
        <v>845</v>
      </c>
      <c r="J118" s="108" t="str">
        <f>IF(Maine_Schools[[#This Row],[School Type]]="Charter","Charter", "Non Charter")</f>
        <v>Non Charter</v>
      </c>
    </row>
    <row r="119" spans="1:10" ht="13">
      <c r="A119" s="118" t="s">
        <v>573</v>
      </c>
      <c r="B119" s="116" t="s">
        <v>843</v>
      </c>
      <c r="C119" s="116" t="s">
        <v>393</v>
      </c>
      <c r="D119" s="116" t="s">
        <v>747</v>
      </c>
      <c r="E119" s="116" t="s">
        <v>684</v>
      </c>
      <c r="F119" s="117" t="s">
        <v>585</v>
      </c>
      <c r="G119" s="116" t="s">
        <v>690</v>
      </c>
      <c r="H119" s="116" t="s">
        <v>844</v>
      </c>
      <c r="I119" s="109" t="s">
        <v>747</v>
      </c>
      <c r="J119" s="108" t="str">
        <f>IF(Maine_Schools[[#This Row],[School Type]]="Charter","Charter", "Non Charter")</f>
        <v>Non Charter</v>
      </c>
    </row>
    <row r="120" spans="1:10" ht="13">
      <c r="A120" s="115" t="s">
        <v>573</v>
      </c>
      <c r="B120" s="113" t="s">
        <v>843</v>
      </c>
      <c r="C120" s="113" t="s">
        <v>467</v>
      </c>
      <c r="D120" s="113" t="s">
        <v>845</v>
      </c>
      <c r="E120" s="113" t="s">
        <v>684</v>
      </c>
      <c r="F120" s="114" t="s">
        <v>585</v>
      </c>
      <c r="G120" s="113" t="s">
        <v>690</v>
      </c>
      <c r="H120" s="113" t="s">
        <v>844</v>
      </c>
      <c r="I120" s="109" t="s">
        <v>845</v>
      </c>
      <c r="J120" s="108" t="str">
        <f>IF(Maine_Schools[[#This Row],[School Type]]="Charter","Charter", "Non Charter")</f>
        <v>Non Charter</v>
      </c>
    </row>
    <row r="121" spans="1:10" ht="13">
      <c r="A121" s="118" t="s">
        <v>573</v>
      </c>
      <c r="B121" s="116" t="s">
        <v>846</v>
      </c>
      <c r="C121" s="116" t="s">
        <v>280</v>
      </c>
      <c r="D121" s="116" t="s">
        <v>692</v>
      </c>
      <c r="E121" s="116" t="s">
        <v>684</v>
      </c>
      <c r="F121" s="117" t="s">
        <v>585</v>
      </c>
      <c r="G121" s="116" t="s">
        <v>732</v>
      </c>
      <c r="H121" s="116" t="s">
        <v>847</v>
      </c>
      <c r="I121" s="109" t="s">
        <v>693</v>
      </c>
      <c r="J121" s="108" t="str">
        <f>IF(Maine_Schools[[#This Row],[School Type]]="Charter","Charter", "Non Charter")</f>
        <v>Non Charter</v>
      </c>
    </row>
    <row r="122" spans="1:10" ht="13">
      <c r="A122" s="115" t="s">
        <v>573</v>
      </c>
      <c r="B122" s="113" t="s">
        <v>848</v>
      </c>
      <c r="C122" s="113" t="s">
        <v>116</v>
      </c>
      <c r="D122" s="113" t="s">
        <v>699</v>
      </c>
      <c r="E122" s="113" t="s">
        <v>684</v>
      </c>
      <c r="F122" s="114" t="s">
        <v>585</v>
      </c>
      <c r="G122" s="113" t="s">
        <v>713</v>
      </c>
      <c r="H122" s="113" t="s">
        <v>849</v>
      </c>
      <c r="I122" s="109" t="s">
        <v>693</v>
      </c>
      <c r="J122" s="108" t="str">
        <f>IF(Maine_Schools[[#This Row],[School Type]]="Charter","Charter", "Non Charter")</f>
        <v>Non Charter</v>
      </c>
    </row>
    <row r="123" spans="1:10" ht="13">
      <c r="A123" s="118" t="s">
        <v>573</v>
      </c>
      <c r="B123" s="116" t="s">
        <v>850</v>
      </c>
      <c r="C123" s="116" t="s">
        <v>283</v>
      </c>
      <c r="D123" s="116" t="s">
        <v>851</v>
      </c>
      <c r="E123" s="116" t="s">
        <v>684</v>
      </c>
      <c r="F123" s="117" t="s">
        <v>585</v>
      </c>
      <c r="G123" s="116" t="s">
        <v>726</v>
      </c>
      <c r="H123" s="116" t="s">
        <v>852</v>
      </c>
      <c r="I123" s="109" t="s">
        <v>851</v>
      </c>
      <c r="J123" s="108" t="str">
        <f>IF(Maine_Schools[[#This Row],[School Type]]="Charter","Charter", "Non Charter")</f>
        <v>Non Charter</v>
      </c>
    </row>
    <row r="124" spans="1:10" ht="13">
      <c r="A124" s="115" t="s">
        <v>573</v>
      </c>
      <c r="B124" s="113" t="s">
        <v>853</v>
      </c>
      <c r="C124" s="113" t="s">
        <v>290</v>
      </c>
      <c r="D124" s="113" t="s">
        <v>692</v>
      </c>
      <c r="E124" s="113" t="s">
        <v>684</v>
      </c>
      <c r="F124" s="114" t="s">
        <v>585</v>
      </c>
      <c r="G124" s="113" t="s">
        <v>723</v>
      </c>
      <c r="H124" s="113" t="s">
        <v>723</v>
      </c>
      <c r="I124" s="109" t="s">
        <v>693</v>
      </c>
      <c r="J124" s="108" t="str">
        <f>IF(Maine_Schools[[#This Row],[School Type]]="Charter","Charter", "Non Charter")</f>
        <v>Non Charter</v>
      </c>
    </row>
    <row r="125" spans="1:10" ht="13">
      <c r="A125" s="118" t="s">
        <v>573</v>
      </c>
      <c r="B125" s="116" t="s">
        <v>854</v>
      </c>
      <c r="C125" s="116" t="s">
        <v>292</v>
      </c>
      <c r="D125" s="116" t="s">
        <v>699</v>
      </c>
      <c r="E125" s="116" t="s">
        <v>684</v>
      </c>
      <c r="F125" s="117" t="s">
        <v>585</v>
      </c>
      <c r="G125" s="116" t="s">
        <v>685</v>
      </c>
      <c r="H125" s="116" t="s">
        <v>855</v>
      </c>
      <c r="I125" s="109" t="s">
        <v>693</v>
      </c>
      <c r="J125" s="108" t="str">
        <f>IF(Maine_Schools[[#This Row],[School Type]]="Charter","Charter", "Non Charter")</f>
        <v>Non Charter</v>
      </c>
    </row>
    <row r="126" spans="1:10" ht="13">
      <c r="A126" s="115" t="s">
        <v>573</v>
      </c>
      <c r="B126" s="113" t="s">
        <v>856</v>
      </c>
      <c r="C126" s="113" t="s">
        <v>301</v>
      </c>
      <c r="D126" s="114" t="s">
        <v>697</v>
      </c>
      <c r="E126" s="113" t="s">
        <v>684</v>
      </c>
      <c r="F126" s="114" t="s">
        <v>585</v>
      </c>
      <c r="G126" s="113" t="s">
        <v>713</v>
      </c>
      <c r="H126" s="113" t="s">
        <v>857</v>
      </c>
      <c r="I126" s="109" t="s">
        <v>697</v>
      </c>
      <c r="J126" s="108" t="str">
        <f>IF(Maine_Schools[[#This Row],[School Type]]="Charter","Charter", "Non Charter")</f>
        <v>Non Charter</v>
      </c>
    </row>
    <row r="127" spans="1:10" ht="13">
      <c r="A127" s="118" t="s">
        <v>573</v>
      </c>
      <c r="B127" s="116" t="s">
        <v>856</v>
      </c>
      <c r="C127" s="116" t="s">
        <v>441</v>
      </c>
      <c r="D127" s="117" t="s">
        <v>792</v>
      </c>
      <c r="E127" s="116" t="s">
        <v>684</v>
      </c>
      <c r="F127" s="117" t="s">
        <v>585</v>
      </c>
      <c r="G127" s="116" t="s">
        <v>713</v>
      </c>
      <c r="H127" s="116" t="s">
        <v>857</v>
      </c>
      <c r="I127" s="109" t="s">
        <v>792</v>
      </c>
      <c r="J127" s="108" t="str">
        <f>IF(Maine_Schools[[#This Row],[School Type]]="Charter","Charter", "Non Charter")</f>
        <v>Non Charter</v>
      </c>
    </row>
    <row r="128" spans="1:10" ht="13">
      <c r="A128" s="115" t="s">
        <v>573</v>
      </c>
      <c r="B128" s="113" t="s">
        <v>856</v>
      </c>
      <c r="C128" s="113" t="s">
        <v>509</v>
      </c>
      <c r="D128" s="113" t="s">
        <v>793</v>
      </c>
      <c r="E128" s="113" t="s">
        <v>684</v>
      </c>
      <c r="F128" s="114" t="s">
        <v>585</v>
      </c>
      <c r="G128" s="113" t="s">
        <v>713</v>
      </c>
      <c r="H128" s="113" t="s">
        <v>857</v>
      </c>
      <c r="I128" s="109" t="s">
        <v>793</v>
      </c>
      <c r="J128" s="108" t="str">
        <f>IF(Maine_Schools[[#This Row],[School Type]]="Charter","Charter", "Non Charter")</f>
        <v>Non Charter</v>
      </c>
    </row>
    <row r="129" spans="1:10" ht="13">
      <c r="A129" s="118" t="s">
        <v>573</v>
      </c>
      <c r="B129" s="116" t="s">
        <v>858</v>
      </c>
      <c r="C129" s="116" t="s">
        <v>307</v>
      </c>
      <c r="D129" s="116" t="s">
        <v>699</v>
      </c>
      <c r="E129" s="116" t="s">
        <v>684</v>
      </c>
      <c r="F129" s="117" t="s">
        <v>585</v>
      </c>
      <c r="G129" s="116" t="s">
        <v>750</v>
      </c>
      <c r="H129" s="116" t="s">
        <v>859</v>
      </c>
      <c r="I129" s="109" t="s">
        <v>693</v>
      </c>
      <c r="J129" s="108" t="str">
        <f>IF(Maine_Schools[[#This Row],[School Type]]="Charter","Charter", "Non Charter")</f>
        <v>Non Charter</v>
      </c>
    </row>
    <row r="130" spans="1:10" ht="13">
      <c r="A130" s="115" t="s">
        <v>573</v>
      </c>
      <c r="B130" s="113" t="s">
        <v>860</v>
      </c>
      <c r="C130" s="113" t="s">
        <v>451</v>
      </c>
      <c r="D130" s="113" t="s">
        <v>699</v>
      </c>
      <c r="E130" s="113" t="s">
        <v>684</v>
      </c>
      <c r="F130" s="114" t="s">
        <v>585</v>
      </c>
      <c r="G130" s="113" t="s">
        <v>750</v>
      </c>
      <c r="H130" s="113" t="s">
        <v>861</v>
      </c>
      <c r="I130" s="109" t="s">
        <v>693</v>
      </c>
      <c r="J130" s="108" t="str">
        <f>IF(Maine_Schools[[#This Row],[School Type]]="Charter","Charter", "Non Charter")</f>
        <v>Non Charter</v>
      </c>
    </row>
    <row r="131" spans="1:10" ht="13">
      <c r="A131" s="118" t="s">
        <v>573</v>
      </c>
      <c r="B131" s="116" t="s">
        <v>862</v>
      </c>
      <c r="C131" s="116" t="s">
        <v>174</v>
      </c>
      <c r="D131" s="116" t="s">
        <v>863</v>
      </c>
      <c r="E131" s="116" t="s">
        <v>684</v>
      </c>
      <c r="F131" s="117" t="s">
        <v>585</v>
      </c>
      <c r="G131" s="116" t="s">
        <v>700</v>
      </c>
      <c r="H131" s="116" t="s">
        <v>864</v>
      </c>
      <c r="I131" s="109" t="s">
        <v>863</v>
      </c>
      <c r="J131" s="108" t="str">
        <f>IF(Maine_Schools[[#This Row],[School Type]]="Charter","Charter", "Non Charter")</f>
        <v>Non Charter</v>
      </c>
    </row>
    <row r="132" spans="1:10" ht="13">
      <c r="A132" s="115" t="s">
        <v>573</v>
      </c>
      <c r="B132" s="113" t="s">
        <v>865</v>
      </c>
      <c r="C132" s="113" t="s">
        <v>314</v>
      </c>
      <c r="D132" s="113" t="s">
        <v>692</v>
      </c>
      <c r="E132" s="113" t="s">
        <v>684</v>
      </c>
      <c r="F132" s="114" t="s">
        <v>585</v>
      </c>
      <c r="G132" s="113" t="s">
        <v>732</v>
      </c>
      <c r="H132" s="113" t="s">
        <v>866</v>
      </c>
      <c r="I132" s="109" t="s">
        <v>693</v>
      </c>
      <c r="J132" s="108" t="str">
        <f>IF(Maine_Schools[[#This Row],[School Type]]="Charter","Charter", "Non Charter")</f>
        <v>Non Charter</v>
      </c>
    </row>
    <row r="133" spans="1:10" ht="13">
      <c r="A133" s="118" t="s">
        <v>573</v>
      </c>
      <c r="B133" s="116" t="s">
        <v>867</v>
      </c>
      <c r="C133" s="116" t="s">
        <v>117</v>
      </c>
      <c r="D133" s="116" t="s">
        <v>699</v>
      </c>
      <c r="E133" s="116" t="s">
        <v>684</v>
      </c>
      <c r="F133" s="117" t="s">
        <v>585</v>
      </c>
      <c r="G133" s="116" t="s">
        <v>716</v>
      </c>
      <c r="H133" s="116" t="s">
        <v>868</v>
      </c>
      <c r="I133" s="109" t="s">
        <v>693</v>
      </c>
      <c r="J133" s="108" t="str">
        <f>IF(Maine_Schools[[#This Row],[School Type]]="Charter","Charter", "Non Charter")</f>
        <v>Non Charter</v>
      </c>
    </row>
    <row r="134" spans="1:10" ht="13">
      <c r="A134" s="115" t="s">
        <v>573</v>
      </c>
      <c r="B134" s="113" t="s">
        <v>869</v>
      </c>
      <c r="C134" s="113" t="s">
        <v>46</v>
      </c>
      <c r="D134" s="113" t="s">
        <v>699</v>
      </c>
      <c r="E134" s="113" t="s">
        <v>684</v>
      </c>
      <c r="F134" s="114" t="s">
        <v>585</v>
      </c>
      <c r="G134" s="113" t="s">
        <v>716</v>
      </c>
      <c r="H134" s="113" t="s">
        <v>870</v>
      </c>
      <c r="I134" s="109" t="s">
        <v>693</v>
      </c>
      <c r="J134" s="108" t="str">
        <f>IF(Maine_Schools[[#This Row],[School Type]]="Charter","Charter", "Non Charter")</f>
        <v>Non Charter</v>
      </c>
    </row>
    <row r="135" spans="1:10" ht="13">
      <c r="A135" s="118" t="s">
        <v>573</v>
      </c>
      <c r="B135" s="116" t="s">
        <v>871</v>
      </c>
      <c r="C135" s="116" t="s">
        <v>446</v>
      </c>
      <c r="D135" s="116" t="s">
        <v>872</v>
      </c>
      <c r="E135" s="116" t="s">
        <v>684</v>
      </c>
      <c r="F135" s="117" t="s">
        <v>585</v>
      </c>
      <c r="G135" s="116" t="s">
        <v>737</v>
      </c>
      <c r="H135" s="116" t="s">
        <v>873</v>
      </c>
      <c r="I135" s="109" t="s">
        <v>872</v>
      </c>
      <c r="J135" s="108" t="str">
        <f>IF(Maine_Schools[[#This Row],[School Type]]="Charter","Charter", "Non Charter")</f>
        <v>Non Charter</v>
      </c>
    </row>
    <row r="136" spans="1:10" ht="13">
      <c r="A136" s="115" t="s">
        <v>573</v>
      </c>
      <c r="B136" s="113" t="s">
        <v>871</v>
      </c>
      <c r="C136" s="113" t="s">
        <v>178</v>
      </c>
      <c r="D136" s="114" t="s">
        <v>697</v>
      </c>
      <c r="E136" s="113" t="s">
        <v>684</v>
      </c>
      <c r="F136" s="114" t="s">
        <v>585</v>
      </c>
      <c r="G136" s="113" t="s">
        <v>737</v>
      </c>
      <c r="H136" s="113" t="s">
        <v>874</v>
      </c>
      <c r="I136" s="109" t="s">
        <v>697</v>
      </c>
      <c r="J136" s="108" t="str">
        <f>IF(Maine_Schools[[#This Row],[School Type]]="Charter","Charter", "Non Charter")</f>
        <v>Non Charter</v>
      </c>
    </row>
    <row r="137" spans="1:10" ht="13">
      <c r="A137" s="118" t="s">
        <v>573</v>
      </c>
      <c r="B137" s="116" t="s">
        <v>871</v>
      </c>
      <c r="C137" s="116" t="s">
        <v>445</v>
      </c>
      <c r="D137" s="117" t="s">
        <v>875</v>
      </c>
      <c r="E137" s="116" t="s">
        <v>684</v>
      </c>
      <c r="F137" s="117" t="s">
        <v>585</v>
      </c>
      <c r="G137" s="116" t="s">
        <v>737</v>
      </c>
      <c r="H137" s="116" t="s">
        <v>874</v>
      </c>
      <c r="I137" s="109" t="s">
        <v>875</v>
      </c>
      <c r="J137" s="108" t="str">
        <f>IF(Maine_Schools[[#This Row],[School Type]]="Charter","Charter", "Non Charter")</f>
        <v>Non Charter</v>
      </c>
    </row>
    <row r="138" spans="1:10" ht="13">
      <c r="A138" s="115" t="s">
        <v>573</v>
      </c>
      <c r="B138" s="113" t="s">
        <v>876</v>
      </c>
      <c r="C138" s="113" t="s">
        <v>468</v>
      </c>
      <c r="D138" s="113" t="s">
        <v>692</v>
      </c>
      <c r="E138" s="113" t="s">
        <v>684</v>
      </c>
      <c r="F138" s="114" t="s">
        <v>585</v>
      </c>
      <c r="G138" s="113" t="s">
        <v>723</v>
      </c>
      <c r="H138" s="113" t="s">
        <v>877</v>
      </c>
      <c r="I138" s="109" t="s">
        <v>693</v>
      </c>
      <c r="J138" s="108" t="str">
        <f>IF(Maine_Schools[[#This Row],[School Type]]="Charter","Charter", "Non Charter")</f>
        <v>Non Charter</v>
      </c>
    </row>
    <row r="139" spans="1:10" ht="13">
      <c r="A139" s="118" t="s">
        <v>573</v>
      </c>
      <c r="B139" s="116" t="s">
        <v>878</v>
      </c>
      <c r="C139" s="116" t="s">
        <v>264</v>
      </c>
      <c r="D139" s="116" t="s">
        <v>696</v>
      </c>
      <c r="E139" s="116" t="s">
        <v>684</v>
      </c>
      <c r="F139" s="117" t="s">
        <v>585</v>
      </c>
      <c r="G139" s="116" t="s">
        <v>705</v>
      </c>
      <c r="H139" s="116" t="s">
        <v>706</v>
      </c>
      <c r="I139" s="109" t="s">
        <v>688</v>
      </c>
      <c r="J139" s="108" t="str">
        <f>IF(Maine_Schools[[#This Row],[School Type]]="Charter","Charter", "Non Charter")</f>
        <v>Non Charter</v>
      </c>
    </row>
    <row r="140" spans="1:10" ht="13">
      <c r="A140" s="115" t="s">
        <v>573</v>
      </c>
      <c r="B140" s="113" t="s">
        <v>878</v>
      </c>
      <c r="C140" s="113" t="s">
        <v>75</v>
      </c>
      <c r="D140" s="114" t="s">
        <v>697</v>
      </c>
      <c r="E140" s="113" t="s">
        <v>684</v>
      </c>
      <c r="F140" s="114" t="s">
        <v>585</v>
      </c>
      <c r="G140" s="113" t="s">
        <v>705</v>
      </c>
      <c r="H140" s="113" t="s">
        <v>706</v>
      </c>
      <c r="I140" s="109" t="s">
        <v>697</v>
      </c>
      <c r="J140" s="108" t="str">
        <f>IF(Maine_Schools[[#This Row],[School Type]]="Charter","Charter", "Non Charter")</f>
        <v>Non Charter</v>
      </c>
    </row>
    <row r="141" spans="1:10" ht="13">
      <c r="A141" s="118" t="s">
        <v>573</v>
      </c>
      <c r="B141" s="116" t="s">
        <v>878</v>
      </c>
      <c r="C141" s="116" t="s">
        <v>105</v>
      </c>
      <c r="D141" s="117" t="s">
        <v>755</v>
      </c>
      <c r="E141" s="116" t="s">
        <v>684</v>
      </c>
      <c r="F141" s="117" t="s">
        <v>585</v>
      </c>
      <c r="G141" s="116" t="s">
        <v>705</v>
      </c>
      <c r="H141" s="116" t="s">
        <v>706</v>
      </c>
      <c r="I141" s="109" t="s">
        <v>755</v>
      </c>
      <c r="J141" s="108" t="str">
        <f>IF(Maine_Schools[[#This Row],[School Type]]="Charter","Charter", "Non Charter")</f>
        <v>Non Charter</v>
      </c>
    </row>
    <row r="142" spans="1:10" ht="13">
      <c r="A142" s="115" t="s">
        <v>573</v>
      </c>
      <c r="B142" s="113" t="s">
        <v>878</v>
      </c>
      <c r="C142" s="113" t="s">
        <v>157</v>
      </c>
      <c r="D142" s="113" t="s">
        <v>696</v>
      </c>
      <c r="E142" s="113" t="s">
        <v>684</v>
      </c>
      <c r="F142" s="114" t="s">
        <v>585</v>
      </c>
      <c r="G142" s="113" t="s">
        <v>705</v>
      </c>
      <c r="H142" s="113" t="s">
        <v>706</v>
      </c>
      <c r="I142" s="109" t="s">
        <v>688</v>
      </c>
      <c r="J142" s="108" t="str">
        <f>IF(Maine_Schools[[#This Row],[School Type]]="Charter","Charter", "Non Charter")</f>
        <v>Non Charter</v>
      </c>
    </row>
    <row r="143" spans="1:10" ht="13">
      <c r="A143" s="118" t="s">
        <v>573</v>
      </c>
      <c r="B143" s="116" t="s">
        <v>878</v>
      </c>
      <c r="C143" s="116" t="s">
        <v>165</v>
      </c>
      <c r="D143" s="116" t="s">
        <v>696</v>
      </c>
      <c r="E143" s="116" t="s">
        <v>684</v>
      </c>
      <c r="F143" s="117" t="s">
        <v>585</v>
      </c>
      <c r="G143" s="116" t="s">
        <v>705</v>
      </c>
      <c r="H143" s="116" t="s">
        <v>706</v>
      </c>
      <c r="I143" s="109" t="s">
        <v>688</v>
      </c>
      <c r="J143" s="108" t="str">
        <f>IF(Maine_Schools[[#This Row],[School Type]]="Charter","Charter", "Non Charter")</f>
        <v>Non Charter</v>
      </c>
    </row>
    <row r="144" spans="1:10" ht="13">
      <c r="A144" s="115" t="s">
        <v>573</v>
      </c>
      <c r="B144" s="113" t="s">
        <v>878</v>
      </c>
      <c r="C144" s="113" t="s">
        <v>183</v>
      </c>
      <c r="D144" s="113" t="s">
        <v>696</v>
      </c>
      <c r="E144" s="113" t="s">
        <v>684</v>
      </c>
      <c r="F144" s="114" t="s">
        <v>585</v>
      </c>
      <c r="G144" s="113" t="s">
        <v>705</v>
      </c>
      <c r="H144" s="113" t="s">
        <v>706</v>
      </c>
      <c r="I144" s="109" t="s">
        <v>688</v>
      </c>
      <c r="J144" s="108" t="str">
        <f>IF(Maine_Schools[[#This Row],[School Type]]="Charter","Charter", "Non Charter")</f>
        <v>Non Charter</v>
      </c>
    </row>
    <row r="145" spans="1:10" ht="13">
      <c r="A145" s="118" t="s">
        <v>573</v>
      </c>
      <c r="B145" s="116" t="s">
        <v>878</v>
      </c>
      <c r="C145" s="116" t="s">
        <v>197</v>
      </c>
      <c r="D145" s="116" t="s">
        <v>696</v>
      </c>
      <c r="E145" s="116" t="s">
        <v>684</v>
      </c>
      <c r="F145" s="117" t="s">
        <v>585</v>
      </c>
      <c r="G145" s="116" t="s">
        <v>705</v>
      </c>
      <c r="H145" s="116" t="s">
        <v>706</v>
      </c>
      <c r="I145" s="109" t="s">
        <v>688</v>
      </c>
      <c r="J145" s="108" t="str">
        <f>IF(Maine_Schools[[#This Row],[School Type]]="Charter","Charter", "Non Charter")</f>
        <v>Non Charter</v>
      </c>
    </row>
    <row r="146" spans="1:10" ht="13">
      <c r="A146" s="115" t="s">
        <v>573</v>
      </c>
      <c r="B146" s="113" t="s">
        <v>879</v>
      </c>
      <c r="C146" s="113" t="s">
        <v>51</v>
      </c>
      <c r="D146" s="113" t="s">
        <v>699</v>
      </c>
      <c r="E146" s="113" t="s">
        <v>684</v>
      </c>
      <c r="F146" s="114" t="s">
        <v>585</v>
      </c>
      <c r="G146" s="113" t="s">
        <v>719</v>
      </c>
      <c r="H146" s="113" t="s">
        <v>720</v>
      </c>
      <c r="I146" s="109" t="s">
        <v>693</v>
      </c>
      <c r="J146" s="108" t="str">
        <f>IF(Maine_Schools[[#This Row],[School Type]]="Charter","Charter", "Non Charter")</f>
        <v>Non Charter</v>
      </c>
    </row>
    <row r="147" spans="1:10" ht="13">
      <c r="A147" s="118" t="s">
        <v>573</v>
      </c>
      <c r="B147" s="116" t="s">
        <v>880</v>
      </c>
      <c r="C147" s="116" t="s">
        <v>477</v>
      </c>
      <c r="D147" s="116" t="s">
        <v>699</v>
      </c>
      <c r="E147" s="116" t="s">
        <v>684</v>
      </c>
      <c r="F147" s="117" t="s">
        <v>585</v>
      </c>
      <c r="G147" s="116" t="s">
        <v>700</v>
      </c>
      <c r="H147" s="116" t="s">
        <v>881</v>
      </c>
      <c r="I147" s="109" t="s">
        <v>693</v>
      </c>
      <c r="J147" s="108" t="str">
        <f>IF(Maine_Schools[[#This Row],[School Type]]="Charter","Charter", "Non Charter")</f>
        <v>Non Charter</v>
      </c>
    </row>
    <row r="148" spans="1:10" ht="13">
      <c r="A148" s="115" t="s">
        <v>573</v>
      </c>
      <c r="B148" s="113" t="s">
        <v>882</v>
      </c>
      <c r="C148" s="113" t="s">
        <v>341</v>
      </c>
      <c r="D148" s="113" t="s">
        <v>747</v>
      </c>
      <c r="E148" s="113" t="s">
        <v>684</v>
      </c>
      <c r="F148" s="114" t="s">
        <v>585</v>
      </c>
      <c r="G148" s="113" t="s">
        <v>705</v>
      </c>
      <c r="H148" s="113" t="s">
        <v>883</v>
      </c>
      <c r="I148" s="109" t="s">
        <v>747</v>
      </c>
      <c r="J148" s="108" t="str">
        <f>IF(Maine_Schools[[#This Row],[School Type]]="Charter","Charter", "Non Charter")</f>
        <v>Non Charter</v>
      </c>
    </row>
    <row r="149" spans="1:10" ht="13">
      <c r="A149" s="118" t="s">
        <v>573</v>
      </c>
      <c r="B149" s="116" t="s">
        <v>882</v>
      </c>
      <c r="C149" s="116" t="s">
        <v>115</v>
      </c>
      <c r="D149" s="117" t="s">
        <v>697</v>
      </c>
      <c r="E149" s="116" t="s">
        <v>684</v>
      </c>
      <c r="F149" s="117" t="s">
        <v>585</v>
      </c>
      <c r="G149" s="116" t="s">
        <v>705</v>
      </c>
      <c r="H149" s="116" t="s">
        <v>884</v>
      </c>
      <c r="I149" s="109" t="s">
        <v>697</v>
      </c>
      <c r="J149" s="108" t="str">
        <f>IF(Maine_Schools[[#This Row],[School Type]]="Charter","Charter", "Non Charter")</f>
        <v>Non Charter</v>
      </c>
    </row>
    <row r="150" spans="1:10" ht="13">
      <c r="A150" s="115" t="s">
        <v>573</v>
      </c>
      <c r="B150" s="113" t="s">
        <v>882</v>
      </c>
      <c r="C150" s="113" t="s">
        <v>209</v>
      </c>
      <c r="D150" s="114" t="s">
        <v>735</v>
      </c>
      <c r="E150" s="113" t="s">
        <v>684</v>
      </c>
      <c r="F150" s="114" t="s">
        <v>585</v>
      </c>
      <c r="G150" s="113" t="s">
        <v>705</v>
      </c>
      <c r="H150" s="113" t="s">
        <v>884</v>
      </c>
      <c r="I150" s="109" t="s">
        <v>735</v>
      </c>
      <c r="J150" s="108" t="str">
        <f>IF(Maine_Schools[[#This Row],[School Type]]="Charter","Charter", "Non Charter")</f>
        <v>Non Charter</v>
      </c>
    </row>
    <row r="151" spans="1:10" ht="13">
      <c r="A151" s="118" t="s">
        <v>573</v>
      </c>
      <c r="B151" s="116" t="s">
        <v>885</v>
      </c>
      <c r="C151" s="116" t="s">
        <v>212</v>
      </c>
      <c r="D151" s="116" t="s">
        <v>845</v>
      </c>
      <c r="E151" s="116" t="s">
        <v>684</v>
      </c>
      <c r="F151" s="117" t="s">
        <v>585</v>
      </c>
      <c r="G151" s="116" t="s">
        <v>690</v>
      </c>
      <c r="H151" s="116" t="s">
        <v>886</v>
      </c>
      <c r="I151" s="109" t="s">
        <v>845</v>
      </c>
      <c r="J151" s="108" t="str">
        <f>IF(Maine_Schools[[#This Row],[School Type]]="Charter","Charter", "Non Charter")</f>
        <v>Non Charter</v>
      </c>
    </row>
    <row r="152" spans="1:10" ht="13">
      <c r="A152" s="115" t="s">
        <v>573</v>
      </c>
      <c r="B152" s="113" t="s">
        <v>887</v>
      </c>
      <c r="C152" s="113" t="s">
        <v>167</v>
      </c>
      <c r="D152" s="114" t="s">
        <v>697</v>
      </c>
      <c r="E152" s="113" t="s">
        <v>684</v>
      </c>
      <c r="F152" s="114" t="s">
        <v>585</v>
      </c>
      <c r="G152" s="113" t="s">
        <v>716</v>
      </c>
      <c r="H152" s="113" t="s">
        <v>888</v>
      </c>
      <c r="I152" s="109" t="s">
        <v>697</v>
      </c>
      <c r="J152" s="108" t="str">
        <f>IF(Maine_Schools[[#This Row],[School Type]]="Charter","Charter", "Non Charter")</f>
        <v>Non Charter</v>
      </c>
    </row>
    <row r="153" spans="1:10" ht="13">
      <c r="A153" s="118" t="s">
        <v>573</v>
      </c>
      <c r="B153" s="116" t="s">
        <v>887</v>
      </c>
      <c r="C153" s="116" t="s">
        <v>523</v>
      </c>
      <c r="D153" s="116" t="s">
        <v>699</v>
      </c>
      <c r="E153" s="116" t="s">
        <v>684</v>
      </c>
      <c r="F153" s="117" t="s">
        <v>585</v>
      </c>
      <c r="G153" s="116" t="s">
        <v>716</v>
      </c>
      <c r="H153" s="116" t="s">
        <v>888</v>
      </c>
      <c r="I153" s="109" t="s">
        <v>693</v>
      </c>
      <c r="J153" s="108" t="str">
        <f>IF(Maine_Schools[[#This Row],[School Type]]="Charter","Charter", "Non Charter")</f>
        <v>Non Charter</v>
      </c>
    </row>
    <row r="154" spans="1:10" ht="13">
      <c r="A154" s="115" t="s">
        <v>573</v>
      </c>
      <c r="B154" s="113" t="s">
        <v>889</v>
      </c>
      <c r="C154" s="113" t="s">
        <v>99</v>
      </c>
      <c r="D154" s="113" t="s">
        <v>699</v>
      </c>
      <c r="E154" s="113" t="s">
        <v>684</v>
      </c>
      <c r="F154" s="114" t="s">
        <v>585</v>
      </c>
      <c r="G154" s="113" t="s">
        <v>716</v>
      </c>
      <c r="H154" s="113" t="s">
        <v>890</v>
      </c>
      <c r="I154" s="109" t="s">
        <v>693</v>
      </c>
      <c r="J154" s="108" t="str">
        <f>IF(Maine_Schools[[#This Row],[School Type]]="Charter","Charter", "Non Charter")</f>
        <v>Non Charter</v>
      </c>
    </row>
    <row r="155" spans="1:10" ht="13">
      <c r="A155" s="118" t="s">
        <v>573</v>
      </c>
      <c r="B155" s="116" t="s">
        <v>891</v>
      </c>
      <c r="C155" s="116" t="s">
        <v>59</v>
      </c>
      <c r="D155" s="116" t="s">
        <v>747</v>
      </c>
      <c r="E155" s="116" t="s">
        <v>684</v>
      </c>
      <c r="F155" s="117" t="s">
        <v>585</v>
      </c>
      <c r="G155" s="116" t="s">
        <v>719</v>
      </c>
      <c r="H155" s="116" t="s">
        <v>892</v>
      </c>
      <c r="I155" s="109" t="s">
        <v>747</v>
      </c>
      <c r="J155" s="108" t="str">
        <f>IF(Maine_Schools[[#This Row],[School Type]]="Charter","Charter", "Non Charter")</f>
        <v>Non Charter</v>
      </c>
    </row>
    <row r="156" spans="1:10" ht="13">
      <c r="A156" s="115" t="s">
        <v>573</v>
      </c>
      <c r="B156" s="113" t="s">
        <v>891</v>
      </c>
      <c r="C156" s="113" t="s">
        <v>220</v>
      </c>
      <c r="D156" s="114" t="s">
        <v>683</v>
      </c>
      <c r="E156" s="113" t="s">
        <v>684</v>
      </c>
      <c r="F156" s="114" t="s">
        <v>585</v>
      </c>
      <c r="G156" s="113" t="s">
        <v>719</v>
      </c>
      <c r="H156" s="113" t="s">
        <v>892</v>
      </c>
      <c r="I156" s="109" t="s">
        <v>683</v>
      </c>
      <c r="J156" s="108" t="str">
        <f>IF(Maine_Schools[[#This Row],[School Type]]="Charter","Charter", "Non Charter")</f>
        <v>Non Charter</v>
      </c>
    </row>
    <row r="157" spans="1:10" ht="13">
      <c r="A157" s="118" t="s">
        <v>573</v>
      </c>
      <c r="B157" s="116" t="s">
        <v>893</v>
      </c>
      <c r="C157" s="116" t="s">
        <v>176</v>
      </c>
      <c r="D157" s="117" t="s">
        <v>792</v>
      </c>
      <c r="E157" s="116" t="s">
        <v>684</v>
      </c>
      <c r="F157" s="117" t="s">
        <v>585</v>
      </c>
      <c r="G157" s="116" t="s">
        <v>713</v>
      </c>
      <c r="H157" s="116" t="s">
        <v>894</v>
      </c>
      <c r="I157" s="109" t="s">
        <v>792</v>
      </c>
      <c r="J157" s="108" t="str">
        <f>IF(Maine_Schools[[#This Row],[School Type]]="Charter","Charter", "Non Charter")</f>
        <v>Non Charter</v>
      </c>
    </row>
    <row r="158" spans="1:10" ht="13">
      <c r="A158" s="115" t="s">
        <v>573</v>
      </c>
      <c r="B158" s="113" t="s">
        <v>895</v>
      </c>
      <c r="C158" s="113" t="s">
        <v>243</v>
      </c>
      <c r="D158" s="113" t="s">
        <v>699</v>
      </c>
      <c r="E158" s="113" t="s">
        <v>684</v>
      </c>
      <c r="F158" s="114" t="s">
        <v>585</v>
      </c>
      <c r="G158" s="113" t="s">
        <v>713</v>
      </c>
      <c r="H158" s="113" t="s">
        <v>896</v>
      </c>
      <c r="I158" s="109" t="s">
        <v>693</v>
      </c>
      <c r="J158" s="108" t="str">
        <f>IF(Maine_Schools[[#This Row],[School Type]]="Charter","Charter", "Non Charter")</f>
        <v>Non Charter</v>
      </c>
    </row>
    <row r="159" spans="1:10" ht="13">
      <c r="A159" s="118" t="s">
        <v>573</v>
      </c>
      <c r="B159" s="116" t="s">
        <v>897</v>
      </c>
      <c r="C159" s="116" t="s">
        <v>42</v>
      </c>
      <c r="D159" s="116" t="s">
        <v>747</v>
      </c>
      <c r="E159" s="116" t="s">
        <v>684</v>
      </c>
      <c r="F159" s="117" t="s">
        <v>585</v>
      </c>
      <c r="G159" s="116" t="s">
        <v>713</v>
      </c>
      <c r="H159" s="116" t="s">
        <v>898</v>
      </c>
      <c r="I159" s="109" t="s">
        <v>747</v>
      </c>
      <c r="J159" s="108" t="str">
        <f>IF(Maine_Schools[[#This Row],[School Type]]="Charter","Charter", "Non Charter")</f>
        <v>Non Charter</v>
      </c>
    </row>
    <row r="160" spans="1:10" ht="13">
      <c r="A160" s="115" t="s">
        <v>573</v>
      </c>
      <c r="B160" s="113" t="s">
        <v>897</v>
      </c>
      <c r="C160" s="113" t="s">
        <v>122</v>
      </c>
      <c r="D160" s="114" t="s">
        <v>683</v>
      </c>
      <c r="E160" s="113" t="s">
        <v>684</v>
      </c>
      <c r="F160" s="114" t="s">
        <v>585</v>
      </c>
      <c r="G160" s="113" t="s">
        <v>713</v>
      </c>
      <c r="H160" s="113" t="s">
        <v>898</v>
      </c>
      <c r="I160" s="109" t="s">
        <v>683</v>
      </c>
      <c r="J160" s="108" t="str">
        <f>IF(Maine_Schools[[#This Row],[School Type]]="Charter","Charter", "Non Charter")</f>
        <v>Non Charter</v>
      </c>
    </row>
    <row r="161" spans="1:10" ht="13">
      <c r="A161" s="118" t="s">
        <v>573</v>
      </c>
      <c r="B161" s="116" t="s">
        <v>899</v>
      </c>
      <c r="C161" s="116" t="s">
        <v>496</v>
      </c>
      <c r="D161" s="116" t="s">
        <v>699</v>
      </c>
      <c r="E161" s="116" t="s">
        <v>684</v>
      </c>
      <c r="F161" s="117" t="s">
        <v>585</v>
      </c>
      <c r="G161" s="116" t="s">
        <v>732</v>
      </c>
      <c r="H161" s="116" t="s">
        <v>900</v>
      </c>
      <c r="I161" s="109" t="s">
        <v>693</v>
      </c>
      <c r="J161" s="108" t="str">
        <f>IF(Maine_Schools[[#This Row],[School Type]]="Charter","Charter", "Non Charter")</f>
        <v>Non Charter</v>
      </c>
    </row>
    <row r="162" spans="1:10" ht="13">
      <c r="A162" s="115" t="s">
        <v>573</v>
      </c>
      <c r="B162" s="113" t="s">
        <v>901</v>
      </c>
      <c r="C162" s="113" t="s">
        <v>227</v>
      </c>
      <c r="D162" s="114" t="s">
        <v>697</v>
      </c>
      <c r="E162" s="113" t="s">
        <v>684</v>
      </c>
      <c r="F162" s="114" t="s">
        <v>585</v>
      </c>
      <c r="G162" s="113" t="s">
        <v>716</v>
      </c>
      <c r="H162" s="113" t="s">
        <v>870</v>
      </c>
      <c r="I162" s="109" t="s">
        <v>697</v>
      </c>
      <c r="J162" s="108" t="str">
        <f>IF(Maine_Schools[[#This Row],[School Type]]="Charter","Charter", "Non Charter")</f>
        <v>Non Charter</v>
      </c>
    </row>
    <row r="163" spans="1:10" ht="13">
      <c r="A163" s="118" t="s">
        <v>573</v>
      </c>
      <c r="B163" s="116" t="s">
        <v>902</v>
      </c>
      <c r="C163" s="116" t="s">
        <v>230</v>
      </c>
      <c r="D163" s="116" t="s">
        <v>699</v>
      </c>
      <c r="E163" s="116" t="s">
        <v>684</v>
      </c>
      <c r="F163" s="117" t="s">
        <v>585</v>
      </c>
      <c r="G163" s="116" t="s">
        <v>723</v>
      </c>
      <c r="H163" s="116" t="s">
        <v>903</v>
      </c>
      <c r="I163" s="109" t="s">
        <v>693</v>
      </c>
      <c r="J163" s="108" t="str">
        <f>IF(Maine_Schools[[#This Row],[School Type]]="Charter","Charter", "Non Charter")</f>
        <v>Non Charter</v>
      </c>
    </row>
    <row r="164" spans="1:10" ht="13">
      <c r="A164" s="115" t="s">
        <v>573</v>
      </c>
      <c r="B164" s="113" t="s">
        <v>904</v>
      </c>
      <c r="C164" s="113" t="s">
        <v>269</v>
      </c>
      <c r="D164" s="114" t="s">
        <v>697</v>
      </c>
      <c r="E164" s="113" t="s">
        <v>684</v>
      </c>
      <c r="F164" s="114" t="s">
        <v>585</v>
      </c>
      <c r="G164" s="113" t="s">
        <v>719</v>
      </c>
      <c r="H164" s="113" t="s">
        <v>905</v>
      </c>
      <c r="I164" s="109" t="s">
        <v>697</v>
      </c>
      <c r="J164" s="108" t="str">
        <f>IF(Maine_Schools[[#This Row],[School Type]]="Charter","Charter", "Non Charter")</f>
        <v>Non Charter</v>
      </c>
    </row>
    <row r="165" spans="1:10" ht="13">
      <c r="A165" s="118" t="s">
        <v>573</v>
      </c>
      <c r="B165" s="116" t="s">
        <v>904</v>
      </c>
      <c r="C165" s="116" t="s">
        <v>382</v>
      </c>
      <c r="D165" s="116" t="s">
        <v>696</v>
      </c>
      <c r="E165" s="116" t="s">
        <v>684</v>
      </c>
      <c r="F165" s="117" t="s">
        <v>585</v>
      </c>
      <c r="G165" s="116" t="s">
        <v>719</v>
      </c>
      <c r="H165" s="116" t="s">
        <v>905</v>
      </c>
      <c r="I165" s="109" t="s">
        <v>688</v>
      </c>
      <c r="J165" s="108" t="str">
        <f>IF(Maine_Schools[[#This Row],[School Type]]="Charter","Charter", "Non Charter")</f>
        <v>Non Charter</v>
      </c>
    </row>
    <row r="166" spans="1:10" ht="13">
      <c r="A166" s="115" t="s">
        <v>573</v>
      </c>
      <c r="B166" s="113" t="s">
        <v>904</v>
      </c>
      <c r="C166" s="113" t="s">
        <v>464</v>
      </c>
      <c r="D166" s="114" t="s">
        <v>755</v>
      </c>
      <c r="E166" s="113" t="s">
        <v>684</v>
      </c>
      <c r="F166" s="114" t="s">
        <v>585</v>
      </c>
      <c r="G166" s="113" t="s">
        <v>719</v>
      </c>
      <c r="H166" s="113" t="s">
        <v>905</v>
      </c>
      <c r="I166" s="109" t="s">
        <v>755</v>
      </c>
      <c r="J166" s="108" t="str">
        <f>IF(Maine_Schools[[#This Row],[School Type]]="Charter","Charter", "Non Charter")</f>
        <v>Non Charter</v>
      </c>
    </row>
    <row r="167" spans="1:10" ht="13">
      <c r="A167" s="118" t="s">
        <v>573</v>
      </c>
      <c r="B167" s="116" t="s">
        <v>906</v>
      </c>
      <c r="C167" s="116" t="s">
        <v>207</v>
      </c>
      <c r="D167" s="117" t="s">
        <v>697</v>
      </c>
      <c r="E167" s="116" t="s">
        <v>684</v>
      </c>
      <c r="F167" s="117" t="s">
        <v>585</v>
      </c>
      <c r="G167" s="116" t="s">
        <v>713</v>
      </c>
      <c r="H167" s="116" t="s">
        <v>907</v>
      </c>
      <c r="I167" s="109" t="s">
        <v>697</v>
      </c>
      <c r="J167" s="108" t="str">
        <f>IF(Maine_Schools[[#This Row],[School Type]]="Charter","Charter", "Non Charter")</f>
        <v>Non Charter</v>
      </c>
    </row>
    <row r="168" spans="1:10" ht="13">
      <c r="A168" s="115" t="s">
        <v>573</v>
      </c>
      <c r="B168" s="113" t="s">
        <v>906</v>
      </c>
      <c r="C168" s="113" t="s">
        <v>216</v>
      </c>
      <c r="D168" s="113" t="s">
        <v>699</v>
      </c>
      <c r="E168" s="113" t="s">
        <v>684</v>
      </c>
      <c r="F168" s="114" t="s">
        <v>585</v>
      </c>
      <c r="G168" s="113" t="s">
        <v>713</v>
      </c>
      <c r="H168" s="113" t="s">
        <v>907</v>
      </c>
      <c r="I168" s="109" t="s">
        <v>693</v>
      </c>
      <c r="J168" s="108" t="str">
        <f>IF(Maine_Schools[[#This Row],[School Type]]="Charter","Charter", "Non Charter")</f>
        <v>Non Charter</v>
      </c>
    </row>
    <row r="169" spans="1:10" ht="13">
      <c r="A169" s="118" t="s">
        <v>573</v>
      </c>
      <c r="B169" s="116" t="s">
        <v>908</v>
      </c>
      <c r="C169" s="116" t="s">
        <v>539</v>
      </c>
      <c r="D169" s="116" t="s">
        <v>692</v>
      </c>
      <c r="E169" s="116" t="s">
        <v>684</v>
      </c>
      <c r="F169" s="117" t="s">
        <v>585</v>
      </c>
      <c r="G169" s="116" t="s">
        <v>723</v>
      </c>
      <c r="H169" s="116" t="s">
        <v>909</v>
      </c>
      <c r="I169" s="109" t="s">
        <v>693</v>
      </c>
      <c r="J169" s="108" t="str">
        <f>IF(Maine_Schools[[#This Row],[School Type]]="Charter","Charter", "Non Charter")</f>
        <v>Non Charter</v>
      </c>
    </row>
    <row r="170" spans="1:10" ht="13">
      <c r="A170" s="115" t="s">
        <v>573</v>
      </c>
      <c r="B170" s="113" t="s">
        <v>910</v>
      </c>
      <c r="C170" s="113" t="s">
        <v>232</v>
      </c>
      <c r="D170" s="114" t="s">
        <v>697</v>
      </c>
      <c r="E170" s="113" t="s">
        <v>684</v>
      </c>
      <c r="F170" s="114" t="s">
        <v>585</v>
      </c>
      <c r="G170" s="113" t="s">
        <v>723</v>
      </c>
      <c r="H170" s="113" t="s">
        <v>764</v>
      </c>
      <c r="I170" s="109" t="s">
        <v>697</v>
      </c>
      <c r="J170" s="108" t="str">
        <f>IF(Maine_Schools[[#This Row],[School Type]]="Charter","Charter", "Non Charter")</f>
        <v>Non Charter</v>
      </c>
    </row>
    <row r="171" spans="1:10" ht="13">
      <c r="A171" s="118" t="s">
        <v>573</v>
      </c>
      <c r="B171" s="116" t="s">
        <v>911</v>
      </c>
      <c r="C171" s="116" t="s">
        <v>504</v>
      </c>
      <c r="D171" s="116" t="s">
        <v>692</v>
      </c>
      <c r="E171" s="116" t="s">
        <v>684</v>
      </c>
      <c r="F171" s="117" t="s">
        <v>585</v>
      </c>
      <c r="G171" s="116" t="s">
        <v>732</v>
      </c>
      <c r="H171" s="116" t="s">
        <v>912</v>
      </c>
      <c r="I171" s="109" t="s">
        <v>693</v>
      </c>
      <c r="J171" s="108" t="str">
        <f>IF(Maine_Schools[[#This Row],[School Type]]="Charter","Charter", "Non Charter")</f>
        <v>Non Charter</v>
      </c>
    </row>
    <row r="172" spans="1:10" ht="13">
      <c r="A172" s="115" t="s">
        <v>573</v>
      </c>
      <c r="B172" s="113" t="s">
        <v>913</v>
      </c>
      <c r="C172" s="113" t="s">
        <v>346</v>
      </c>
      <c r="D172" s="113" t="s">
        <v>692</v>
      </c>
      <c r="E172" s="113" t="s">
        <v>684</v>
      </c>
      <c r="F172" s="114" t="s">
        <v>585</v>
      </c>
      <c r="G172" s="113" t="s">
        <v>700</v>
      </c>
      <c r="H172" s="113" t="s">
        <v>914</v>
      </c>
      <c r="I172" s="109" t="s">
        <v>693</v>
      </c>
      <c r="J172" s="108" t="str">
        <f>IF(Maine_Schools[[#This Row],[School Type]]="Charter","Charter", "Non Charter")</f>
        <v>Non Charter</v>
      </c>
    </row>
    <row r="173" spans="1:10" ht="13">
      <c r="A173" s="118" t="s">
        <v>573</v>
      </c>
      <c r="B173" s="116" t="s">
        <v>915</v>
      </c>
      <c r="C173" s="116" t="s">
        <v>267</v>
      </c>
      <c r="D173" s="116" t="s">
        <v>699</v>
      </c>
      <c r="E173" s="116" t="s">
        <v>684</v>
      </c>
      <c r="F173" s="117" t="s">
        <v>585</v>
      </c>
      <c r="G173" s="116" t="s">
        <v>713</v>
      </c>
      <c r="H173" s="116" t="s">
        <v>916</v>
      </c>
      <c r="I173" s="109" t="s">
        <v>693</v>
      </c>
      <c r="J173" s="108" t="str">
        <f>IF(Maine_Schools[[#This Row],[School Type]]="Charter","Charter", "Non Charter")</f>
        <v>Non Charter</v>
      </c>
    </row>
    <row r="174" spans="1:10" ht="13">
      <c r="A174" s="115" t="s">
        <v>573</v>
      </c>
      <c r="B174" s="113" t="s">
        <v>917</v>
      </c>
      <c r="C174" s="113" t="s">
        <v>33</v>
      </c>
      <c r="D174" s="113" t="s">
        <v>699</v>
      </c>
      <c r="E174" s="113" t="s">
        <v>684</v>
      </c>
      <c r="F174" s="114" t="s">
        <v>585</v>
      </c>
      <c r="G174" s="113" t="s">
        <v>723</v>
      </c>
      <c r="H174" s="113" t="s">
        <v>918</v>
      </c>
      <c r="I174" s="109" t="s">
        <v>693</v>
      </c>
      <c r="J174" s="108" t="str">
        <f>IF(Maine_Schools[[#This Row],[School Type]]="Charter","Charter", "Non Charter")</f>
        <v>Non Charter</v>
      </c>
    </row>
    <row r="175" spans="1:10" ht="13">
      <c r="A175" s="118" t="s">
        <v>573</v>
      </c>
      <c r="B175" s="116" t="s">
        <v>919</v>
      </c>
      <c r="C175" s="116" t="s">
        <v>234</v>
      </c>
      <c r="D175" s="116" t="s">
        <v>699</v>
      </c>
      <c r="E175" s="116" t="s">
        <v>684</v>
      </c>
      <c r="F175" s="117" t="s">
        <v>585</v>
      </c>
      <c r="G175" s="116" t="s">
        <v>716</v>
      </c>
      <c r="H175" s="116" t="s">
        <v>920</v>
      </c>
      <c r="I175" s="109" t="s">
        <v>693</v>
      </c>
      <c r="J175" s="108" t="str">
        <f>IF(Maine_Schools[[#This Row],[School Type]]="Charter","Charter", "Non Charter")</f>
        <v>Non Charter</v>
      </c>
    </row>
    <row r="176" spans="1:10" ht="13">
      <c r="A176" s="115" t="s">
        <v>573</v>
      </c>
      <c r="B176" s="113" t="s">
        <v>921</v>
      </c>
      <c r="C176" s="113" t="s">
        <v>511</v>
      </c>
      <c r="D176" s="113" t="s">
        <v>699</v>
      </c>
      <c r="E176" s="113" t="s">
        <v>684</v>
      </c>
      <c r="F176" s="114" t="s">
        <v>585</v>
      </c>
      <c r="G176" s="113" t="s">
        <v>723</v>
      </c>
      <c r="H176" s="113" t="s">
        <v>713</v>
      </c>
      <c r="I176" s="109" t="s">
        <v>693</v>
      </c>
      <c r="J176" s="108" t="str">
        <f>IF(Maine_Schools[[#This Row],[School Type]]="Charter","Charter", "Non Charter")</f>
        <v>Non Charter</v>
      </c>
    </row>
    <row r="177" spans="1:10" ht="13">
      <c r="A177" s="118" t="s">
        <v>573</v>
      </c>
      <c r="B177" s="116" t="s">
        <v>922</v>
      </c>
      <c r="C177" s="116" t="s">
        <v>512</v>
      </c>
      <c r="D177" s="116" t="s">
        <v>699</v>
      </c>
      <c r="E177" s="116" t="s">
        <v>684</v>
      </c>
      <c r="F177" s="117" t="s">
        <v>585</v>
      </c>
      <c r="G177" s="116" t="s">
        <v>716</v>
      </c>
      <c r="H177" s="116" t="s">
        <v>717</v>
      </c>
      <c r="I177" s="109" t="s">
        <v>693</v>
      </c>
      <c r="J177" s="108" t="str">
        <f>IF(Maine_Schools[[#This Row],[School Type]]="Charter","Charter", "Non Charter")</f>
        <v>Non Charter</v>
      </c>
    </row>
    <row r="178" spans="1:10" ht="13">
      <c r="A178" s="115" t="s">
        <v>573</v>
      </c>
      <c r="B178" s="113" t="s">
        <v>923</v>
      </c>
      <c r="C178" s="113" t="s">
        <v>31</v>
      </c>
      <c r="D178" s="113" t="s">
        <v>747</v>
      </c>
      <c r="E178" s="113" t="s">
        <v>684</v>
      </c>
      <c r="F178" s="114" t="s">
        <v>585</v>
      </c>
      <c r="G178" s="113" t="s">
        <v>690</v>
      </c>
      <c r="H178" s="113" t="s">
        <v>698</v>
      </c>
      <c r="I178" s="109" t="s">
        <v>747</v>
      </c>
      <c r="J178" s="108" t="str">
        <f>IF(Maine_Schools[[#This Row],[School Type]]="Charter","Charter", "Non Charter")</f>
        <v>Non Charter</v>
      </c>
    </row>
    <row r="179" spans="1:10" ht="13">
      <c r="A179" s="118" t="s">
        <v>573</v>
      </c>
      <c r="B179" s="116" t="s">
        <v>923</v>
      </c>
      <c r="C179" s="116" t="s">
        <v>166</v>
      </c>
      <c r="D179" s="117" t="s">
        <v>697</v>
      </c>
      <c r="E179" s="116" t="s">
        <v>684</v>
      </c>
      <c r="F179" s="117" t="s">
        <v>585</v>
      </c>
      <c r="G179" s="116" t="s">
        <v>690</v>
      </c>
      <c r="H179" s="116" t="s">
        <v>698</v>
      </c>
      <c r="I179" s="109" t="s">
        <v>697</v>
      </c>
      <c r="J179" s="108" t="str">
        <f>IF(Maine_Schools[[#This Row],[School Type]]="Charter","Charter", "Non Charter")</f>
        <v>Non Charter</v>
      </c>
    </row>
    <row r="180" spans="1:10" ht="13">
      <c r="A180" s="115" t="s">
        <v>573</v>
      </c>
      <c r="B180" s="113" t="s">
        <v>923</v>
      </c>
      <c r="C180" s="113" t="s">
        <v>284</v>
      </c>
      <c r="D180" s="113" t="s">
        <v>845</v>
      </c>
      <c r="E180" s="113" t="s">
        <v>684</v>
      </c>
      <c r="F180" s="114" t="s">
        <v>585</v>
      </c>
      <c r="G180" s="113" t="s">
        <v>690</v>
      </c>
      <c r="H180" s="113" t="s">
        <v>924</v>
      </c>
      <c r="I180" s="109" t="s">
        <v>845</v>
      </c>
      <c r="J180" s="108" t="str">
        <f>IF(Maine_Schools[[#This Row],[School Type]]="Charter","Charter", "Non Charter")</f>
        <v>Non Charter</v>
      </c>
    </row>
    <row r="181" spans="1:10" ht="13">
      <c r="A181" s="118" t="s">
        <v>573</v>
      </c>
      <c r="B181" s="116" t="s">
        <v>923</v>
      </c>
      <c r="C181" s="116" t="s">
        <v>44</v>
      </c>
      <c r="D181" s="117" t="s">
        <v>697</v>
      </c>
      <c r="E181" s="116" t="s">
        <v>684</v>
      </c>
      <c r="F181" s="117" t="s">
        <v>585</v>
      </c>
      <c r="G181" s="116" t="s">
        <v>690</v>
      </c>
      <c r="H181" s="116" t="s">
        <v>698</v>
      </c>
      <c r="I181" s="109" t="s">
        <v>697</v>
      </c>
      <c r="J181" s="108" t="str">
        <f>IF(Maine_Schools[[#This Row],[School Type]]="Charter","Charter", "Non Charter")</f>
        <v>Non Charter</v>
      </c>
    </row>
    <row r="182" spans="1:10" ht="13">
      <c r="A182" s="115" t="s">
        <v>573</v>
      </c>
      <c r="B182" s="113" t="s">
        <v>923</v>
      </c>
      <c r="C182" s="113" t="s">
        <v>245</v>
      </c>
      <c r="D182" s="113" t="s">
        <v>747</v>
      </c>
      <c r="E182" s="113" t="s">
        <v>684</v>
      </c>
      <c r="F182" s="114" t="s">
        <v>585</v>
      </c>
      <c r="G182" s="113" t="s">
        <v>690</v>
      </c>
      <c r="H182" s="113" t="s">
        <v>698</v>
      </c>
      <c r="I182" s="109" t="s">
        <v>747</v>
      </c>
      <c r="J182" s="108" t="str">
        <f>IF(Maine_Schools[[#This Row],[School Type]]="Charter","Charter", "Non Charter")</f>
        <v>Non Charter</v>
      </c>
    </row>
    <row r="183" spans="1:10" ht="13">
      <c r="A183" s="118" t="s">
        <v>573</v>
      </c>
      <c r="B183" s="116" t="s">
        <v>923</v>
      </c>
      <c r="C183" s="116" t="s">
        <v>274</v>
      </c>
      <c r="D183" s="116" t="s">
        <v>747</v>
      </c>
      <c r="E183" s="116" t="s">
        <v>684</v>
      </c>
      <c r="F183" s="117" t="s">
        <v>585</v>
      </c>
      <c r="G183" s="116" t="s">
        <v>690</v>
      </c>
      <c r="H183" s="116" t="s">
        <v>698</v>
      </c>
      <c r="I183" s="109" t="s">
        <v>747</v>
      </c>
      <c r="J183" s="108" t="str">
        <f>IF(Maine_Schools[[#This Row],[School Type]]="Charter","Charter", "Non Charter")</f>
        <v>Non Charter</v>
      </c>
    </row>
    <row r="184" spans="1:10" ht="13">
      <c r="A184" s="115" t="s">
        <v>573</v>
      </c>
      <c r="B184" s="113" t="s">
        <v>923</v>
      </c>
      <c r="C184" s="113" t="s">
        <v>298</v>
      </c>
      <c r="D184" s="113" t="s">
        <v>747</v>
      </c>
      <c r="E184" s="113" t="s">
        <v>684</v>
      </c>
      <c r="F184" s="114" t="s">
        <v>585</v>
      </c>
      <c r="G184" s="113" t="s">
        <v>690</v>
      </c>
      <c r="H184" s="113" t="s">
        <v>698</v>
      </c>
      <c r="I184" s="109" t="s">
        <v>747</v>
      </c>
      <c r="J184" s="108" t="str">
        <f>IF(Maine_Schools[[#This Row],[School Type]]="Charter","Charter", "Non Charter")</f>
        <v>Non Charter</v>
      </c>
    </row>
    <row r="185" spans="1:10" ht="13">
      <c r="A185" s="118" t="s">
        <v>573</v>
      </c>
      <c r="B185" s="116" t="s">
        <v>923</v>
      </c>
      <c r="C185" s="116" t="s">
        <v>107</v>
      </c>
      <c r="D185" s="116" t="s">
        <v>747</v>
      </c>
      <c r="E185" s="116" t="s">
        <v>684</v>
      </c>
      <c r="F185" s="117" t="s">
        <v>585</v>
      </c>
      <c r="G185" s="116" t="s">
        <v>690</v>
      </c>
      <c r="H185" s="116" t="s">
        <v>698</v>
      </c>
      <c r="I185" s="109" t="s">
        <v>747</v>
      </c>
      <c r="J185" s="108" t="str">
        <f>IF(Maine_Schools[[#This Row],[School Type]]="Charter","Charter", "Non Charter")</f>
        <v>Non Charter</v>
      </c>
    </row>
    <row r="186" spans="1:10" ht="13">
      <c r="A186" s="115" t="s">
        <v>573</v>
      </c>
      <c r="B186" s="113" t="s">
        <v>923</v>
      </c>
      <c r="C186" s="113" t="s">
        <v>132</v>
      </c>
      <c r="D186" s="114" t="s">
        <v>735</v>
      </c>
      <c r="E186" s="113" t="s">
        <v>684</v>
      </c>
      <c r="F186" s="114" t="s">
        <v>585</v>
      </c>
      <c r="G186" s="113" t="s">
        <v>690</v>
      </c>
      <c r="H186" s="113" t="s">
        <v>698</v>
      </c>
      <c r="I186" s="109" t="s">
        <v>735</v>
      </c>
      <c r="J186" s="108" t="str">
        <f>IF(Maine_Schools[[#This Row],[School Type]]="Charter","Charter", "Non Charter")</f>
        <v>Non Charter</v>
      </c>
    </row>
    <row r="187" spans="1:10" ht="13">
      <c r="A187" s="118" t="s">
        <v>573</v>
      </c>
      <c r="B187" s="116" t="s">
        <v>923</v>
      </c>
      <c r="C187" s="116" t="s">
        <v>110</v>
      </c>
      <c r="D187" s="117" t="s">
        <v>735</v>
      </c>
      <c r="E187" s="116" t="s">
        <v>684</v>
      </c>
      <c r="F187" s="117" t="s">
        <v>585</v>
      </c>
      <c r="G187" s="116" t="s">
        <v>690</v>
      </c>
      <c r="H187" s="116" t="s">
        <v>698</v>
      </c>
      <c r="I187" s="109" t="s">
        <v>735</v>
      </c>
      <c r="J187" s="108" t="str">
        <f>IF(Maine_Schools[[#This Row],[School Type]]="Charter","Charter", "Non Charter")</f>
        <v>Non Charter</v>
      </c>
    </row>
    <row r="188" spans="1:10" ht="13">
      <c r="A188" s="115" t="s">
        <v>573</v>
      </c>
      <c r="B188" s="113" t="s">
        <v>923</v>
      </c>
      <c r="C188" s="113" t="s">
        <v>479</v>
      </c>
      <c r="D188" s="113" t="s">
        <v>747</v>
      </c>
      <c r="E188" s="113" t="s">
        <v>684</v>
      </c>
      <c r="F188" s="114" t="s">
        <v>585</v>
      </c>
      <c r="G188" s="113" t="s">
        <v>690</v>
      </c>
      <c r="H188" s="113" t="s">
        <v>698</v>
      </c>
      <c r="I188" s="109" t="s">
        <v>747</v>
      </c>
      <c r="J188" s="108" t="str">
        <f>IF(Maine_Schools[[#This Row],[School Type]]="Charter","Charter", "Non Charter")</f>
        <v>Non Charter</v>
      </c>
    </row>
    <row r="189" spans="1:10" ht="13">
      <c r="A189" s="118" t="s">
        <v>573</v>
      </c>
      <c r="B189" s="116" t="s">
        <v>923</v>
      </c>
      <c r="C189" s="116" t="s">
        <v>349</v>
      </c>
      <c r="D189" s="117" t="s">
        <v>735</v>
      </c>
      <c r="E189" s="116" t="s">
        <v>684</v>
      </c>
      <c r="F189" s="117" t="s">
        <v>585</v>
      </c>
      <c r="G189" s="116" t="s">
        <v>690</v>
      </c>
      <c r="H189" s="116" t="s">
        <v>698</v>
      </c>
      <c r="I189" s="109" t="s">
        <v>735</v>
      </c>
      <c r="J189" s="108" t="str">
        <f>IF(Maine_Schools[[#This Row],[School Type]]="Charter","Charter", "Non Charter")</f>
        <v>Non Charter</v>
      </c>
    </row>
    <row r="190" spans="1:10" ht="13">
      <c r="A190" s="115" t="s">
        <v>573</v>
      </c>
      <c r="B190" s="113" t="s">
        <v>923</v>
      </c>
      <c r="C190" s="113" t="s">
        <v>403</v>
      </c>
      <c r="D190" s="113" t="s">
        <v>845</v>
      </c>
      <c r="E190" s="113" t="s">
        <v>684</v>
      </c>
      <c r="F190" s="114" t="s">
        <v>585</v>
      </c>
      <c r="G190" s="113" t="s">
        <v>690</v>
      </c>
      <c r="H190" s="113" t="s">
        <v>698</v>
      </c>
      <c r="I190" s="109" t="s">
        <v>845</v>
      </c>
      <c r="J190" s="108" t="str">
        <f>IF(Maine_Schools[[#This Row],[School Type]]="Charter","Charter", "Non Charter")</f>
        <v>Non Charter</v>
      </c>
    </row>
    <row r="191" spans="1:10" ht="13">
      <c r="A191" s="118" t="s">
        <v>573</v>
      </c>
      <c r="B191" s="116" t="s">
        <v>923</v>
      </c>
      <c r="C191" s="116" t="s">
        <v>510</v>
      </c>
      <c r="D191" s="116" t="s">
        <v>747</v>
      </c>
      <c r="E191" s="116" t="s">
        <v>684</v>
      </c>
      <c r="F191" s="117" t="s">
        <v>585</v>
      </c>
      <c r="G191" s="116" t="s">
        <v>690</v>
      </c>
      <c r="H191" s="116" t="s">
        <v>925</v>
      </c>
      <c r="I191" s="109" t="s">
        <v>747</v>
      </c>
      <c r="J191" s="108" t="str">
        <f>IF(Maine_Schools[[#This Row],[School Type]]="Charter","Charter", "Non Charter")</f>
        <v>Non Charter</v>
      </c>
    </row>
    <row r="192" spans="1:10" ht="13">
      <c r="A192" s="115" t="s">
        <v>573</v>
      </c>
      <c r="B192" s="113" t="s">
        <v>923</v>
      </c>
      <c r="C192" s="113" t="s">
        <v>104</v>
      </c>
      <c r="D192" s="114" t="s">
        <v>697</v>
      </c>
      <c r="E192" s="113" t="s">
        <v>684</v>
      </c>
      <c r="F192" s="114" t="s">
        <v>585</v>
      </c>
      <c r="G192" s="113" t="s">
        <v>690</v>
      </c>
      <c r="H192" s="113" t="s">
        <v>698</v>
      </c>
      <c r="I192" s="109" t="s">
        <v>697</v>
      </c>
      <c r="J192" s="108" t="str">
        <f>IF(Maine_Schools[[#This Row],[School Type]]="Charter","Charter", "Non Charter")</f>
        <v>Non Charter</v>
      </c>
    </row>
    <row r="193" spans="1:10" ht="13">
      <c r="A193" s="118" t="s">
        <v>573</v>
      </c>
      <c r="B193" s="116" t="s">
        <v>923</v>
      </c>
      <c r="C193" s="116" t="s">
        <v>519</v>
      </c>
      <c r="D193" s="116" t="s">
        <v>747</v>
      </c>
      <c r="E193" s="116" t="s">
        <v>684</v>
      </c>
      <c r="F193" s="117" t="s">
        <v>585</v>
      </c>
      <c r="G193" s="116" t="s">
        <v>690</v>
      </c>
      <c r="H193" s="116" t="s">
        <v>698</v>
      </c>
      <c r="I193" s="109" t="s">
        <v>747</v>
      </c>
      <c r="J193" s="108" t="str">
        <f>IF(Maine_Schools[[#This Row],[School Type]]="Charter","Charter", "Non Charter")</f>
        <v>Non Charter</v>
      </c>
    </row>
    <row r="194" spans="1:10" ht="13">
      <c r="A194" s="115" t="s">
        <v>573</v>
      </c>
      <c r="B194" s="113" t="s">
        <v>926</v>
      </c>
      <c r="C194" s="113" t="s">
        <v>237</v>
      </c>
      <c r="D194" s="113" t="s">
        <v>699</v>
      </c>
      <c r="E194" s="113" t="s">
        <v>684</v>
      </c>
      <c r="F194" s="114" t="s">
        <v>585</v>
      </c>
      <c r="G194" s="113" t="s">
        <v>716</v>
      </c>
      <c r="H194" s="113" t="s">
        <v>927</v>
      </c>
      <c r="I194" s="109" t="s">
        <v>693</v>
      </c>
      <c r="J194" s="108" t="str">
        <f>IF(Maine_Schools[[#This Row],[School Type]]="Charter","Charter", "Non Charter")</f>
        <v>Non Charter</v>
      </c>
    </row>
    <row r="195" spans="1:10" ht="13">
      <c r="A195" s="118" t="s">
        <v>573</v>
      </c>
      <c r="B195" s="116" t="s">
        <v>928</v>
      </c>
      <c r="C195" s="116" t="s">
        <v>363</v>
      </c>
      <c r="D195" s="116" t="s">
        <v>747</v>
      </c>
      <c r="E195" s="116" t="s">
        <v>684</v>
      </c>
      <c r="F195" s="117" t="s">
        <v>585</v>
      </c>
      <c r="G195" s="116" t="s">
        <v>839</v>
      </c>
      <c r="H195" s="116" t="s">
        <v>929</v>
      </c>
      <c r="I195" s="109" t="s">
        <v>747</v>
      </c>
      <c r="J195" s="108" t="str">
        <f>IF(Maine_Schools[[#This Row],[School Type]]="Charter","Charter", "Non Charter")</f>
        <v>Non Charter</v>
      </c>
    </row>
    <row r="196" spans="1:10" ht="13">
      <c r="A196" s="115" t="s">
        <v>573</v>
      </c>
      <c r="B196" s="113" t="s">
        <v>928</v>
      </c>
      <c r="C196" s="113" t="s">
        <v>408</v>
      </c>
      <c r="D196" s="114" t="s">
        <v>697</v>
      </c>
      <c r="E196" s="113" t="s">
        <v>684</v>
      </c>
      <c r="F196" s="114" t="s">
        <v>585</v>
      </c>
      <c r="G196" s="113" t="s">
        <v>839</v>
      </c>
      <c r="H196" s="113" t="s">
        <v>929</v>
      </c>
      <c r="I196" s="109" t="s">
        <v>697</v>
      </c>
      <c r="J196" s="108" t="str">
        <f>IF(Maine_Schools[[#This Row],[School Type]]="Charter","Charter", "Non Charter")</f>
        <v>Non Charter</v>
      </c>
    </row>
    <row r="197" spans="1:10" ht="13">
      <c r="A197" s="118" t="s">
        <v>573</v>
      </c>
      <c r="B197" s="116" t="s">
        <v>928</v>
      </c>
      <c r="C197" s="116" t="s">
        <v>522</v>
      </c>
      <c r="D197" s="117" t="s">
        <v>735</v>
      </c>
      <c r="E197" s="116" t="s">
        <v>684</v>
      </c>
      <c r="F197" s="117" t="s">
        <v>585</v>
      </c>
      <c r="G197" s="116" t="s">
        <v>839</v>
      </c>
      <c r="H197" s="116" t="s">
        <v>929</v>
      </c>
      <c r="I197" s="109" t="s">
        <v>735</v>
      </c>
      <c r="J197" s="108" t="str">
        <f>IF(Maine_Schools[[#This Row],[School Type]]="Charter","Charter", "Non Charter")</f>
        <v>Non Charter</v>
      </c>
    </row>
    <row r="198" spans="1:10" ht="13">
      <c r="A198" s="115" t="s">
        <v>573</v>
      </c>
      <c r="B198" s="113" t="s">
        <v>930</v>
      </c>
      <c r="C198" s="113" t="s">
        <v>8</v>
      </c>
      <c r="D198" s="114" t="s">
        <v>735</v>
      </c>
      <c r="E198" s="113" t="s">
        <v>684</v>
      </c>
      <c r="F198" s="114" t="s">
        <v>585</v>
      </c>
      <c r="G198" s="113" t="s">
        <v>839</v>
      </c>
      <c r="H198" s="113" t="s">
        <v>931</v>
      </c>
      <c r="I198" s="109" t="s">
        <v>735</v>
      </c>
      <c r="J198" s="108" t="str">
        <f>IF(Maine_Schools[[#This Row],[School Type]]="Charter","Charter", "Non Charter")</f>
        <v>Non Charter</v>
      </c>
    </row>
    <row r="199" spans="1:10" ht="13">
      <c r="A199" s="118" t="s">
        <v>573</v>
      </c>
      <c r="B199" s="116" t="s">
        <v>930</v>
      </c>
      <c r="C199" s="116" t="s">
        <v>316</v>
      </c>
      <c r="D199" s="116" t="s">
        <v>787</v>
      </c>
      <c r="E199" s="116" t="s">
        <v>684</v>
      </c>
      <c r="F199" s="117" t="s">
        <v>585</v>
      </c>
      <c r="G199" s="116" t="s">
        <v>839</v>
      </c>
      <c r="H199" s="116" t="s">
        <v>931</v>
      </c>
      <c r="I199" s="109" t="s">
        <v>787</v>
      </c>
      <c r="J199" s="108" t="str">
        <f>IF(Maine_Schools[[#This Row],[School Type]]="Charter","Charter", "Non Charter")</f>
        <v>Non Charter</v>
      </c>
    </row>
    <row r="200" spans="1:10" ht="13">
      <c r="A200" s="115" t="s">
        <v>573</v>
      </c>
      <c r="B200" s="113" t="s">
        <v>930</v>
      </c>
      <c r="C200" s="113" t="s">
        <v>235</v>
      </c>
      <c r="D200" s="114" t="s">
        <v>786</v>
      </c>
      <c r="E200" s="113" t="s">
        <v>684</v>
      </c>
      <c r="F200" s="114" t="s">
        <v>585</v>
      </c>
      <c r="G200" s="113" t="s">
        <v>839</v>
      </c>
      <c r="H200" s="113" t="s">
        <v>931</v>
      </c>
      <c r="I200" s="109" t="s">
        <v>786</v>
      </c>
      <c r="J200" s="108" t="str">
        <f>IF(Maine_Schools[[#This Row],[School Type]]="Charter","Charter", "Non Charter")</f>
        <v>Non Charter</v>
      </c>
    </row>
    <row r="201" spans="1:10" ht="13">
      <c r="A201" s="118" t="s">
        <v>573</v>
      </c>
      <c r="B201" s="116" t="s">
        <v>930</v>
      </c>
      <c r="C201" s="116" t="s">
        <v>124</v>
      </c>
      <c r="D201" s="117" t="s">
        <v>697</v>
      </c>
      <c r="E201" s="116" t="s">
        <v>684</v>
      </c>
      <c r="F201" s="117" t="s">
        <v>585</v>
      </c>
      <c r="G201" s="116" t="s">
        <v>839</v>
      </c>
      <c r="H201" s="116" t="s">
        <v>931</v>
      </c>
      <c r="I201" s="109" t="s">
        <v>697</v>
      </c>
      <c r="J201" s="108" t="str">
        <f>IF(Maine_Schools[[#This Row],[School Type]]="Charter","Charter", "Non Charter")</f>
        <v>Non Charter</v>
      </c>
    </row>
    <row r="202" spans="1:10" ht="13">
      <c r="A202" s="115" t="s">
        <v>573</v>
      </c>
      <c r="B202" s="113" t="s">
        <v>930</v>
      </c>
      <c r="C202" s="113" t="s">
        <v>424</v>
      </c>
      <c r="D202" s="113" t="s">
        <v>747</v>
      </c>
      <c r="E202" s="113" t="s">
        <v>684</v>
      </c>
      <c r="F202" s="114" t="s">
        <v>585</v>
      </c>
      <c r="G202" s="113" t="s">
        <v>839</v>
      </c>
      <c r="H202" s="113" t="s">
        <v>932</v>
      </c>
      <c r="I202" s="109" t="s">
        <v>747</v>
      </c>
      <c r="J202" s="108" t="str">
        <f>IF(Maine_Schools[[#This Row],[School Type]]="Charter","Charter", "Non Charter")</f>
        <v>Non Charter</v>
      </c>
    </row>
    <row r="203" spans="1:10" ht="13">
      <c r="A203" s="118" t="s">
        <v>573</v>
      </c>
      <c r="B203" s="116" t="s">
        <v>930</v>
      </c>
      <c r="C203" s="116" t="s">
        <v>480</v>
      </c>
      <c r="D203" s="116" t="s">
        <v>699</v>
      </c>
      <c r="E203" s="116" t="s">
        <v>684</v>
      </c>
      <c r="F203" s="117" t="s">
        <v>585</v>
      </c>
      <c r="G203" s="116" t="s">
        <v>839</v>
      </c>
      <c r="H203" s="116" t="s">
        <v>933</v>
      </c>
      <c r="I203" s="109" t="s">
        <v>693</v>
      </c>
      <c r="J203" s="108" t="str">
        <f>IF(Maine_Schools[[#This Row],[School Type]]="Charter","Charter", "Non Charter")</f>
        <v>Non Charter</v>
      </c>
    </row>
    <row r="204" spans="1:10" ht="13">
      <c r="A204" s="115" t="s">
        <v>573</v>
      </c>
      <c r="B204" s="113" t="s">
        <v>934</v>
      </c>
      <c r="C204" s="113" t="s">
        <v>244</v>
      </c>
      <c r="D204" s="113" t="s">
        <v>747</v>
      </c>
      <c r="E204" s="113" t="s">
        <v>684</v>
      </c>
      <c r="F204" s="114" t="s">
        <v>585</v>
      </c>
      <c r="G204" s="113" t="s">
        <v>732</v>
      </c>
      <c r="H204" s="113" t="s">
        <v>935</v>
      </c>
      <c r="I204" s="109" t="s">
        <v>747</v>
      </c>
      <c r="J204" s="108" t="str">
        <f>IF(Maine_Schools[[#This Row],[School Type]]="Charter","Charter", "Non Charter")</f>
        <v>Non Charter</v>
      </c>
    </row>
    <row r="205" spans="1:10" ht="13">
      <c r="A205" s="118" t="s">
        <v>573</v>
      </c>
      <c r="B205" s="116" t="s">
        <v>934</v>
      </c>
      <c r="C205" s="116" t="s">
        <v>242</v>
      </c>
      <c r="D205" s="116" t="s">
        <v>747</v>
      </c>
      <c r="E205" s="116" t="s">
        <v>684</v>
      </c>
      <c r="F205" s="117" t="s">
        <v>585</v>
      </c>
      <c r="G205" s="116" t="s">
        <v>694</v>
      </c>
      <c r="H205" s="116" t="s">
        <v>936</v>
      </c>
      <c r="I205" s="109" t="s">
        <v>747</v>
      </c>
      <c r="J205" s="108" t="str">
        <f>IF(Maine_Schools[[#This Row],[School Type]]="Charter","Charter", "Non Charter")</f>
        <v>Non Charter</v>
      </c>
    </row>
    <row r="206" spans="1:10" ht="13">
      <c r="A206" s="115" t="s">
        <v>573</v>
      </c>
      <c r="B206" s="113" t="s">
        <v>934</v>
      </c>
      <c r="C206" s="113" t="s">
        <v>55</v>
      </c>
      <c r="D206" s="114" t="s">
        <v>683</v>
      </c>
      <c r="E206" s="113" t="s">
        <v>684</v>
      </c>
      <c r="F206" s="114" t="s">
        <v>585</v>
      </c>
      <c r="G206" s="113" t="s">
        <v>694</v>
      </c>
      <c r="H206" s="113" t="s">
        <v>937</v>
      </c>
      <c r="I206" s="109" t="s">
        <v>683</v>
      </c>
      <c r="J206" s="108" t="str">
        <f>IF(Maine_Schools[[#This Row],[School Type]]="Charter","Charter", "Non Charter")</f>
        <v>Non Charter</v>
      </c>
    </row>
    <row r="207" spans="1:10" ht="13">
      <c r="A207" s="118" t="s">
        <v>573</v>
      </c>
      <c r="B207" s="116" t="s">
        <v>934</v>
      </c>
      <c r="C207" s="116" t="s">
        <v>156</v>
      </c>
      <c r="D207" s="117" t="s">
        <v>697</v>
      </c>
      <c r="E207" s="116" t="s">
        <v>684</v>
      </c>
      <c r="F207" s="117" t="s">
        <v>585</v>
      </c>
      <c r="G207" s="116" t="s">
        <v>694</v>
      </c>
      <c r="H207" s="116" t="s">
        <v>938</v>
      </c>
      <c r="I207" s="109" t="s">
        <v>697</v>
      </c>
      <c r="J207" s="108" t="str">
        <f>IF(Maine_Schools[[#This Row],[School Type]]="Charter","Charter", "Non Charter")</f>
        <v>Non Charter</v>
      </c>
    </row>
    <row r="208" spans="1:10" ht="13">
      <c r="A208" s="115" t="s">
        <v>573</v>
      </c>
      <c r="B208" s="113" t="s">
        <v>934</v>
      </c>
      <c r="C208" s="113" t="s">
        <v>497</v>
      </c>
      <c r="D208" s="113" t="s">
        <v>699</v>
      </c>
      <c r="E208" s="113" t="s">
        <v>684</v>
      </c>
      <c r="F208" s="114" t="s">
        <v>585</v>
      </c>
      <c r="G208" s="113" t="s">
        <v>694</v>
      </c>
      <c r="H208" s="113" t="s">
        <v>938</v>
      </c>
      <c r="I208" s="109" t="s">
        <v>693</v>
      </c>
      <c r="J208" s="108" t="str">
        <f>IF(Maine_Schools[[#This Row],[School Type]]="Charter","Charter", "Non Charter")</f>
        <v>Non Charter</v>
      </c>
    </row>
    <row r="209" spans="1:10" ht="13">
      <c r="A209" s="118" t="s">
        <v>573</v>
      </c>
      <c r="B209" s="116" t="s">
        <v>939</v>
      </c>
      <c r="C209" s="116" t="s">
        <v>498</v>
      </c>
      <c r="D209" s="116" t="s">
        <v>747</v>
      </c>
      <c r="E209" s="116" t="s">
        <v>684</v>
      </c>
      <c r="F209" s="117" t="s">
        <v>585</v>
      </c>
      <c r="G209" s="116" t="s">
        <v>700</v>
      </c>
      <c r="H209" s="116" t="s">
        <v>940</v>
      </c>
      <c r="I209" s="109" t="s">
        <v>747</v>
      </c>
      <c r="J209" s="108" t="str">
        <f>IF(Maine_Schools[[#This Row],[School Type]]="Charter","Charter", "Non Charter")</f>
        <v>Non Charter</v>
      </c>
    </row>
    <row r="210" spans="1:10" ht="13">
      <c r="A210" s="115" t="s">
        <v>573</v>
      </c>
      <c r="B210" s="113" t="s">
        <v>939</v>
      </c>
      <c r="C210" s="113" t="s">
        <v>160</v>
      </c>
      <c r="D210" s="113" t="s">
        <v>747</v>
      </c>
      <c r="E210" s="113" t="s">
        <v>684</v>
      </c>
      <c r="F210" s="114" t="s">
        <v>585</v>
      </c>
      <c r="G210" s="113" t="s">
        <v>700</v>
      </c>
      <c r="H210" s="113" t="s">
        <v>941</v>
      </c>
      <c r="I210" s="109" t="s">
        <v>747</v>
      </c>
      <c r="J210" s="108" t="str">
        <f>IF(Maine_Schools[[#This Row],[School Type]]="Charter","Charter", "Non Charter")</f>
        <v>Non Charter</v>
      </c>
    </row>
    <row r="211" spans="1:10" ht="13">
      <c r="A211" s="118" t="s">
        <v>573</v>
      </c>
      <c r="B211" s="116" t="s">
        <v>939</v>
      </c>
      <c r="C211" s="116" t="s">
        <v>163</v>
      </c>
      <c r="D211" s="116" t="s">
        <v>845</v>
      </c>
      <c r="E211" s="116" t="s">
        <v>684</v>
      </c>
      <c r="F211" s="117" t="s">
        <v>585</v>
      </c>
      <c r="G211" s="116" t="s">
        <v>700</v>
      </c>
      <c r="H211" s="116" t="s">
        <v>942</v>
      </c>
      <c r="I211" s="109" t="s">
        <v>845</v>
      </c>
      <c r="J211" s="108" t="str">
        <f>IF(Maine_Schools[[#This Row],[School Type]]="Charter","Charter", "Non Charter")</f>
        <v>Non Charter</v>
      </c>
    </row>
    <row r="212" spans="1:10" ht="13">
      <c r="A212" s="115" t="s">
        <v>573</v>
      </c>
      <c r="B212" s="113" t="s">
        <v>939</v>
      </c>
      <c r="C212" s="113" t="s">
        <v>90</v>
      </c>
      <c r="D212" s="114" t="s">
        <v>697</v>
      </c>
      <c r="E212" s="113" t="s">
        <v>684</v>
      </c>
      <c r="F212" s="114" t="s">
        <v>585</v>
      </c>
      <c r="G212" s="113" t="s">
        <v>700</v>
      </c>
      <c r="H212" s="113" t="s">
        <v>942</v>
      </c>
      <c r="I212" s="109" t="s">
        <v>697</v>
      </c>
      <c r="J212" s="108" t="str">
        <f>IF(Maine_Schools[[#This Row],[School Type]]="Charter","Charter", "Non Charter")</f>
        <v>Non Charter</v>
      </c>
    </row>
    <row r="213" spans="1:10" ht="13">
      <c r="A213" s="118" t="s">
        <v>573</v>
      </c>
      <c r="B213" s="116" t="s">
        <v>939</v>
      </c>
      <c r="C213" s="116" t="s">
        <v>195</v>
      </c>
      <c r="D213" s="117" t="s">
        <v>735</v>
      </c>
      <c r="E213" s="116" t="s">
        <v>684</v>
      </c>
      <c r="F213" s="117" t="s">
        <v>585</v>
      </c>
      <c r="G213" s="116" t="s">
        <v>700</v>
      </c>
      <c r="H213" s="116" t="s">
        <v>942</v>
      </c>
      <c r="I213" s="109" t="s">
        <v>735</v>
      </c>
      <c r="J213" s="108" t="str">
        <f>IF(Maine_Schools[[#This Row],[School Type]]="Charter","Charter", "Non Charter")</f>
        <v>Non Charter</v>
      </c>
    </row>
    <row r="214" spans="1:10" ht="13">
      <c r="A214" s="115" t="s">
        <v>573</v>
      </c>
      <c r="B214" s="113" t="s">
        <v>939</v>
      </c>
      <c r="C214" s="113" t="s">
        <v>462</v>
      </c>
      <c r="D214" s="113" t="s">
        <v>845</v>
      </c>
      <c r="E214" s="113" t="s">
        <v>684</v>
      </c>
      <c r="F214" s="114" t="s">
        <v>585</v>
      </c>
      <c r="G214" s="113" t="s">
        <v>700</v>
      </c>
      <c r="H214" s="113" t="s">
        <v>943</v>
      </c>
      <c r="I214" s="109" t="s">
        <v>845</v>
      </c>
      <c r="J214" s="108" t="str">
        <f>IF(Maine_Schools[[#This Row],[School Type]]="Charter","Charter", "Non Charter")</f>
        <v>Non Charter</v>
      </c>
    </row>
    <row r="215" spans="1:10" ht="13">
      <c r="A215" s="118" t="s">
        <v>573</v>
      </c>
      <c r="B215" s="116" t="s">
        <v>939</v>
      </c>
      <c r="C215" s="116" t="s">
        <v>543</v>
      </c>
      <c r="D215" s="116" t="s">
        <v>944</v>
      </c>
      <c r="E215" s="116" t="s">
        <v>684</v>
      </c>
      <c r="F215" s="117" t="s">
        <v>585</v>
      </c>
      <c r="G215" s="116" t="s">
        <v>700</v>
      </c>
      <c r="H215" s="116" t="s">
        <v>701</v>
      </c>
      <c r="I215" s="109" t="s">
        <v>944</v>
      </c>
      <c r="J215" s="108" t="str">
        <f>IF(Maine_Schools[[#This Row],[School Type]]="Charter","Charter", "Non Charter")</f>
        <v>Non Charter</v>
      </c>
    </row>
    <row r="216" spans="1:10" ht="13">
      <c r="A216" s="115" t="s">
        <v>573</v>
      </c>
      <c r="B216" s="113" t="s">
        <v>939</v>
      </c>
      <c r="C216" s="113" t="s">
        <v>225</v>
      </c>
      <c r="D216" s="113" t="s">
        <v>747</v>
      </c>
      <c r="E216" s="113" t="s">
        <v>684</v>
      </c>
      <c r="F216" s="114" t="s">
        <v>585</v>
      </c>
      <c r="G216" s="113" t="s">
        <v>700</v>
      </c>
      <c r="H216" s="113" t="s">
        <v>945</v>
      </c>
      <c r="I216" s="109" t="s">
        <v>747</v>
      </c>
      <c r="J216" s="108" t="str">
        <f>IF(Maine_Schools[[#This Row],[School Type]]="Charter","Charter", "Non Charter")</f>
        <v>Non Charter</v>
      </c>
    </row>
    <row r="217" spans="1:10" ht="13">
      <c r="A217" s="118" t="s">
        <v>573</v>
      </c>
      <c r="B217" s="116" t="s">
        <v>946</v>
      </c>
      <c r="C217" s="116" t="s">
        <v>260</v>
      </c>
      <c r="D217" s="117" t="s">
        <v>770</v>
      </c>
      <c r="E217" s="116" t="s">
        <v>684</v>
      </c>
      <c r="F217" s="117" t="s">
        <v>585</v>
      </c>
      <c r="G217" s="116" t="s">
        <v>694</v>
      </c>
      <c r="H217" s="116" t="s">
        <v>947</v>
      </c>
      <c r="I217" s="109" t="s">
        <v>770</v>
      </c>
      <c r="J217" s="108" t="str">
        <f>IF(Maine_Schools[[#This Row],[School Type]]="Charter","Charter", "Non Charter")</f>
        <v>Non Charter</v>
      </c>
    </row>
    <row r="218" spans="1:10" ht="13">
      <c r="A218" s="115" t="s">
        <v>573</v>
      </c>
      <c r="B218" s="113" t="s">
        <v>946</v>
      </c>
      <c r="C218" s="113" t="s">
        <v>257</v>
      </c>
      <c r="D218" s="113" t="s">
        <v>710</v>
      </c>
      <c r="E218" s="113" t="s">
        <v>684</v>
      </c>
      <c r="F218" s="114" t="s">
        <v>585</v>
      </c>
      <c r="G218" s="113" t="s">
        <v>694</v>
      </c>
      <c r="H218" s="113" t="s">
        <v>947</v>
      </c>
      <c r="I218" s="109" t="s">
        <v>710</v>
      </c>
      <c r="J218" s="108" t="str">
        <f>IF(Maine_Schools[[#This Row],[School Type]]="Charter","Charter", "Non Charter")</f>
        <v>Non Charter</v>
      </c>
    </row>
    <row r="219" spans="1:10" ht="13">
      <c r="A219" s="118" t="s">
        <v>573</v>
      </c>
      <c r="B219" s="116" t="s">
        <v>946</v>
      </c>
      <c r="C219" s="116" t="s">
        <v>168</v>
      </c>
      <c r="D219" s="117" t="s">
        <v>697</v>
      </c>
      <c r="E219" s="116" t="s">
        <v>684</v>
      </c>
      <c r="F219" s="117" t="s">
        <v>585</v>
      </c>
      <c r="G219" s="116" t="s">
        <v>705</v>
      </c>
      <c r="H219" s="116" t="s">
        <v>948</v>
      </c>
      <c r="I219" s="109" t="s">
        <v>697</v>
      </c>
      <c r="J219" s="108" t="str">
        <f>IF(Maine_Schools[[#This Row],[School Type]]="Charter","Charter", "Non Charter")</f>
        <v>Non Charter</v>
      </c>
    </row>
    <row r="220" spans="1:10" ht="13">
      <c r="A220" s="115" t="s">
        <v>573</v>
      </c>
      <c r="B220" s="113" t="s">
        <v>946</v>
      </c>
      <c r="C220" s="113" t="s">
        <v>259</v>
      </c>
      <c r="D220" s="114" t="s">
        <v>792</v>
      </c>
      <c r="E220" s="113" t="s">
        <v>684</v>
      </c>
      <c r="F220" s="114" t="s">
        <v>585</v>
      </c>
      <c r="G220" s="113" t="s">
        <v>705</v>
      </c>
      <c r="H220" s="113" t="s">
        <v>949</v>
      </c>
      <c r="I220" s="109" t="s">
        <v>792</v>
      </c>
      <c r="J220" s="108" t="str">
        <f>IF(Maine_Schools[[#This Row],[School Type]]="Charter","Charter", "Non Charter")</f>
        <v>Non Charter</v>
      </c>
    </row>
    <row r="221" spans="1:10" ht="13">
      <c r="A221" s="118" t="s">
        <v>573</v>
      </c>
      <c r="B221" s="116" t="s">
        <v>946</v>
      </c>
      <c r="C221" s="116" t="s">
        <v>261</v>
      </c>
      <c r="D221" s="117" t="s">
        <v>772</v>
      </c>
      <c r="E221" s="116" t="s">
        <v>684</v>
      </c>
      <c r="F221" s="117" t="s">
        <v>585</v>
      </c>
      <c r="G221" s="116" t="s">
        <v>705</v>
      </c>
      <c r="H221" s="116" t="s">
        <v>949</v>
      </c>
      <c r="I221" s="109" t="s">
        <v>772</v>
      </c>
      <c r="J221" s="108" t="str">
        <f>IF(Maine_Schools[[#This Row],[School Type]]="Charter","Charter", "Non Charter")</f>
        <v>Non Charter</v>
      </c>
    </row>
    <row r="222" spans="1:10" ht="13">
      <c r="A222" s="115" t="s">
        <v>573</v>
      </c>
      <c r="B222" s="113" t="s">
        <v>950</v>
      </c>
      <c r="C222" s="113" t="s">
        <v>327</v>
      </c>
      <c r="D222" s="113" t="s">
        <v>699</v>
      </c>
      <c r="E222" s="113" t="s">
        <v>684</v>
      </c>
      <c r="F222" s="114" t="s">
        <v>585</v>
      </c>
      <c r="G222" s="113" t="s">
        <v>705</v>
      </c>
      <c r="H222" s="113" t="s">
        <v>951</v>
      </c>
      <c r="I222" s="109" t="s">
        <v>693</v>
      </c>
      <c r="J222" s="108" t="str">
        <f>IF(Maine_Schools[[#This Row],[School Type]]="Charter","Charter", "Non Charter")</f>
        <v>Non Charter</v>
      </c>
    </row>
    <row r="223" spans="1:10" ht="13">
      <c r="A223" s="118" t="s">
        <v>573</v>
      </c>
      <c r="B223" s="116" t="s">
        <v>950</v>
      </c>
      <c r="C223" s="116" t="s">
        <v>391</v>
      </c>
      <c r="D223" s="117" t="s">
        <v>697</v>
      </c>
      <c r="E223" s="116" t="s">
        <v>684</v>
      </c>
      <c r="F223" s="117" t="s">
        <v>585</v>
      </c>
      <c r="G223" s="116" t="s">
        <v>690</v>
      </c>
      <c r="H223" s="116" t="s">
        <v>952</v>
      </c>
      <c r="I223" s="109" t="s">
        <v>697</v>
      </c>
      <c r="J223" s="108" t="str">
        <f>IF(Maine_Schools[[#This Row],[School Type]]="Charter","Charter", "Non Charter")</f>
        <v>Non Charter</v>
      </c>
    </row>
    <row r="224" spans="1:10" ht="13">
      <c r="A224" s="115" t="s">
        <v>573</v>
      </c>
      <c r="B224" s="113" t="s">
        <v>950</v>
      </c>
      <c r="C224" s="113" t="s">
        <v>392</v>
      </c>
      <c r="D224" s="114" t="s">
        <v>735</v>
      </c>
      <c r="E224" s="113" t="s">
        <v>684</v>
      </c>
      <c r="F224" s="114" t="s">
        <v>585</v>
      </c>
      <c r="G224" s="113" t="s">
        <v>690</v>
      </c>
      <c r="H224" s="113" t="s">
        <v>952</v>
      </c>
      <c r="I224" s="109" t="s">
        <v>735</v>
      </c>
      <c r="J224" s="108" t="str">
        <f>IF(Maine_Schools[[#This Row],[School Type]]="Charter","Charter", "Non Charter")</f>
        <v>Non Charter</v>
      </c>
    </row>
    <row r="225" spans="1:10" ht="13">
      <c r="A225" s="118" t="s">
        <v>573</v>
      </c>
      <c r="B225" s="116" t="s">
        <v>950</v>
      </c>
      <c r="C225" s="116" t="s">
        <v>488</v>
      </c>
      <c r="D225" s="117" t="s">
        <v>786</v>
      </c>
      <c r="E225" s="116" t="s">
        <v>684</v>
      </c>
      <c r="F225" s="117" t="s">
        <v>585</v>
      </c>
      <c r="G225" s="116" t="s">
        <v>690</v>
      </c>
      <c r="H225" s="116" t="s">
        <v>952</v>
      </c>
      <c r="I225" s="109" t="s">
        <v>786</v>
      </c>
      <c r="J225" s="108" t="str">
        <f>IF(Maine_Schools[[#This Row],[School Type]]="Charter","Charter", "Non Charter")</f>
        <v>Non Charter</v>
      </c>
    </row>
    <row r="226" spans="1:10" ht="13">
      <c r="A226" s="115" t="s">
        <v>573</v>
      </c>
      <c r="B226" s="113" t="s">
        <v>950</v>
      </c>
      <c r="C226" s="113" t="s">
        <v>499</v>
      </c>
      <c r="D226" s="113" t="s">
        <v>787</v>
      </c>
      <c r="E226" s="113" t="s">
        <v>684</v>
      </c>
      <c r="F226" s="114" t="s">
        <v>585</v>
      </c>
      <c r="G226" s="113" t="s">
        <v>690</v>
      </c>
      <c r="H226" s="113" t="s">
        <v>952</v>
      </c>
      <c r="I226" s="109" t="s">
        <v>787</v>
      </c>
      <c r="J226" s="108" t="str">
        <f>IF(Maine_Schools[[#This Row],[School Type]]="Charter","Charter", "Non Charter")</f>
        <v>Non Charter</v>
      </c>
    </row>
    <row r="227" spans="1:10" ht="13">
      <c r="A227" s="118" t="s">
        <v>573</v>
      </c>
      <c r="B227" s="116" t="s">
        <v>950</v>
      </c>
      <c r="C227" s="116" t="s">
        <v>517</v>
      </c>
      <c r="D227" s="116" t="s">
        <v>747</v>
      </c>
      <c r="E227" s="116" t="s">
        <v>684</v>
      </c>
      <c r="F227" s="117" t="s">
        <v>585</v>
      </c>
      <c r="G227" s="116" t="s">
        <v>690</v>
      </c>
      <c r="H227" s="116" t="s">
        <v>953</v>
      </c>
      <c r="I227" s="109" t="s">
        <v>747</v>
      </c>
      <c r="J227" s="108" t="str">
        <f>IF(Maine_Schools[[#This Row],[School Type]]="Charter","Charter", "Non Charter")</f>
        <v>Non Charter</v>
      </c>
    </row>
    <row r="228" spans="1:10" ht="13">
      <c r="A228" s="115" t="s">
        <v>573</v>
      </c>
      <c r="B228" s="113" t="s">
        <v>954</v>
      </c>
      <c r="C228" s="113" t="s">
        <v>98</v>
      </c>
      <c r="D228" s="114" t="s">
        <v>697</v>
      </c>
      <c r="E228" s="113" t="s">
        <v>684</v>
      </c>
      <c r="F228" s="114" t="s">
        <v>585</v>
      </c>
      <c r="G228" s="113" t="s">
        <v>690</v>
      </c>
      <c r="H228" s="113" t="s">
        <v>955</v>
      </c>
      <c r="I228" s="109" t="s">
        <v>697</v>
      </c>
      <c r="J228" s="108" t="str">
        <f>IF(Maine_Schools[[#This Row],[School Type]]="Charter","Charter", "Non Charter")</f>
        <v>Non Charter</v>
      </c>
    </row>
    <row r="229" spans="1:10" ht="13">
      <c r="A229" s="118" t="s">
        <v>573</v>
      </c>
      <c r="B229" s="116" t="s">
        <v>954</v>
      </c>
      <c r="C229" s="116" t="s">
        <v>15</v>
      </c>
      <c r="D229" s="117" t="s">
        <v>735</v>
      </c>
      <c r="E229" s="116" t="s">
        <v>684</v>
      </c>
      <c r="F229" s="117" t="s">
        <v>585</v>
      </c>
      <c r="G229" s="116" t="s">
        <v>737</v>
      </c>
      <c r="H229" s="116" t="s">
        <v>956</v>
      </c>
      <c r="I229" s="109" t="s">
        <v>735</v>
      </c>
      <c r="J229" s="108" t="str">
        <f>IF(Maine_Schools[[#This Row],[School Type]]="Charter","Charter", "Non Charter")</f>
        <v>Non Charter</v>
      </c>
    </row>
    <row r="230" spans="1:10" ht="13">
      <c r="A230" s="115" t="s">
        <v>573</v>
      </c>
      <c r="B230" s="113" t="s">
        <v>954</v>
      </c>
      <c r="C230" s="113" t="s">
        <v>164</v>
      </c>
      <c r="D230" s="113" t="s">
        <v>747</v>
      </c>
      <c r="E230" s="113" t="s">
        <v>684</v>
      </c>
      <c r="F230" s="114" t="s">
        <v>585</v>
      </c>
      <c r="G230" s="113" t="s">
        <v>737</v>
      </c>
      <c r="H230" s="113" t="s">
        <v>956</v>
      </c>
      <c r="I230" s="109" t="s">
        <v>747</v>
      </c>
      <c r="J230" s="108" t="str">
        <f>IF(Maine_Schools[[#This Row],[School Type]]="Charter","Charter", "Non Charter")</f>
        <v>Non Charter</v>
      </c>
    </row>
    <row r="231" spans="1:10" ht="13">
      <c r="A231" s="118" t="s">
        <v>573</v>
      </c>
      <c r="B231" s="116" t="s">
        <v>954</v>
      </c>
      <c r="C231" s="116" t="s">
        <v>89</v>
      </c>
      <c r="D231" s="116" t="s">
        <v>761</v>
      </c>
      <c r="E231" s="116" t="s">
        <v>684</v>
      </c>
      <c r="F231" s="117" t="s">
        <v>585</v>
      </c>
      <c r="G231" s="116" t="s">
        <v>690</v>
      </c>
      <c r="H231" s="116" t="s">
        <v>955</v>
      </c>
      <c r="I231" s="109" t="s">
        <v>761</v>
      </c>
      <c r="J231" s="108" t="str">
        <f>IF(Maine_Schools[[#This Row],[School Type]]="Charter","Charter", "Non Charter")</f>
        <v>Non Charter</v>
      </c>
    </row>
    <row r="232" spans="1:10" ht="13">
      <c r="A232" s="115" t="s">
        <v>573</v>
      </c>
      <c r="B232" s="113" t="s">
        <v>954</v>
      </c>
      <c r="C232" s="113" t="s">
        <v>405</v>
      </c>
      <c r="D232" s="114" t="s">
        <v>762</v>
      </c>
      <c r="E232" s="113" t="s">
        <v>684</v>
      </c>
      <c r="F232" s="114" t="s">
        <v>585</v>
      </c>
      <c r="G232" s="113" t="s">
        <v>690</v>
      </c>
      <c r="H232" s="113" t="s">
        <v>955</v>
      </c>
      <c r="I232" s="109" t="s">
        <v>762</v>
      </c>
      <c r="J232" s="108" t="str">
        <f>IF(Maine_Schools[[#This Row],[School Type]]="Charter","Charter", "Non Charter")</f>
        <v>Non Charter</v>
      </c>
    </row>
    <row r="233" spans="1:10" ht="13">
      <c r="A233" s="118" t="s">
        <v>573</v>
      </c>
      <c r="B233" s="116" t="s">
        <v>954</v>
      </c>
      <c r="C233" s="116" t="s">
        <v>286</v>
      </c>
      <c r="D233" s="116" t="s">
        <v>747</v>
      </c>
      <c r="E233" s="116" t="s">
        <v>684</v>
      </c>
      <c r="F233" s="117" t="s">
        <v>585</v>
      </c>
      <c r="G233" s="116" t="s">
        <v>737</v>
      </c>
      <c r="H233" s="116" t="s">
        <v>957</v>
      </c>
      <c r="I233" s="109" t="s">
        <v>747</v>
      </c>
      <c r="J233" s="108" t="str">
        <f>IF(Maine_Schools[[#This Row],[School Type]]="Charter","Charter", "Non Charter")</f>
        <v>Non Charter</v>
      </c>
    </row>
    <row r="234" spans="1:10" ht="13">
      <c r="A234" s="115" t="s">
        <v>573</v>
      </c>
      <c r="B234" s="113" t="s">
        <v>954</v>
      </c>
      <c r="C234" s="113" t="s">
        <v>306</v>
      </c>
      <c r="D234" s="113" t="s">
        <v>747</v>
      </c>
      <c r="E234" s="113" t="s">
        <v>684</v>
      </c>
      <c r="F234" s="114" t="s">
        <v>585</v>
      </c>
      <c r="G234" s="113" t="s">
        <v>737</v>
      </c>
      <c r="H234" s="113" t="s">
        <v>958</v>
      </c>
      <c r="I234" s="109" t="s">
        <v>747</v>
      </c>
      <c r="J234" s="108" t="str">
        <f>IF(Maine_Schools[[#This Row],[School Type]]="Charter","Charter", "Non Charter")</f>
        <v>Non Charter</v>
      </c>
    </row>
    <row r="235" spans="1:10" ht="13">
      <c r="A235" s="118" t="s">
        <v>573</v>
      </c>
      <c r="B235" s="116" t="s">
        <v>954</v>
      </c>
      <c r="C235" s="116" t="s">
        <v>536</v>
      </c>
      <c r="D235" s="116" t="s">
        <v>959</v>
      </c>
      <c r="E235" s="116" t="s">
        <v>684</v>
      </c>
      <c r="F235" s="117" t="s">
        <v>585</v>
      </c>
      <c r="G235" s="116" t="s">
        <v>690</v>
      </c>
      <c r="H235" s="116" t="s">
        <v>960</v>
      </c>
      <c r="I235" s="109" t="s">
        <v>959</v>
      </c>
      <c r="J235" s="108" t="str">
        <f>IF(Maine_Schools[[#This Row],[School Type]]="Charter","Charter", "Non Charter")</f>
        <v>Non Charter</v>
      </c>
    </row>
    <row r="236" spans="1:10" ht="13">
      <c r="A236" s="115" t="s">
        <v>573</v>
      </c>
      <c r="B236" s="113" t="s">
        <v>961</v>
      </c>
      <c r="C236" s="113" t="s">
        <v>507</v>
      </c>
      <c r="D236" s="113" t="s">
        <v>863</v>
      </c>
      <c r="E236" s="113" t="s">
        <v>684</v>
      </c>
      <c r="F236" s="114" t="s">
        <v>585</v>
      </c>
      <c r="G236" s="113" t="s">
        <v>750</v>
      </c>
      <c r="H236" s="113" t="s">
        <v>962</v>
      </c>
      <c r="I236" s="109" t="s">
        <v>863</v>
      </c>
      <c r="J236" s="108" t="str">
        <f>IF(Maine_Schools[[#This Row],[School Type]]="Charter","Charter", "Non Charter")</f>
        <v>Non Charter</v>
      </c>
    </row>
    <row r="237" spans="1:10" ht="13">
      <c r="A237" s="118" t="s">
        <v>573</v>
      </c>
      <c r="B237" s="116" t="s">
        <v>963</v>
      </c>
      <c r="C237" s="116" t="s">
        <v>266</v>
      </c>
      <c r="D237" s="116" t="s">
        <v>851</v>
      </c>
      <c r="E237" s="116" t="s">
        <v>684</v>
      </c>
      <c r="F237" s="117" t="s">
        <v>585</v>
      </c>
      <c r="G237" s="116" t="s">
        <v>750</v>
      </c>
      <c r="H237" s="116" t="s">
        <v>964</v>
      </c>
      <c r="I237" s="109" t="s">
        <v>851</v>
      </c>
      <c r="J237" s="108" t="str">
        <f>IF(Maine_Schools[[#This Row],[School Type]]="Charter","Charter", "Non Charter")</f>
        <v>Non Charter</v>
      </c>
    </row>
    <row r="238" spans="1:10" ht="13">
      <c r="A238" s="115" t="s">
        <v>573</v>
      </c>
      <c r="B238" s="113" t="s">
        <v>965</v>
      </c>
      <c r="C238" s="113" t="s">
        <v>18</v>
      </c>
      <c r="D238" s="114" t="s">
        <v>966</v>
      </c>
      <c r="E238" s="113" t="s">
        <v>684</v>
      </c>
      <c r="F238" s="114" t="s">
        <v>585</v>
      </c>
      <c r="G238" s="113" t="s">
        <v>828</v>
      </c>
      <c r="H238" s="113" t="s">
        <v>967</v>
      </c>
      <c r="I238" s="109" t="s">
        <v>966</v>
      </c>
      <c r="J238" s="108" t="str">
        <f>IF(Maine_Schools[[#This Row],[School Type]]="Charter","Charter", "Non Charter")</f>
        <v>Non Charter</v>
      </c>
    </row>
    <row r="239" spans="1:10" ht="13">
      <c r="A239" s="118" t="s">
        <v>573</v>
      </c>
      <c r="B239" s="116" t="s">
        <v>965</v>
      </c>
      <c r="C239" s="116" t="s">
        <v>184</v>
      </c>
      <c r="D239" s="116" t="s">
        <v>747</v>
      </c>
      <c r="E239" s="116" t="s">
        <v>684</v>
      </c>
      <c r="F239" s="117" t="s">
        <v>585</v>
      </c>
      <c r="G239" s="116" t="s">
        <v>828</v>
      </c>
      <c r="H239" s="116" t="s">
        <v>968</v>
      </c>
      <c r="I239" s="109" t="s">
        <v>747</v>
      </c>
      <c r="J239" s="108" t="str">
        <f>IF(Maine_Schools[[#This Row],[School Type]]="Charter","Charter", "Non Charter")</f>
        <v>Non Charter</v>
      </c>
    </row>
    <row r="240" spans="1:10" ht="13">
      <c r="A240" s="115" t="s">
        <v>573</v>
      </c>
      <c r="B240" s="113" t="s">
        <v>965</v>
      </c>
      <c r="C240" s="113" t="s">
        <v>206</v>
      </c>
      <c r="D240" s="114" t="s">
        <v>786</v>
      </c>
      <c r="E240" s="113" t="s">
        <v>684</v>
      </c>
      <c r="F240" s="114" t="s">
        <v>585</v>
      </c>
      <c r="G240" s="113" t="s">
        <v>828</v>
      </c>
      <c r="H240" s="113" t="s">
        <v>969</v>
      </c>
      <c r="I240" s="109" t="s">
        <v>786</v>
      </c>
      <c r="J240" s="108" t="str">
        <f>IF(Maine_Schools[[#This Row],[School Type]]="Charter","Charter", "Non Charter")</f>
        <v>Non Charter</v>
      </c>
    </row>
    <row r="241" spans="1:10" ht="13">
      <c r="A241" s="118" t="s">
        <v>573</v>
      </c>
      <c r="B241" s="116" t="s">
        <v>965</v>
      </c>
      <c r="C241" s="116" t="s">
        <v>407</v>
      </c>
      <c r="D241" s="116" t="s">
        <v>970</v>
      </c>
      <c r="E241" s="116" t="s">
        <v>684</v>
      </c>
      <c r="F241" s="117" t="s">
        <v>585</v>
      </c>
      <c r="G241" s="116" t="s">
        <v>828</v>
      </c>
      <c r="H241" s="116" t="s">
        <v>967</v>
      </c>
      <c r="I241" s="109" t="s">
        <v>970</v>
      </c>
      <c r="J241" s="108" t="str">
        <f>IF(Maine_Schools[[#This Row],[School Type]]="Charter","Charter", "Non Charter")</f>
        <v>Non Charter</v>
      </c>
    </row>
    <row r="242" spans="1:10" ht="13">
      <c r="A242" s="115" t="s">
        <v>573</v>
      </c>
      <c r="B242" s="113" t="s">
        <v>965</v>
      </c>
      <c r="C242" s="113" t="s">
        <v>136</v>
      </c>
      <c r="D242" s="114" t="s">
        <v>697</v>
      </c>
      <c r="E242" s="113" t="s">
        <v>684</v>
      </c>
      <c r="F242" s="114" t="s">
        <v>585</v>
      </c>
      <c r="G242" s="113" t="s">
        <v>828</v>
      </c>
      <c r="H242" s="113" t="s">
        <v>969</v>
      </c>
      <c r="I242" s="109" t="s">
        <v>697</v>
      </c>
      <c r="J242" s="108" t="str">
        <f>IF(Maine_Schools[[#This Row],[School Type]]="Charter","Charter", "Non Charter")</f>
        <v>Non Charter</v>
      </c>
    </row>
    <row r="243" spans="1:10" ht="13">
      <c r="A243" s="118" t="s">
        <v>573</v>
      </c>
      <c r="B243" s="116" t="s">
        <v>965</v>
      </c>
      <c r="C243" s="116" t="s">
        <v>139</v>
      </c>
      <c r="D243" s="117" t="s">
        <v>735</v>
      </c>
      <c r="E243" s="116" t="s">
        <v>684</v>
      </c>
      <c r="F243" s="117" t="s">
        <v>585</v>
      </c>
      <c r="G243" s="116" t="s">
        <v>828</v>
      </c>
      <c r="H243" s="116" t="s">
        <v>969</v>
      </c>
      <c r="I243" s="109" t="s">
        <v>735</v>
      </c>
      <c r="J243" s="108" t="str">
        <f>IF(Maine_Schools[[#This Row],[School Type]]="Charter","Charter", "Non Charter")</f>
        <v>Non Charter</v>
      </c>
    </row>
    <row r="244" spans="1:10" ht="13">
      <c r="A244" s="115" t="s">
        <v>573</v>
      </c>
      <c r="B244" s="113" t="s">
        <v>965</v>
      </c>
      <c r="C244" s="113" t="s">
        <v>550</v>
      </c>
      <c r="D244" s="113" t="s">
        <v>787</v>
      </c>
      <c r="E244" s="113" t="s">
        <v>684</v>
      </c>
      <c r="F244" s="114" t="s">
        <v>585</v>
      </c>
      <c r="G244" s="113" t="s">
        <v>828</v>
      </c>
      <c r="H244" s="113" t="s">
        <v>969</v>
      </c>
      <c r="I244" s="109" t="s">
        <v>787</v>
      </c>
      <c r="J244" s="108" t="str">
        <f>IF(Maine_Schools[[#This Row],[School Type]]="Charter","Charter", "Non Charter")</f>
        <v>Non Charter</v>
      </c>
    </row>
    <row r="245" spans="1:10" ht="13">
      <c r="A245" s="118" t="s">
        <v>573</v>
      </c>
      <c r="B245" s="116" t="s">
        <v>971</v>
      </c>
      <c r="C245" s="116" t="s">
        <v>185</v>
      </c>
      <c r="D245" s="117" t="s">
        <v>689</v>
      </c>
      <c r="E245" s="116" t="s">
        <v>684</v>
      </c>
      <c r="F245" s="117" t="s">
        <v>585</v>
      </c>
      <c r="G245" s="116" t="s">
        <v>728</v>
      </c>
      <c r="H245" s="116" t="s">
        <v>972</v>
      </c>
      <c r="I245" s="109" t="s">
        <v>689</v>
      </c>
      <c r="J245" s="108" t="str">
        <f>IF(Maine_Schools[[#This Row],[School Type]]="Charter","Charter", "Non Charter")</f>
        <v>Non Charter</v>
      </c>
    </row>
    <row r="246" spans="1:10" ht="13">
      <c r="A246" s="115" t="s">
        <v>573</v>
      </c>
      <c r="B246" s="113" t="s">
        <v>971</v>
      </c>
      <c r="C246" s="113" t="s">
        <v>436</v>
      </c>
      <c r="D246" s="113" t="s">
        <v>696</v>
      </c>
      <c r="E246" s="113" t="s">
        <v>684</v>
      </c>
      <c r="F246" s="114" t="s">
        <v>585</v>
      </c>
      <c r="G246" s="113" t="s">
        <v>728</v>
      </c>
      <c r="H246" s="113" t="s">
        <v>973</v>
      </c>
      <c r="I246" s="109" t="s">
        <v>688</v>
      </c>
      <c r="J246" s="108" t="str">
        <f>IF(Maine_Schools[[#This Row],[School Type]]="Charter","Charter", "Non Charter")</f>
        <v>Non Charter</v>
      </c>
    </row>
    <row r="247" spans="1:10" ht="13">
      <c r="A247" s="118" t="s">
        <v>573</v>
      </c>
      <c r="B247" s="116" t="s">
        <v>971</v>
      </c>
      <c r="C247" s="116" t="s">
        <v>63</v>
      </c>
      <c r="D247" s="116" t="s">
        <v>793</v>
      </c>
      <c r="E247" s="116" t="s">
        <v>684</v>
      </c>
      <c r="F247" s="117" t="s">
        <v>585</v>
      </c>
      <c r="G247" s="116" t="s">
        <v>728</v>
      </c>
      <c r="H247" s="116" t="s">
        <v>974</v>
      </c>
      <c r="I247" s="109" t="s">
        <v>793</v>
      </c>
      <c r="J247" s="108" t="str">
        <f>IF(Maine_Schools[[#This Row],[School Type]]="Charter","Charter", "Non Charter")</f>
        <v>Non Charter</v>
      </c>
    </row>
    <row r="248" spans="1:10" ht="13">
      <c r="A248" s="115" t="s">
        <v>573</v>
      </c>
      <c r="B248" s="113" t="s">
        <v>971</v>
      </c>
      <c r="C248" s="113" t="s">
        <v>64</v>
      </c>
      <c r="D248" s="114" t="s">
        <v>697</v>
      </c>
      <c r="E248" s="113" t="s">
        <v>684</v>
      </c>
      <c r="F248" s="114" t="s">
        <v>585</v>
      </c>
      <c r="G248" s="113" t="s">
        <v>728</v>
      </c>
      <c r="H248" s="113" t="s">
        <v>975</v>
      </c>
      <c r="I248" s="109" t="s">
        <v>697</v>
      </c>
      <c r="J248" s="108" t="str">
        <f>IF(Maine_Schools[[#This Row],[School Type]]="Charter","Charter", "Non Charter")</f>
        <v>Non Charter</v>
      </c>
    </row>
    <row r="249" spans="1:10" ht="13">
      <c r="A249" s="118" t="s">
        <v>573</v>
      </c>
      <c r="B249" s="116" t="s">
        <v>971</v>
      </c>
      <c r="C249" s="116" t="s">
        <v>187</v>
      </c>
      <c r="D249" s="117" t="s">
        <v>792</v>
      </c>
      <c r="E249" s="116" t="s">
        <v>684</v>
      </c>
      <c r="F249" s="117" t="s">
        <v>585</v>
      </c>
      <c r="G249" s="116" t="s">
        <v>728</v>
      </c>
      <c r="H249" s="116" t="s">
        <v>974</v>
      </c>
      <c r="I249" s="109" t="s">
        <v>792</v>
      </c>
      <c r="J249" s="108" t="str">
        <f>IF(Maine_Schools[[#This Row],[School Type]]="Charter","Charter", "Non Charter")</f>
        <v>Non Charter</v>
      </c>
    </row>
    <row r="250" spans="1:10" ht="13">
      <c r="A250" s="115" t="s">
        <v>573</v>
      </c>
      <c r="B250" s="113" t="s">
        <v>971</v>
      </c>
      <c r="C250" s="113" t="s">
        <v>188</v>
      </c>
      <c r="D250" s="113" t="s">
        <v>793</v>
      </c>
      <c r="E250" s="113" t="s">
        <v>684</v>
      </c>
      <c r="F250" s="114" t="s">
        <v>585</v>
      </c>
      <c r="G250" s="113" t="s">
        <v>728</v>
      </c>
      <c r="H250" s="113" t="s">
        <v>975</v>
      </c>
      <c r="I250" s="109" t="s">
        <v>793</v>
      </c>
      <c r="J250" s="108" t="str">
        <f>IF(Maine_Schools[[#This Row],[School Type]]="Charter","Charter", "Non Charter")</f>
        <v>Non Charter</v>
      </c>
    </row>
    <row r="251" spans="1:10" ht="13">
      <c r="A251" s="118" t="s">
        <v>573</v>
      </c>
      <c r="B251" s="116" t="s">
        <v>976</v>
      </c>
      <c r="C251" s="116" t="s">
        <v>400</v>
      </c>
      <c r="D251" s="117" t="s">
        <v>697</v>
      </c>
      <c r="E251" s="116" t="s">
        <v>684</v>
      </c>
      <c r="F251" s="117" t="s">
        <v>585</v>
      </c>
      <c r="G251" s="116" t="s">
        <v>694</v>
      </c>
      <c r="H251" s="116" t="s">
        <v>977</v>
      </c>
      <c r="I251" s="109" t="s">
        <v>697</v>
      </c>
      <c r="J251" s="108" t="str">
        <f>IF(Maine_Schools[[#This Row],[School Type]]="Charter","Charter", "Non Charter")</f>
        <v>Non Charter</v>
      </c>
    </row>
    <row r="252" spans="1:10" ht="13">
      <c r="A252" s="115" t="s">
        <v>573</v>
      </c>
      <c r="B252" s="113" t="s">
        <v>976</v>
      </c>
      <c r="C252" s="113" t="s">
        <v>401</v>
      </c>
      <c r="D252" s="114" t="s">
        <v>735</v>
      </c>
      <c r="E252" s="113" t="s">
        <v>684</v>
      </c>
      <c r="F252" s="114" t="s">
        <v>585</v>
      </c>
      <c r="G252" s="113" t="s">
        <v>694</v>
      </c>
      <c r="H252" s="113" t="s">
        <v>977</v>
      </c>
      <c r="I252" s="109" t="s">
        <v>735</v>
      </c>
      <c r="J252" s="108" t="str">
        <f>IF(Maine_Schools[[#This Row],[School Type]]="Charter","Charter", "Non Charter")</f>
        <v>Non Charter</v>
      </c>
    </row>
    <row r="253" spans="1:10" ht="13">
      <c r="A253" s="118" t="s">
        <v>573</v>
      </c>
      <c r="B253" s="116" t="s">
        <v>976</v>
      </c>
      <c r="C253" s="116" t="s">
        <v>41</v>
      </c>
      <c r="D253" s="116" t="s">
        <v>747</v>
      </c>
      <c r="E253" s="116" t="s">
        <v>684</v>
      </c>
      <c r="F253" s="117" t="s">
        <v>585</v>
      </c>
      <c r="G253" s="116" t="s">
        <v>694</v>
      </c>
      <c r="H253" s="116" t="s">
        <v>978</v>
      </c>
      <c r="I253" s="109" t="s">
        <v>747</v>
      </c>
      <c r="J253" s="108" t="str">
        <f>IF(Maine_Schools[[#This Row],[School Type]]="Charter","Charter", "Non Charter")</f>
        <v>Non Charter</v>
      </c>
    </row>
    <row r="254" spans="1:10" ht="13">
      <c r="A254" s="115" t="s">
        <v>573</v>
      </c>
      <c r="B254" s="113" t="s">
        <v>976</v>
      </c>
      <c r="C254" s="113" t="s">
        <v>469</v>
      </c>
      <c r="D254" s="113" t="s">
        <v>787</v>
      </c>
      <c r="E254" s="113" t="s">
        <v>684</v>
      </c>
      <c r="F254" s="114" t="s">
        <v>585</v>
      </c>
      <c r="G254" s="113" t="s">
        <v>694</v>
      </c>
      <c r="H254" s="113" t="s">
        <v>977</v>
      </c>
      <c r="I254" s="109" t="s">
        <v>787</v>
      </c>
      <c r="J254" s="108" t="str">
        <f>IF(Maine_Schools[[#This Row],[School Type]]="Charter","Charter", "Non Charter")</f>
        <v>Non Charter</v>
      </c>
    </row>
    <row r="255" spans="1:10" ht="13">
      <c r="A255" s="118" t="s">
        <v>573</v>
      </c>
      <c r="B255" s="116" t="s">
        <v>976</v>
      </c>
      <c r="C255" s="116" t="s">
        <v>514</v>
      </c>
      <c r="D255" s="116" t="s">
        <v>845</v>
      </c>
      <c r="E255" s="116" t="s">
        <v>684</v>
      </c>
      <c r="F255" s="117" t="s">
        <v>585</v>
      </c>
      <c r="G255" s="116" t="s">
        <v>694</v>
      </c>
      <c r="H255" s="116" t="s">
        <v>979</v>
      </c>
      <c r="I255" s="109" t="s">
        <v>845</v>
      </c>
      <c r="J255" s="108" t="str">
        <f>IF(Maine_Schools[[#This Row],[School Type]]="Charter","Charter", "Non Charter")</f>
        <v>Non Charter</v>
      </c>
    </row>
    <row r="256" spans="1:10" ht="13">
      <c r="A256" s="115" t="s">
        <v>573</v>
      </c>
      <c r="B256" s="113" t="s">
        <v>976</v>
      </c>
      <c r="C256" s="113" t="s">
        <v>435</v>
      </c>
      <c r="D256" s="114" t="s">
        <v>786</v>
      </c>
      <c r="E256" s="113" t="s">
        <v>684</v>
      </c>
      <c r="F256" s="114" t="s">
        <v>585</v>
      </c>
      <c r="G256" s="113" t="s">
        <v>694</v>
      </c>
      <c r="H256" s="113" t="s">
        <v>980</v>
      </c>
      <c r="I256" s="109" t="s">
        <v>786</v>
      </c>
      <c r="J256" s="108" t="str">
        <f>IF(Maine_Schools[[#This Row],[School Type]]="Charter","Charter", "Non Charter")</f>
        <v>Non Charter</v>
      </c>
    </row>
    <row r="257" spans="1:10" ht="13">
      <c r="A257" s="118" t="s">
        <v>573</v>
      </c>
      <c r="B257" s="116" t="s">
        <v>981</v>
      </c>
      <c r="C257" s="116" t="s">
        <v>221</v>
      </c>
      <c r="D257" s="116" t="s">
        <v>699</v>
      </c>
      <c r="E257" s="116" t="s">
        <v>684</v>
      </c>
      <c r="F257" s="117" t="s">
        <v>585</v>
      </c>
      <c r="G257" s="116" t="s">
        <v>694</v>
      </c>
      <c r="H257" s="116" t="s">
        <v>982</v>
      </c>
      <c r="I257" s="109" t="s">
        <v>693</v>
      </c>
      <c r="J257" s="108" t="str">
        <f>IF(Maine_Schools[[#This Row],[School Type]]="Charter","Charter", "Non Charter")</f>
        <v>Non Charter</v>
      </c>
    </row>
    <row r="258" spans="1:10" ht="13">
      <c r="A258" s="115" t="s">
        <v>573</v>
      </c>
      <c r="B258" s="113" t="s">
        <v>981</v>
      </c>
      <c r="C258" s="113" t="s">
        <v>416</v>
      </c>
      <c r="D258" s="113" t="s">
        <v>692</v>
      </c>
      <c r="E258" s="113" t="s">
        <v>684</v>
      </c>
      <c r="F258" s="114" t="s">
        <v>585</v>
      </c>
      <c r="G258" s="113" t="s">
        <v>700</v>
      </c>
      <c r="H258" s="113" t="s">
        <v>983</v>
      </c>
      <c r="I258" s="109" t="s">
        <v>693</v>
      </c>
      <c r="J258" s="108" t="str">
        <f>IF(Maine_Schools[[#This Row],[School Type]]="Charter","Charter", "Non Charter")</f>
        <v>Non Charter</v>
      </c>
    </row>
    <row r="259" spans="1:10" ht="13">
      <c r="A259" s="118" t="s">
        <v>573</v>
      </c>
      <c r="B259" s="116" t="s">
        <v>981</v>
      </c>
      <c r="C259" s="116" t="s">
        <v>533</v>
      </c>
      <c r="D259" s="116" t="s">
        <v>944</v>
      </c>
      <c r="E259" s="116" t="s">
        <v>684</v>
      </c>
      <c r="F259" s="117" t="s">
        <v>585</v>
      </c>
      <c r="G259" s="116" t="s">
        <v>732</v>
      </c>
      <c r="H259" s="116" t="s">
        <v>984</v>
      </c>
      <c r="I259" s="109" t="s">
        <v>944</v>
      </c>
      <c r="J259" s="108" t="str">
        <f>IF(Maine_Schools[[#This Row],[School Type]]="Charter","Charter", "Non Charter")</f>
        <v>Non Charter</v>
      </c>
    </row>
    <row r="260" spans="1:10" ht="13">
      <c r="A260" s="115" t="s">
        <v>573</v>
      </c>
      <c r="B260" s="113" t="s">
        <v>981</v>
      </c>
      <c r="C260" s="113" t="s">
        <v>472</v>
      </c>
      <c r="D260" s="113" t="s">
        <v>699</v>
      </c>
      <c r="E260" s="113" t="s">
        <v>684</v>
      </c>
      <c r="F260" s="114" t="s">
        <v>585</v>
      </c>
      <c r="G260" s="113" t="s">
        <v>732</v>
      </c>
      <c r="H260" s="113" t="s">
        <v>985</v>
      </c>
      <c r="I260" s="109" t="s">
        <v>693</v>
      </c>
      <c r="J260" s="108" t="str">
        <f>IF(Maine_Schools[[#This Row],[School Type]]="Charter","Charter", "Non Charter")</f>
        <v>Non Charter</v>
      </c>
    </row>
    <row r="261" spans="1:10" ht="13">
      <c r="A261" s="118" t="s">
        <v>573</v>
      </c>
      <c r="B261" s="116" t="s">
        <v>981</v>
      </c>
      <c r="C261" s="116" t="s">
        <v>474</v>
      </c>
      <c r="D261" s="116" t="s">
        <v>692</v>
      </c>
      <c r="E261" s="116" t="s">
        <v>684</v>
      </c>
      <c r="F261" s="117" t="s">
        <v>585</v>
      </c>
      <c r="G261" s="116" t="s">
        <v>694</v>
      </c>
      <c r="H261" s="116" t="s">
        <v>986</v>
      </c>
      <c r="I261" s="109" t="s">
        <v>693</v>
      </c>
      <c r="J261" s="108" t="str">
        <f>IF(Maine_Schools[[#This Row],[School Type]]="Charter","Charter", "Non Charter")</f>
        <v>Non Charter</v>
      </c>
    </row>
    <row r="262" spans="1:10" ht="13">
      <c r="A262" s="115" t="s">
        <v>573</v>
      </c>
      <c r="B262" s="113" t="s">
        <v>987</v>
      </c>
      <c r="C262" s="113" t="s">
        <v>57</v>
      </c>
      <c r="D262" s="113" t="s">
        <v>747</v>
      </c>
      <c r="E262" s="113" t="s">
        <v>684</v>
      </c>
      <c r="F262" s="114" t="s">
        <v>585</v>
      </c>
      <c r="G262" s="113" t="s">
        <v>750</v>
      </c>
      <c r="H262" s="113" t="s">
        <v>988</v>
      </c>
      <c r="I262" s="109" t="s">
        <v>747</v>
      </c>
      <c r="J262" s="108" t="str">
        <f>IF(Maine_Schools[[#This Row],[School Type]]="Charter","Charter", "Non Charter")</f>
        <v>Non Charter</v>
      </c>
    </row>
    <row r="263" spans="1:10" ht="13">
      <c r="A263" s="118" t="s">
        <v>573</v>
      </c>
      <c r="B263" s="116" t="s">
        <v>987</v>
      </c>
      <c r="C263" s="116" t="s">
        <v>251</v>
      </c>
      <c r="D263" s="116" t="s">
        <v>845</v>
      </c>
      <c r="E263" s="116" t="s">
        <v>684</v>
      </c>
      <c r="F263" s="117" t="s">
        <v>585</v>
      </c>
      <c r="G263" s="116" t="s">
        <v>750</v>
      </c>
      <c r="H263" s="116" t="s">
        <v>989</v>
      </c>
      <c r="I263" s="109" t="s">
        <v>845</v>
      </c>
      <c r="J263" s="108" t="str">
        <f>IF(Maine_Schools[[#This Row],[School Type]]="Charter","Charter", "Non Charter")</f>
        <v>Non Charter</v>
      </c>
    </row>
    <row r="264" spans="1:10" ht="13">
      <c r="A264" s="115" t="s">
        <v>573</v>
      </c>
      <c r="B264" s="113" t="s">
        <v>987</v>
      </c>
      <c r="C264" s="113" t="s">
        <v>94</v>
      </c>
      <c r="D264" s="114" t="s">
        <v>697</v>
      </c>
      <c r="E264" s="113" t="s">
        <v>684</v>
      </c>
      <c r="F264" s="114" t="s">
        <v>585</v>
      </c>
      <c r="G264" s="113" t="s">
        <v>750</v>
      </c>
      <c r="H264" s="113" t="s">
        <v>990</v>
      </c>
      <c r="I264" s="109" t="s">
        <v>697</v>
      </c>
      <c r="J264" s="108" t="str">
        <f>IF(Maine_Schools[[#This Row],[School Type]]="Charter","Charter", "Non Charter")</f>
        <v>Non Charter</v>
      </c>
    </row>
    <row r="265" spans="1:10" ht="13">
      <c r="A265" s="118" t="s">
        <v>573</v>
      </c>
      <c r="B265" s="116" t="s">
        <v>987</v>
      </c>
      <c r="C265" s="116" t="s">
        <v>153</v>
      </c>
      <c r="D265" s="117" t="s">
        <v>735</v>
      </c>
      <c r="E265" s="116" t="s">
        <v>684</v>
      </c>
      <c r="F265" s="117" t="s">
        <v>585</v>
      </c>
      <c r="G265" s="116" t="s">
        <v>750</v>
      </c>
      <c r="H265" s="116" t="s">
        <v>991</v>
      </c>
      <c r="I265" s="109" t="s">
        <v>735</v>
      </c>
      <c r="J265" s="108" t="str">
        <f>IF(Maine_Schools[[#This Row],[School Type]]="Charter","Charter", "Non Charter")</f>
        <v>Non Charter</v>
      </c>
    </row>
    <row r="266" spans="1:10" ht="13">
      <c r="A266" s="115" t="s">
        <v>573</v>
      </c>
      <c r="B266" s="113" t="s">
        <v>987</v>
      </c>
      <c r="C266" s="113" t="s">
        <v>450</v>
      </c>
      <c r="D266" s="113" t="s">
        <v>747</v>
      </c>
      <c r="E266" s="113" t="s">
        <v>684</v>
      </c>
      <c r="F266" s="114" t="s">
        <v>585</v>
      </c>
      <c r="G266" s="113" t="s">
        <v>750</v>
      </c>
      <c r="H266" s="113" t="s">
        <v>990</v>
      </c>
      <c r="I266" s="109" t="s">
        <v>747</v>
      </c>
      <c r="J266" s="108" t="str">
        <f>IF(Maine_Schools[[#This Row],[School Type]]="Charter","Charter", "Non Charter")</f>
        <v>Non Charter</v>
      </c>
    </row>
    <row r="267" spans="1:10" ht="13">
      <c r="A267" s="118" t="s">
        <v>573</v>
      </c>
      <c r="B267" s="116" t="s">
        <v>987</v>
      </c>
      <c r="C267" s="116" t="s">
        <v>457</v>
      </c>
      <c r="D267" s="116" t="s">
        <v>845</v>
      </c>
      <c r="E267" s="116" t="s">
        <v>684</v>
      </c>
      <c r="F267" s="117" t="s">
        <v>585</v>
      </c>
      <c r="G267" s="116" t="s">
        <v>750</v>
      </c>
      <c r="H267" s="116" t="s">
        <v>991</v>
      </c>
      <c r="I267" s="109" t="s">
        <v>845</v>
      </c>
      <c r="J267" s="108" t="str">
        <f>IF(Maine_Schools[[#This Row],[School Type]]="Charter","Charter", "Non Charter")</f>
        <v>Non Charter</v>
      </c>
    </row>
    <row r="268" spans="1:10" ht="13">
      <c r="A268" s="115" t="s">
        <v>573</v>
      </c>
      <c r="B268" s="113" t="s">
        <v>992</v>
      </c>
      <c r="C268" s="113" t="s">
        <v>315</v>
      </c>
      <c r="D268" s="114" t="s">
        <v>792</v>
      </c>
      <c r="E268" s="113" t="s">
        <v>684</v>
      </c>
      <c r="F268" s="114" t="s">
        <v>585</v>
      </c>
      <c r="G268" s="113" t="s">
        <v>690</v>
      </c>
      <c r="H268" s="113" t="s">
        <v>993</v>
      </c>
      <c r="I268" s="109" t="s">
        <v>792</v>
      </c>
      <c r="J268" s="108" t="str">
        <f>IF(Maine_Schools[[#This Row],[School Type]]="Charter","Charter", "Non Charter")</f>
        <v>Non Charter</v>
      </c>
    </row>
    <row r="269" spans="1:10" ht="13">
      <c r="A269" s="118" t="s">
        <v>573</v>
      </c>
      <c r="B269" s="116" t="s">
        <v>992</v>
      </c>
      <c r="C269" s="116" t="s">
        <v>483</v>
      </c>
      <c r="D269" s="117" t="s">
        <v>762</v>
      </c>
      <c r="E269" s="116" t="s">
        <v>684</v>
      </c>
      <c r="F269" s="117" t="s">
        <v>585</v>
      </c>
      <c r="G269" s="116" t="s">
        <v>690</v>
      </c>
      <c r="H269" s="116" t="s">
        <v>994</v>
      </c>
      <c r="I269" s="109" t="s">
        <v>762</v>
      </c>
      <c r="J269" s="108" t="str">
        <f>IF(Maine_Schools[[#This Row],[School Type]]="Charter","Charter", "Non Charter")</f>
        <v>Non Charter</v>
      </c>
    </row>
    <row r="270" spans="1:10" ht="13">
      <c r="A270" s="115" t="s">
        <v>573</v>
      </c>
      <c r="B270" s="113" t="s">
        <v>992</v>
      </c>
      <c r="C270" s="113" t="s">
        <v>431</v>
      </c>
      <c r="D270" s="113" t="s">
        <v>793</v>
      </c>
      <c r="E270" s="113" t="s">
        <v>684</v>
      </c>
      <c r="F270" s="114" t="s">
        <v>585</v>
      </c>
      <c r="G270" s="113" t="s">
        <v>690</v>
      </c>
      <c r="H270" s="113" t="s">
        <v>993</v>
      </c>
      <c r="I270" s="109" t="s">
        <v>793</v>
      </c>
      <c r="J270" s="108" t="str">
        <f>IF(Maine_Schools[[#This Row],[School Type]]="Charter","Charter", "Non Charter")</f>
        <v>Non Charter</v>
      </c>
    </row>
    <row r="271" spans="1:10" ht="13">
      <c r="A271" s="118" t="s">
        <v>573</v>
      </c>
      <c r="B271" s="116" t="s">
        <v>992</v>
      </c>
      <c r="C271" s="116" t="s">
        <v>250</v>
      </c>
      <c r="D271" s="117" t="s">
        <v>697</v>
      </c>
      <c r="E271" s="116" t="s">
        <v>684</v>
      </c>
      <c r="F271" s="117" t="s">
        <v>585</v>
      </c>
      <c r="G271" s="116" t="s">
        <v>690</v>
      </c>
      <c r="H271" s="116" t="s">
        <v>994</v>
      </c>
      <c r="I271" s="109" t="s">
        <v>697</v>
      </c>
      <c r="J271" s="108" t="str">
        <f>IF(Maine_Schools[[#This Row],[School Type]]="Charter","Charter", "Non Charter")</f>
        <v>Non Charter</v>
      </c>
    </row>
    <row r="272" spans="1:10" ht="13">
      <c r="A272" s="115" t="s">
        <v>573</v>
      </c>
      <c r="B272" s="113" t="s">
        <v>992</v>
      </c>
      <c r="C272" s="113" t="s">
        <v>473</v>
      </c>
      <c r="D272" s="114" t="s">
        <v>735</v>
      </c>
      <c r="E272" s="113" t="s">
        <v>684</v>
      </c>
      <c r="F272" s="114" t="s">
        <v>585</v>
      </c>
      <c r="G272" s="113" t="s">
        <v>690</v>
      </c>
      <c r="H272" s="113" t="s">
        <v>994</v>
      </c>
      <c r="I272" s="109" t="s">
        <v>735</v>
      </c>
      <c r="J272" s="108" t="str">
        <f>IF(Maine_Schools[[#This Row],[School Type]]="Charter","Charter", "Non Charter")</f>
        <v>Non Charter</v>
      </c>
    </row>
    <row r="273" spans="1:10" ht="13">
      <c r="A273" s="118" t="s">
        <v>573</v>
      </c>
      <c r="B273" s="116" t="s">
        <v>992</v>
      </c>
      <c r="C273" s="116" t="s">
        <v>565</v>
      </c>
      <c r="D273" s="116" t="s">
        <v>872</v>
      </c>
      <c r="E273" s="116" t="s">
        <v>684</v>
      </c>
      <c r="F273" s="117" t="s">
        <v>585</v>
      </c>
      <c r="G273" s="116" t="s">
        <v>690</v>
      </c>
      <c r="H273" s="116" t="s">
        <v>994</v>
      </c>
      <c r="I273" s="109" t="s">
        <v>872</v>
      </c>
      <c r="J273" s="108" t="str">
        <f>IF(Maine_Schools[[#This Row],[School Type]]="Charter","Charter", "Non Charter")</f>
        <v>Non Charter</v>
      </c>
    </row>
    <row r="274" spans="1:10" ht="13">
      <c r="A274" s="115" t="s">
        <v>573</v>
      </c>
      <c r="B274" s="113" t="s">
        <v>995</v>
      </c>
      <c r="C274" s="113" t="s">
        <v>9</v>
      </c>
      <c r="D274" s="113" t="s">
        <v>793</v>
      </c>
      <c r="E274" s="113" t="s">
        <v>684</v>
      </c>
      <c r="F274" s="114" t="s">
        <v>585</v>
      </c>
      <c r="G274" s="113" t="s">
        <v>690</v>
      </c>
      <c r="H274" s="113" t="s">
        <v>996</v>
      </c>
      <c r="I274" s="109" t="s">
        <v>793</v>
      </c>
      <c r="J274" s="108" t="str">
        <f>IF(Maine_Schools[[#This Row],[School Type]]="Charter","Charter", "Non Charter")</f>
        <v>Non Charter</v>
      </c>
    </row>
    <row r="275" spans="1:10" ht="13">
      <c r="A275" s="118" t="s">
        <v>573</v>
      </c>
      <c r="B275" s="116" t="s">
        <v>995</v>
      </c>
      <c r="C275" s="116" t="s">
        <v>69</v>
      </c>
      <c r="D275" s="117" t="s">
        <v>697</v>
      </c>
      <c r="E275" s="116" t="s">
        <v>684</v>
      </c>
      <c r="F275" s="117" t="s">
        <v>585</v>
      </c>
      <c r="G275" s="116" t="s">
        <v>690</v>
      </c>
      <c r="H275" s="116" t="s">
        <v>708</v>
      </c>
      <c r="I275" s="109" t="s">
        <v>697</v>
      </c>
      <c r="J275" s="108" t="str">
        <f>IF(Maine_Schools[[#This Row],[School Type]]="Charter","Charter", "Non Charter")</f>
        <v>Non Charter</v>
      </c>
    </row>
    <row r="276" spans="1:10" ht="13">
      <c r="A276" s="115" t="s">
        <v>573</v>
      </c>
      <c r="B276" s="113" t="s">
        <v>995</v>
      </c>
      <c r="C276" s="113" t="s">
        <v>420</v>
      </c>
      <c r="D276" s="114" t="s">
        <v>792</v>
      </c>
      <c r="E276" s="113" t="s">
        <v>684</v>
      </c>
      <c r="F276" s="114" t="s">
        <v>585</v>
      </c>
      <c r="G276" s="113" t="s">
        <v>690</v>
      </c>
      <c r="H276" s="113" t="s">
        <v>708</v>
      </c>
      <c r="I276" s="109" t="s">
        <v>792</v>
      </c>
      <c r="J276" s="108" t="str">
        <f>IF(Maine_Schools[[#This Row],[School Type]]="Charter","Charter", "Non Charter")</f>
        <v>Non Charter</v>
      </c>
    </row>
    <row r="277" spans="1:10" ht="13">
      <c r="A277" s="118" t="s">
        <v>573</v>
      </c>
      <c r="B277" s="116" t="s">
        <v>995</v>
      </c>
      <c r="C277" s="116" t="s">
        <v>490</v>
      </c>
      <c r="D277" s="116" t="s">
        <v>997</v>
      </c>
      <c r="E277" s="116" t="s">
        <v>684</v>
      </c>
      <c r="F277" s="117" t="s">
        <v>585</v>
      </c>
      <c r="G277" s="116" t="s">
        <v>690</v>
      </c>
      <c r="H277" s="116" t="s">
        <v>996</v>
      </c>
      <c r="I277" s="109" t="s">
        <v>997</v>
      </c>
      <c r="J277" s="108" t="str">
        <f>IF(Maine_Schools[[#This Row],[School Type]]="Charter","Charter", "Non Charter")</f>
        <v>Non Charter</v>
      </c>
    </row>
    <row r="278" spans="1:10" ht="13">
      <c r="A278" s="115" t="s">
        <v>573</v>
      </c>
      <c r="B278" s="113" t="s">
        <v>995</v>
      </c>
      <c r="C278" s="113" t="s">
        <v>524</v>
      </c>
      <c r="D278" s="113" t="s">
        <v>997</v>
      </c>
      <c r="E278" s="113" t="s">
        <v>684</v>
      </c>
      <c r="F278" s="114" t="s">
        <v>585</v>
      </c>
      <c r="G278" s="113" t="s">
        <v>690</v>
      </c>
      <c r="H278" s="113" t="s">
        <v>708</v>
      </c>
      <c r="I278" s="109" t="s">
        <v>997</v>
      </c>
      <c r="J278" s="108" t="str">
        <f>IF(Maine_Schools[[#This Row],[School Type]]="Charter","Charter", "Non Charter")</f>
        <v>Non Charter</v>
      </c>
    </row>
    <row r="279" spans="1:10" ht="13">
      <c r="A279" s="118" t="s">
        <v>573</v>
      </c>
      <c r="B279" s="116" t="s">
        <v>998</v>
      </c>
      <c r="C279" s="116" t="s">
        <v>222</v>
      </c>
      <c r="D279" s="117" t="s">
        <v>755</v>
      </c>
      <c r="E279" s="116" t="s">
        <v>684</v>
      </c>
      <c r="F279" s="117" t="s">
        <v>585</v>
      </c>
      <c r="G279" s="116" t="s">
        <v>705</v>
      </c>
      <c r="H279" s="116" t="s">
        <v>999</v>
      </c>
      <c r="I279" s="109" t="s">
        <v>755</v>
      </c>
      <c r="J279" s="108" t="str">
        <f>IF(Maine_Schools[[#This Row],[School Type]]="Charter","Charter", "Non Charter")</f>
        <v>Non Charter</v>
      </c>
    </row>
    <row r="280" spans="1:10" ht="13">
      <c r="A280" s="115" t="s">
        <v>573</v>
      </c>
      <c r="B280" s="113" t="s">
        <v>998</v>
      </c>
      <c r="C280" s="113" t="s">
        <v>106</v>
      </c>
      <c r="D280" s="113" t="s">
        <v>696</v>
      </c>
      <c r="E280" s="113" t="s">
        <v>684</v>
      </c>
      <c r="F280" s="114" t="s">
        <v>585</v>
      </c>
      <c r="G280" s="113" t="s">
        <v>705</v>
      </c>
      <c r="H280" s="113" t="s">
        <v>1000</v>
      </c>
      <c r="I280" s="109" t="s">
        <v>688</v>
      </c>
      <c r="J280" s="108" t="str">
        <f>IF(Maine_Schools[[#This Row],[School Type]]="Charter","Charter", "Non Charter")</f>
        <v>Non Charter</v>
      </c>
    </row>
    <row r="281" spans="1:10" ht="13">
      <c r="A281" s="118" t="s">
        <v>573</v>
      </c>
      <c r="B281" s="116" t="s">
        <v>998</v>
      </c>
      <c r="C281" s="116" t="s">
        <v>495</v>
      </c>
      <c r="D281" s="116" t="s">
        <v>696</v>
      </c>
      <c r="E281" s="116" t="s">
        <v>684</v>
      </c>
      <c r="F281" s="117" t="s">
        <v>585</v>
      </c>
      <c r="G281" s="116" t="s">
        <v>705</v>
      </c>
      <c r="H281" s="116" t="s">
        <v>1001</v>
      </c>
      <c r="I281" s="109" t="s">
        <v>688</v>
      </c>
      <c r="J281" s="108" t="str">
        <f>IF(Maine_Schools[[#This Row],[School Type]]="Charter","Charter", "Non Charter")</f>
        <v>Non Charter</v>
      </c>
    </row>
    <row r="282" spans="1:10" ht="13">
      <c r="A282" s="115" t="s">
        <v>573</v>
      </c>
      <c r="B282" s="113" t="s">
        <v>998</v>
      </c>
      <c r="C282" s="113" t="s">
        <v>429</v>
      </c>
      <c r="D282" s="113" t="s">
        <v>696</v>
      </c>
      <c r="E282" s="113" t="s">
        <v>684</v>
      </c>
      <c r="F282" s="114" t="s">
        <v>585</v>
      </c>
      <c r="G282" s="113" t="s">
        <v>705</v>
      </c>
      <c r="H282" s="113" t="s">
        <v>999</v>
      </c>
      <c r="I282" s="109" t="s">
        <v>688</v>
      </c>
      <c r="J282" s="108" t="str">
        <f>IF(Maine_Schools[[#This Row],[School Type]]="Charter","Charter", "Non Charter")</f>
        <v>Non Charter</v>
      </c>
    </row>
    <row r="283" spans="1:10" ht="13">
      <c r="A283" s="118" t="s">
        <v>573</v>
      </c>
      <c r="B283" s="116" t="s">
        <v>998</v>
      </c>
      <c r="C283" s="116" t="s">
        <v>282</v>
      </c>
      <c r="D283" s="117" t="s">
        <v>697</v>
      </c>
      <c r="E283" s="116" t="s">
        <v>684</v>
      </c>
      <c r="F283" s="117" t="s">
        <v>585</v>
      </c>
      <c r="G283" s="116" t="s">
        <v>705</v>
      </c>
      <c r="H283" s="116" t="s">
        <v>999</v>
      </c>
      <c r="I283" s="109" t="s">
        <v>697</v>
      </c>
      <c r="J283" s="108" t="str">
        <f>IF(Maine_Schools[[#This Row],[School Type]]="Charter","Charter", "Non Charter")</f>
        <v>Non Charter</v>
      </c>
    </row>
    <row r="284" spans="1:10" ht="13">
      <c r="A284" s="115" t="s">
        <v>573</v>
      </c>
      <c r="B284" s="113" t="s">
        <v>1002</v>
      </c>
      <c r="C284" s="113" t="s">
        <v>4</v>
      </c>
      <c r="D284" s="113" t="s">
        <v>696</v>
      </c>
      <c r="E284" s="113" t="s">
        <v>684</v>
      </c>
      <c r="F284" s="114" t="s">
        <v>585</v>
      </c>
      <c r="G284" s="113" t="s">
        <v>728</v>
      </c>
      <c r="H284" s="113" t="s">
        <v>1003</v>
      </c>
      <c r="I284" s="109" t="s">
        <v>688</v>
      </c>
      <c r="J284" s="108" t="str">
        <f>IF(Maine_Schools[[#This Row],[School Type]]="Charter","Charter", "Non Charter")</f>
        <v>Non Charter</v>
      </c>
    </row>
    <row r="285" spans="1:10" ht="13">
      <c r="A285" s="118" t="s">
        <v>573</v>
      </c>
      <c r="B285" s="116" t="s">
        <v>1002</v>
      </c>
      <c r="C285" s="116" t="s">
        <v>241</v>
      </c>
      <c r="D285" s="116" t="s">
        <v>696</v>
      </c>
      <c r="E285" s="116" t="s">
        <v>684</v>
      </c>
      <c r="F285" s="117" t="s">
        <v>585</v>
      </c>
      <c r="G285" s="116" t="s">
        <v>728</v>
      </c>
      <c r="H285" s="116" t="s">
        <v>1004</v>
      </c>
      <c r="I285" s="109" t="s">
        <v>688</v>
      </c>
      <c r="J285" s="108" t="str">
        <f>IF(Maine_Schools[[#This Row],[School Type]]="Charter","Charter", "Non Charter")</f>
        <v>Non Charter</v>
      </c>
    </row>
    <row r="286" spans="1:10" ht="13">
      <c r="A286" s="115" t="s">
        <v>573</v>
      </c>
      <c r="B286" s="113" t="s">
        <v>1002</v>
      </c>
      <c r="C286" s="113" t="s">
        <v>247</v>
      </c>
      <c r="D286" s="114" t="s">
        <v>688</v>
      </c>
      <c r="E286" s="113" t="s">
        <v>684</v>
      </c>
      <c r="F286" s="114" t="s">
        <v>585</v>
      </c>
      <c r="G286" s="113" t="s">
        <v>690</v>
      </c>
      <c r="H286" s="113" t="s">
        <v>1005</v>
      </c>
      <c r="I286" s="109" t="s">
        <v>688</v>
      </c>
      <c r="J286" s="108" t="str">
        <f>IF(Maine_Schools[[#This Row],[School Type]]="Charter","Charter", "Non Charter")</f>
        <v>Non Charter</v>
      </c>
    </row>
    <row r="287" spans="1:10" ht="13">
      <c r="A287" s="118" t="s">
        <v>573</v>
      </c>
      <c r="B287" s="116" t="s">
        <v>1002</v>
      </c>
      <c r="C287" s="116" t="s">
        <v>438</v>
      </c>
      <c r="D287" s="116" t="s">
        <v>696</v>
      </c>
      <c r="E287" s="116" t="s">
        <v>684</v>
      </c>
      <c r="F287" s="117" t="s">
        <v>585</v>
      </c>
      <c r="G287" s="116" t="s">
        <v>728</v>
      </c>
      <c r="H287" s="116" t="s">
        <v>1006</v>
      </c>
      <c r="I287" s="109" t="s">
        <v>688</v>
      </c>
      <c r="J287" s="108" t="str">
        <f>IF(Maine_Schools[[#This Row],[School Type]]="Charter","Charter", "Non Charter")</f>
        <v>Non Charter</v>
      </c>
    </row>
    <row r="288" spans="1:10" ht="13">
      <c r="A288" s="115" t="s">
        <v>573</v>
      </c>
      <c r="B288" s="113" t="s">
        <v>1002</v>
      </c>
      <c r="C288" s="113" t="s">
        <v>177</v>
      </c>
      <c r="D288" s="113" t="s">
        <v>696</v>
      </c>
      <c r="E288" s="113" t="s">
        <v>684</v>
      </c>
      <c r="F288" s="114" t="s">
        <v>585</v>
      </c>
      <c r="G288" s="113" t="s">
        <v>728</v>
      </c>
      <c r="H288" s="113" t="s">
        <v>1007</v>
      </c>
      <c r="I288" s="109" t="s">
        <v>688</v>
      </c>
      <c r="J288" s="108" t="str">
        <f>IF(Maine_Schools[[#This Row],[School Type]]="Charter","Charter", "Non Charter")</f>
        <v>Non Charter</v>
      </c>
    </row>
    <row r="289" spans="1:10" ht="13">
      <c r="A289" s="118" t="s">
        <v>573</v>
      </c>
      <c r="B289" s="116" t="s">
        <v>1002</v>
      </c>
      <c r="C289" s="116" t="s">
        <v>210</v>
      </c>
      <c r="D289" s="116" t="s">
        <v>696</v>
      </c>
      <c r="E289" s="116" t="s">
        <v>684</v>
      </c>
      <c r="F289" s="117" t="s">
        <v>585</v>
      </c>
      <c r="G289" s="116" t="s">
        <v>728</v>
      </c>
      <c r="H289" s="116" t="s">
        <v>728</v>
      </c>
      <c r="I289" s="109" t="s">
        <v>688</v>
      </c>
      <c r="J289" s="108" t="str">
        <f>IF(Maine_Schools[[#This Row],[School Type]]="Charter","Charter", "Non Charter")</f>
        <v>Non Charter</v>
      </c>
    </row>
    <row r="290" spans="1:10" ht="13">
      <c r="A290" s="115" t="s">
        <v>573</v>
      </c>
      <c r="B290" s="113" t="s">
        <v>1002</v>
      </c>
      <c r="C290" s="113" t="s">
        <v>181</v>
      </c>
      <c r="D290" s="114" t="s">
        <v>697</v>
      </c>
      <c r="E290" s="113" t="s">
        <v>684</v>
      </c>
      <c r="F290" s="114" t="s">
        <v>585</v>
      </c>
      <c r="G290" s="113" t="s">
        <v>728</v>
      </c>
      <c r="H290" s="113" t="s">
        <v>1008</v>
      </c>
      <c r="I290" s="109" t="s">
        <v>697</v>
      </c>
      <c r="J290" s="108" t="str">
        <f>IF(Maine_Schools[[#This Row],[School Type]]="Charter","Charter", "Non Charter")</f>
        <v>Non Charter</v>
      </c>
    </row>
    <row r="291" spans="1:10" ht="13">
      <c r="A291" s="118" t="s">
        <v>573</v>
      </c>
      <c r="B291" s="116" t="s">
        <v>1002</v>
      </c>
      <c r="C291" s="116" t="s">
        <v>214</v>
      </c>
      <c r="D291" s="117" t="s">
        <v>755</v>
      </c>
      <c r="E291" s="116" t="s">
        <v>684</v>
      </c>
      <c r="F291" s="117" t="s">
        <v>585</v>
      </c>
      <c r="G291" s="116" t="s">
        <v>728</v>
      </c>
      <c r="H291" s="116" t="s">
        <v>1008</v>
      </c>
      <c r="I291" s="109" t="s">
        <v>755</v>
      </c>
      <c r="J291" s="108" t="str">
        <f>IF(Maine_Schools[[#This Row],[School Type]]="Charter","Charter", "Non Charter")</f>
        <v>Non Charter</v>
      </c>
    </row>
    <row r="292" spans="1:10" ht="13">
      <c r="A292" s="115" t="s">
        <v>573</v>
      </c>
      <c r="B292" s="113" t="s">
        <v>1002</v>
      </c>
      <c r="C292" s="113" t="s">
        <v>294</v>
      </c>
      <c r="D292" s="113" t="s">
        <v>696</v>
      </c>
      <c r="E292" s="113" t="s">
        <v>684</v>
      </c>
      <c r="F292" s="114" t="s">
        <v>585</v>
      </c>
      <c r="G292" s="113" t="s">
        <v>728</v>
      </c>
      <c r="H292" s="113" t="s">
        <v>1008</v>
      </c>
      <c r="I292" s="109" t="s">
        <v>688</v>
      </c>
      <c r="J292" s="108" t="str">
        <f>IF(Maine_Schools[[#This Row],[School Type]]="Charter","Charter", "Non Charter")</f>
        <v>Non Charter</v>
      </c>
    </row>
    <row r="293" spans="1:10" ht="13">
      <c r="A293" s="118" t="s">
        <v>573</v>
      </c>
      <c r="B293" s="116" t="s">
        <v>1002</v>
      </c>
      <c r="C293" s="116" t="s">
        <v>555</v>
      </c>
      <c r="D293" s="116" t="s">
        <v>787</v>
      </c>
      <c r="E293" s="116" t="s">
        <v>684</v>
      </c>
      <c r="F293" s="117" t="s">
        <v>585</v>
      </c>
      <c r="G293" s="116" t="s">
        <v>728</v>
      </c>
      <c r="H293" s="116" t="s">
        <v>1009</v>
      </c>
      <c r="I293" s="109" t="s">
        <v>787</v>
      </c>
      <c r="J293" s="108" t="str">
        <f>IF(Maine_Schools[[#This Row],[School Type]]="Charter","Charter", "Non Charter")</f>
        <v>Non Charter</v>
      </c>
    </row>
    <row r="294" spans="1:10" ht="13">
      <c r="A294" s="115" t="s">
        <v>573</v>
      </c>
      <c r="B294" s="113" t="s">
        <v>1010</v>
      </c>
      <c r="C294" s="113" t="s">
        <v>149</v>
      </c>
      <c r="D294" s="113" t="s">
        <v>747</v>
      </c>
      <c r="E294" s="113" t="s">
        <v>684</v>
      </c>
      <c r="F294" s="114" t="s">
        <v>585</v>
      </c>
      <c r="G294" s="113" t="s">
        <v>694</v>
      </c>
      <c r="H294" s="113" t="s">
        <v>1011</v>
      </c>
      <c r="I294" s="109" t="s">
        <v>747</v>
      </c>
      <c r="J294" s="108" t="str">
        <f>IF(Maine_Schools[[#This Row],[School Type]]="Charter","Charter", "Non Charter")</f>
        <v>Non Charter</v>
      </c>
    </row>
    <row r="295" spans="1:10" ht="13">
      <c r="A295" s="118" t="s">
        <v>573</v>
      </c>
      <c r="B295" s="116" t="s">
        <v>1010</v>
      </c>
      <c r="C295" s="116" t="s">
        <v>224</v>
      </c>
      <c r="D295" s="117" t="s">
        <v>792</v>
      </c>
      <c r="E295" s="116" t="s">
        <v>684</v>
      </c>
      <c r="F295" s="117" t="s">
        <v>585</v>
      </c>
      <c r="G295" s="116" t="s">
        <v>694</v>
      </c>
      <c r="H295" s="116" t="s">
        <v>1012</v>
      </c>
      <c r="I295" s="109" t="s">
        <v>792</v>
      </c>
      <c r="J295" s="108" t="str">
        <f>IF(Maine_Schools[[#This Row],[School Type]]="Charter","Charter", "Non Charter")</f>
        <v>Non Charter</v>
      </c>
    </row>
    <row r="296" spans="1:10" ht="13">
      <c r="A296" s="115" t="s">
        <v>573</v>
      </c>
      <c r="B296" s="113" t="s">
        <v>1010</v>
      </c>
      <c r="C296" s="113" t="s">
        <v>281</v>
      </c>
      <c r="D296" s="113" t="s">
        <v>793</v>
      </c>
      <c r="E296" s="113" t="s">
        <v>684</v>
      </c>
      <c r="F296" s="114" t="s">
        <v>585</v>
      </c>
      <c r="G296" s="113" t="s">
        <v>694</v>
      </c>
      <c r="H296" s="113" t="s">
        <v>1012</v>
      </c>
      <c r="I296" s="109" t="s">
        <v>793</v>
      </c>
      <c r="J296" s="108" t="str">
        <f>IF(Maine_Schools[[#This Row],[School Type]]="Charter","Charter", "Non Charter")</f>
        <v>Non Charter</v>
      </c>
    </row>
    <row r="297" spans="1:10" ht="13">
      <c r="A297" s="118" t="s">
        <v>573</v>
      </c>
      <c r="B297" s="116" t="s">
        <v>1010</v>
      </c>
      <c r="C297" s="116" t="s">
        <v>453</v>
      </c>
      <c r="D297" s="116" t="s">
        <v>747</v>
      </c>
      <c r="E297" s="116" t="s">
        <v>684</v>
      </c>
      <c r="F297" s="117" t="s">
        <v>585</v>
      </c>
      <c r="G297" s="116" t="s">
        <v>694</v>
      </c>
      <c r="H297" s="116" t="s">
        <v>1013</v>
      </c>
      <c r="I297" s="109" t="s">
        <v>747</v>
      </c>
      <c r="J297" s="108" t="str">
        <f>IF(Maine_Schools[[#This Row],[School Type]]="Charter","Charter", "Non Charter")</f>
        <v>Non Charter</v>
      </c>
    </row>
    <row r="298" spans="1:10" ht="13">
      <c r="A298" s="115" t="s">
        <v>573</v>
      </c>
      <c r="B298" s="113" t="s">
        <v>1010</v>
      </c>
      <c r="C298" s="113" t="s">
        <v>297</v>
      </c>
      <c r="D298" s="114" t="s">
        <v>697</v>
      </c>
      <c r="E298" s="113" t="s">
        <v>684</v>
      </c>
      <c r="F298" s="114" t="s">
        <v>585</v>
      </c>
      <c r="G298" s="113" t="s">
        <v>694</v>
      </c>
      <c r="H298" s="113" t="s">
        <v>1014</v>
      </c>
      <c r="I298" s="109" t="s">
        <v>697</v>
      </c>
      <c r="J298" s="108" t="str">
        <f>IF(Maine_Schools[[#This Row],[School Type]]="Charter","Charter", "Non Charter")</f>
        <v>Non Charter</v>
      </c>
    </row>
    <row r="299" spans="1:10" ht="13">
      <c r="A299" s="118" t="s">
        <v>573</v>
      </c>
      <c r="B299" s="116" t="s">
        <v>1010</v>
      </c>
      <c r="C299" s="116" t="s">
        <v>491</v>
      </c>
      <c r="D299" s="117" t="s">
        <v>735</v>
      </c>
      <c r="E299" s="116" t="s">
        <v>684</v>
      </c>
      <c r="F299" s="117" t="s">
        <v>585</v>
      </c>
      <c r="G299" s="116" t="s">
        <v>694</v>
      </c>
      <c r="H299" s="116" t="s">
        <v>1014</v>
      </c>
      <c r="I299" s="109" t="s">
        <v>735</v>
      </c>
      <c r="J299" s="108" t="str">
        <f>IF(Maine_Schools[[#This Row],[School Type]]="Charter","Charter", "Non Charter")</f>
        <v>Non Charter</v>
      </c>
    </row>
    <row r="300" spans="1:10" ht="13">
      <c r="A300" s="115" t="s">
        <v>573</v>
      </c>
      <c r="B300" s="113" t="s">
        <v>1010</v>
      </c>
      <c r="C300" s="113" t="s">
        <v>520</v>
      </c>
      <c r="D300" s="113" t="s">
        <v>787</v>
      </c>
      <c r="E300" s="113" t="s">
        <v>684</v>
      </c>
      <c r="F300" s="114" t="s">
        <v>585</v>
      </c>
      <c r="G300" s="113" t="s">
        <v>694</v>
      </c>
      <c r="H300" s="113" t="s">
        <v>1014</v>
      </c>
      <c r="I300" s="109" t="s">
        <v>787</v>
      </c>
      <c r="J300" s="108" t="str">
        <f>IF(Maine_Schools[[#This Row],[School Type]]="Charter","Charter", "Non Charter")</f>
        <v>Non Charter</v>
      </c>
    </row>
    <row r="301" spans="1:10" ht="13">
      <c r="A301" s="118" t="s">
        <v>573</v>
      </c>
      <c r="B301" s="116" t="s">
        <v>1010</v>
      </c>
      <c r="C301" s="116" t="s">
        <v>563</v>
      </c>
      <c r="D301" s="117" t="s">
        <v>786</v>
      </c>
      <c r="E301" s="116" t="s">
        <v>684</v>
      </c>
      <c r="F301" s="117" t="s">
        <v>585</v>
      </c>
      <c r="G301" s="116" t="s">
        <v>694</v>
      </c>
      <c r="H301" s="116" t="s">
        <v>1014</v>
      </c>
      <c r="I301" s="109" t="s">
        <v>786</v>
      </c>
      <c r="J301" s="108" t="str">
        <f>IF(Maine_Schools[[#This Row],[School Type]]="Charter","Charter", "Non Charter")</f>
        <v>Non Charter</v>
      </c>
    </row>
    <row r="302" spans="1:10" ht="13">
      <c r="A302" s="115" t="s">
        <v>573</v>
      </c>
      <c r="B302" s="113" t="s">
        <v>1015</v>
      </c>
      <c r="C302" s="113" t="s">
        <v>285</v>
      </c>
      <c r="D302" s="113" t="s">
        <v>793</v>
      </c>
      <c r="E302" s="113" t="s">
        <v>684</v>
      </c>
      <c r="F302" s="114" t="s">
        <v>585</v>
      </c>
      <c r="G302" s="113" t="s">
        <v>713</v>
      </c>
      <c r="H302" s="113" t="s">
        <v>1016</v>
      </c>
      <c r="I302" s="109" t="s">
        <v>793</v>
      </c>
      <c r="J302" s="108" t="str">
        <f>IF(Maine_Schools[[#This Row],[School Type]]="Charter","Charter", "Non Charter")</f>
        <v>Non Charter</v>
      </c>
    </row>
    <row r="303" spans="1:10" ht="13">
      <c r="A303" s="118" t="s">
        <v>573</v>
      </c>
      <c r="B303" s="116" t="s">
        <v>1015</v>
      </c>
      <c r="C303" s="116" t="s">
        <v>204</v>
      </c>
      <c r="D303" s="117" t="s">
        <v>697</v>
      </c>
      <c r="E303" s="116" t="s">
        <v>684</v>
      </c>
      <c r="F303" s="117" t="s">
        <v>585</v>
      </c>
      <c r="G303" s="116" t="s">
        <v>713</v>
      </c>
      <c r="H303" s="116" t="s">
        <v>1017</v>
      </c>
      <c r="I303" s="109" t="s">
        <v>697</v>
      </c>
      <c r="J303" s="108" t="str">
        <f>IF(Maine_Schools[[#This Row],[School Type]]="Charter","Charter", "Non Charter")</f>
        <v>Non Charter</v>
      </c>
    </row>
    <row r="304" spans="1:10" ht="13">
      <c r="A304" s="115" t="s">
        <v>573</v>
      </c>
      <c r="B304" s="113" t="s">
        <v>1015</v>
      </c>
      <c r="C304" s="113" t="s">
        <v>300</v>
      </c>
      <c r="D304" s="114" t="s">
        <v>792</v>
      </c>
      <c r="E304" s="113" t="s">
        <v>684</v>
      </c>
      <c r="F304" s="114" t="s">
        <v>585</v>
      </c>
      <c r="G304" s="113" t="s">
        <v>713</v>
      </c>
      <c r="H304" s="113" t="s">
        <v>1017</v>
      </c>
      <c r="I304" s="109" t="s">
        <v>792</v>
      </c>
      <c r="J304" s="108" t="str">
        <f>IF(Maine_Schools[[#This Row],[School Type]]="Charter","Charter", "Non Charter")</f>
        <v>Non Charter</v>
      </c>
    </row>
    <row r="305" spans="1:10" ht="13">
      <c r="A305" s="118" t="s">
        <v>573</v>
      </c>
      <c r="B305" s="116" t="s">
        <v>1015</v>
      </c>
      <c r="C305" s="116" t="s">
        <v>302</v>
      </c>
      <c r="D305" s="116" t="s">
        <v>793</v>
      </c>
      <c r="E305" s="116" t="s">
        <v>684</v>
      </c>
      <c r="F305" s="117" t="s">
        <v>585</v>
      </c>
      <c r="G305" s="116" t="s">
        <v>713</v>
      </c>
      <c r="H305" s="116" t="s">
        <v>1017</v>
      </c>
      <c r="I305" s="109" t="s">
        <v>793</v>
      </c>
      <c r="J305" s="108" t="str">
        <f>IF(Maine_Schools[[#This Row],[School Type]]="Charter","Charter", "Non Charter")</f>
        <v>Non Charter</v>
      </c>
    </row>
    <row r="306" spans="1:10" ht="13">
      <c r="A306" s="115" t="s">
        <v>573</v>
      </c>
      <c r="B306" s="113" t="s">
        <v>1015</v>
      </c>
      <c r="C306" s="113" t="s">
        <v>215</v>
      </c>
      <c r="D306" s="113" t="s">
        <v>793</v>
      </c>
      <c r="E306" s="113" t="s">
        <v>684</v>
      </c>
      <c r="F306" s="114" t="s">
        <v>585</v>
      </c>
      <c r="G306" s="113" t="s">
        <v>685</v>
      </c>
      <c r="H306" s="113" t="s">
        <v>1018</v>
      </c>
      <c r="I306" s="109" t="s">
        <v>793</v>
      </c>
      <c r="J306" s="108" t="str">
        <f>IF(Maine_Schools[[#This Row],[School Type]]="Charter","Charter", "Non Charter")</f>
        <v>Non Charter</v>
      </c>
    </row>
    <row r="307" spans="1:10" ht="13">
      <c r="A307" s="118" t="s">
        <v>573</v>
      </c>
      <c r="B307" s="116" t="s">
        <v>1019</v>
      </c>
      <c r="C307" s="116" t="s">
        <v>201</v>
      </c>
      <c r="D307" s="117" t="s">
        <v>697</v>
      </c>
      <c r="E307" s="116" t="s">
        <v>684</v>
      </c>
      <c r="F307" s="117" t="s">
        <v>585</v>
      </c>
      <c r="G307" s="116" t="s">
        <v>700</v>
      </c>
      <c r="H307" s="116" t="s">
        <v>1020</v>
      </c>
      <c r="I307" s="109" t="s">
        <v>697</v>
      </c>
      <c r="J307" s="108" t="str">
        <f>IF(Maine_Schools[[#This Row],[School Type]]="Charter","Charter", "Non Charter")</f>
        <v>Non Charter</v>
      </c>
    </row>
    <row r="308" spans="1:10" ht="13">
      <c r="A308" s="115" t="s">
        <v>573</v>
      </c>
      <c r="B308" s="113" t="s">
        <v>1019</v>
      </c>
      <c r="C308" s="113" t="s">
        <v>205</v>
      </c>
      <c r="D308" s="114" t="s">
        <v>735</v>
      </c>
      <c r="E308" s="113" t="s">
        <v>684</v>
      </c>
      <c r="F308" s="114" t="s">
        <v>585</v>
      </c>
      <c r="G308" s="113" t="s">
        <v>700</v>
      </c>
      <c r="H308" s="113" t="s">
        <v>1020</v>
      </c>
      <c r="I308" s="109" t="s">
        <v>735</v>
      </c>
      <c r="J308" s="108" t="str">
        <f>IF(Maine_Schools[[#This Row],[School Type]]="Charter","Charter", "Non Charter")</f>
        <v>Non Charter</v>
      </c>
    </row>
    <row r="309" spans="1:10" ht="13">
      <c r="A309" s="118" t="s">
        <v>573</v>
      </c>
      <c r="B309" s="116" t="s">
        <v>1019</v>
      </c>
      <c r="C309" s="116" t="s">
        <v>442</v>
      </c>
      <c r="D309" s="116" t="s">
        <v>747</v>
      </c>
      <c r="E309" s="116" t="s">
        <v>684</v>
      </c>
      <c r="F309" s="117" t="s">
        <v>585</v>
      </c>
      <c r="G309" s="116" t="s">
        <v>700</v>
      </c>
      <c r="H309" s="116" t="s">
        <v>1020</v>
      </c>
      <c r="I309" s="109" t="s">
        <v>747</v>
      </c>
      <c r="J309" s="108" t="str">
        <f>IF(Maine_Schools[[#This Row],[School Type]]="Charter","Charter", "Non Charter")</f>
        <v>Non Charter</v>
      </c>
    </row>
    <row r="310" spans="1:10" ht="13">
      <c r="A310" s="115" t="s">
        <v>573</v>
      </c>
      <c r="B310" s="113" t="s">
        <v>1021</v>
      </c>
      <c r="C310" s="113" t="s">
        <v>461</v>
      </c>
      <c r="D310" s="113" t="s">
        <v>787</v>
      </c>
      <c r="E310" s="113" t="s">
        <v>684</v>
      </c>
      <c r="F310" s="114" t="s">
        <v>585</v>
      </c>
      <c r="G310" s="113" t="s">
        <v>737</v>
      </c>
      <c r="H310" s="113" t="s">
        <v>1022</v>
      </c>
      <c r="I310" s="109" t="s">
        <v>787</v>
      </c>
      <c r="J310" s="108" t="str">
        <f>IF(Maine_Schools[[#This Row],[School Type]]="Charter","Charter", "Non Charter")</f>
        <v>Non Charter</v>
      </c>
    </row>
    <row r="311" spans="1:10" ht="13">
      <c r="A311" s="118" t="s">
        <v>573</v>
      </c>
      <c r="B311" s="116" t="s">
        <v>1021</v>
      </c>
      <c r="C311" s="116" t="s">
        <v>308</v>
      </c>
      <c r="D311" s="117" t="s">
        <v>697</v>
      </c>
      <c r="E311" s="116" t="s">
        <v>684</v>
      </c>
      <c r="F311" s="117" t="s">
        <v>585</v>
      </c>
      <c r="G311" s="116" t="s">
        <v>737</v>
      </c>
      <c r="H311" s="116" t="s">
        <v>1022</v>
      </c>
      <c r="I311" s="109" t="s">
        <v>697</v>
      </c>
      <c r="J311" s="108" t="str">
        <f>IF(Maine_Schools[[#This Row],[School Type]]="Charter","Charter", "Non Charter")</f>
        <v>Non Charter</v>
      </c>
    </row>
    <row r="312" spans="1:10" ht="13">
      <c r="A312" s="115" t="s">
        <v>573</v>
      </c>
      <c r="B312" s="113" t="s">
        <v>1021</v>
      </c>
      <c r="C312" s="113" t="s">
        <v>309</v>
      </c>
      <c r="D312" s="113" t="s">
        <v>845</v>
      </c>
      <c r="E312" s="113" t="s">
        <v>684</v>
      </c>
      <c r="F312" s="114" t="s">
        <v>585</v>
      </c>
      <c r="G312" s="113" t="s">
        <v>737</v>
      </c>
      <c r="H312" s="113" t="s">
        <v>1023</v>
      </c>
      <c r="I312" s="109" t="s">
        <v>845</v>
      </c>
      <c r="J312" s="108" t="str">
        <f>IF(Maine_Schools[[#This Row],[School Type]]="Charter","Charter", "Non Charter")</f>
        <v>Non Charter</v>
      </c>
    </row>
    <row r="313" spans="1:10" ht="13">
      <c r="A313" s="118" t="s">
        <v>573</v>
      </c>
      <c r="B313" s="116" t="s">
        <v>1021</v>
      </c>
      <c r="C313" s="116" t="s">
        <v>492</v>
      </c>
      <c r="D313" s="117" t="s">
        <v>735</v>
      </c>
      <c r="E313" s="116" t="s">
        <v>684</v>
      </c>
      <c r="F313" s="117" t="s">
        <v>585</v>
      </c>
      <c r="G313" s="116" t="s">
        <v>737</v>
      </c>
      <c r="H313" s="116" t="s">
        <v>1022</v>
      </c>
      <c r="I313" s="109" t="s">
        <v>735</v>
      </c>
      <c r="J313" s="108" t="str">
        <f>IF(Maine_Schools[[#This Row],[School Type]]="Charter","Charter", "Non Charter")</f>
        <v>Non Charter</v>
      </c>
    </row>
    <row r="314" spans="1:10" ht="13">
      <c r="A314" s="115" t="s">
        <v>573</v>
      </c>
      <c r="B314" s="113" t="s">
        <v>1021</v>
      </c>
      <c r="C314" s="113" t="s">
        <v>372</v>
      </c>
      <c r="D314" s="113" t="s">
        <v>845</v>
      </c>
      <c r="E314" s="113" t="s">
        <v>684</v>
      </c>
      <c r="F314" s="114" t="s">
        <v>585</v>
      </c>
      <c r="G314" s="113" t="s">
        <v>737</v>
      </c>
      <c r="H314" s="113" t="s">
        <v>1024</v>
      </c>
      <c r="I314" s="109" t="s">
        <v>845</v>
      </c>
      <c r="J314" s="108" t="str">
        <f>IF(Maine_Schools[[#This Row],[School Type]]="Charter","Charter", "Non Charter")</f>
        <v>Non Charter</v>
      </c>
    </row>
    <row r="315" spans="1:10" ht="13">
      <c r="A315" s="118" t="s">
        <v>573</v>
      </c>
      <c r="B315" s="116" t="s">
        <v>1021</v>
      </c>
      <c r="C315" s="116" t="s">
        <v>77</v>
      </c>
      <c r="D315" s="117" t="s">
        <v>786</v>
      </c>
      <c r="E315" s="116" t="s">
        <v>684</v>
      </c>
      <c r="F315" s="117" t="s">
        <v>585</v>
      </c>
      <c r="G315" s="116" t="s">
        <v>737</v>
      </c>
      <c r="H315" s="116" t="s">
        <v>1022</v>
      </c>
      <c r="I315" s="109" t="s">
        <v>786</v>
      </c>
      <c r="J315" s="108" t="str">
        <f>IF(Maine_Schools[[#This Row],[School Type]]="Charter","Charter", "Non Charter")</f>
        <v>Non Charter</v>
      </c>
    </row>
    <row r="316" spans="1:10" ht="13">
      <c r="A316" s="115" t="s">
        <v>573</v>
      </c>
      <c r="B316" s="113" t="s">
        <v>1025</v>
      </c>
      <c r="C316" s="113" t="s">
        <v>330</v>
      </c>
      <c r="D316" s="113" t="s">
        <v>997</v>
      </c>
      <c r="E316" s="113" t="s">
        <v>684</v>
      </c>
      <c r="F316" s="114" t="s">
        <v>585</v>
      </c>
      <c r="G316" s="113" t="s">
        <v>713</v>
      </c>
      <c r="H316" s="113" t="s">
        <v>1026</v>
      </c>
      <c r="I316" s="109" t="s">
        <v>997</v>
      </c>
      <c r="J316" s="108" t="str">
        <f>IF(Maine_Schools[[#This Row],[School Type]]="Charter","Charter", "Non Charter")</f>
        <v>Non Charter</v>
      </c>
    </row>
    <row r="317" spans="1:10" ht="13">
      <c r="A317" s="118" t="s">
        <v>573</v>
      </c>
      <c r="B317" s="116" t="s">
        <v>1025</v>
      </c>
      <c r="C317" s="116" t="s">
        <v>404</v>
      </c>
      <c r="D317" s="117" t="s">
        <v>786</v>
      </c>
      <c r="E317" s="116" t="s">
        <v>684</v>
      </c>
      <c r="F317" s="117" t="s">
        <v>585</v>
      </c>
      <c r="G317" s="116" t="s">
        <v>713</v>
      </c>
      <c r="H317" s="116" t="s">
        <v>1026</v>
      </c>
      <c r="I317" s="109" t="s">
        <v>786</v>
      </c>
      <c r="J317" s="108" t="str">
        <f>IF(Maine_Schools[[#This Row],[School Type]]="Charter","Charter", "Non Charter")</f>
        <v>Non Charter</v>
      </c>
    </row>
    <row r="318" spans="1:10" ht="13">
      <c r="A318" s="115" t="s">
        <v>573</v>
      </c>
      <c r="B318" s="113" t="s">
        <v>1025</v>
      </c>
      <c r="C318" s="113" t="s">
        <v>430</v>
      </c>
      <c r="D318" s="114" t="s">
        <v>697</v>
      </c>
      <c r="E318" s="113" t="s">
        <v>684</v>
      </c>
      <c r="F318" s="114" t="s">
        <v>585</v>
      </c>
      <c r="G318" s="113" t="s">
        <v>713</v>
      </c>
      <c r="H318" s="113" t="s">
        <v>1026</v>
      </c>
      <c r="I318" s="109" t="s">
        <v>697</v>
      </c>
      <c r="J318" s="108" t="str">
        <f>IF(Maine_Schools[[#This Row],[School Type]]="Charter","Charter", "Non Charter")</f>
        <v>Non Charter</v>
      </c>
    </row>
    <row r="319" spans="1:10" ht="13">
      <c r="A319" s="118" t="s">
        <v>573</v>
      </c>
      <c r="B319" s="116" t="s">
        <v>1025</v>
      </c>
      <c r="C319" s="116" t="s">
        <v>471</v>
      </c>
      <c r="D319" s="116" t="s">
        <v>793</v>
      </c>
      <c r="E319" s="116" t="s">
        <v>684</v>
      </c>
      <c r="F319" s="117" t="s">
        <v>585</v>
      </c>
      <c r="G319" s="116" t="s">
        <v>700</v>
      </c>
      <c r="H319" s="116" t="s">
        <v>1027</v>
      </c>
      <c r="I319" s="109" t="s">
        <v>793</v>
      </c>
      <c r="J319" s="108" t="str">
        <f>IF(Maine_Schools[[#This Row],[School Type]]="Charter","Charter", "Non Charter")</f>
        <v>Non Charter</v>
      </c>
    </row>
    <row r="320" spans="1:10" ht="13">
      <c r="A320" s="115" t="s">
        <v>573</v>
      </c>
      <c r="B320" s="113" t="s">
        <v>1025</v>
      </c>
      <c r="C320" s="113" t="s">
        <v>503</v>
      </c>
      <c r="D320" s="113" t="s">
        <v>944</v>
      </c>
      <c r="E320" s="113" t="s">
        <v>684</v>
      </c>
      <c r="F320" s="114" t="s">
        <v>585</v>
      </c>
      <c r="G320" s="113" t="s">
        <v>713</v>
      </c>
      <c r="H320" s="113" t="s">
        <v>1028</v>
      </c>
      <c r="I320" s="109" t="s">
        <v>944</v>
      </c>
      <c r="J320" s="108" t="str">
        <f>IF(Maine_Schools[[#This Row],[School Type]]="Charter","Charter", "Non Charter")</f>
        <v>Non Charter</v>
      </c>
    </row>
    <row r="321" spans="1:10" ht="13">
      <c r="A321" s="118" t="s">
        <v>573</v>
      </c>
      <c r="B321" s="116" t="s">
        <v>1025</v>
      </c>
      <c r="C321" s="116" t="s">
        <v>521</v>
      </c>
      <c r="D321" s="117" t="s">
        <v>735</v>
      </c>
      <c r="E321" s="116" t="s">
        <v>684</v>
      </c>
      <c r="F321" s="117" t="s">
        <v>585</v>
      </c>
      <c r="G321" s="116" t="s">
        <v>713</v>
      </c>
      <c r="H321" s="116" t="s">
        <v>1026</v>
      </c>
      <c r="I321" s="109" t="s">
        <v>735</v>
      </c>
      <c r="J321" s="108" t="str">
        <f>IF(Maine_Schools[[#This Row],[School Type]]="Charter","Charter", "Non Charter")</f>
        <v>Non Charter</v>
      </c>
    </row>
    <row r="322" spans="1:10" ht="13">
      <c r="A322" s="115" t="s">
        <v>573</v>
      </c>
      <c r="B322" s="113" t="s">
        <v>1025</v>
      </c>
      <c r="C322" s="113" t="s">
        <v>440</v>
      </c>
      <c r="D322" s="114" t="s">
        <v>792</v>
      </c>
      <c r="E322" s="113" t="s">
        <v>684</v>
      </c>
      <c r="F322" s="114" t="s">
        <v>585</v>
      </c>
      <c r="G322" s="113" t="s">
        <v>700</v>
      </c>
      <c r="H322" s="113" t="s">
        <v>1027</v>
      </c>
      <c r="I322" s="109" t="s">
        <v>792</v>
      </c>
      <c r="J322" s="108" t="str">
        <f>IF(Maine_Schools[[#This Row],[School Type]]="Charter","Charter", "Non Charter")</f>
        <v>Non Charter</v>
      </c>
    </row>
    <row r="323" spans="1:10" ht="13">
      <c r="A323" s="118" t="s">
        <v>573</v>
      </c>
      <c r="B323" s="116" t="s">
        <v>1029</v>
      </c>
      <c r="C323" s="116" t="s">
        <v>456</v>
      </c>
      <c r="D323" s="116" t="s">
        <v>787</v>
      </c>
      <c r="E323" s="116" t="s">
        <v>684</v>
      </c>
      <c r="F323" s="117" t="s">
        <v>585</v>
      </c>
      <c r="G323" s="116" t="s">
        <v>737</v>
      </c>
      <c r="H323" s="116" t="s">
        <v>1030</v>
      </c>
      <c r="I323" s="109" t="s">
        <v>787</v>
      </c>
      <c r="J323" s="108" t="str">
        <f>IF(Maine_Schools[[#This Row],[School Type]]="Charter","Charter", "Non Charter")</f>
        <v>Non Charter</v>
      </c>
    </row>
    <row r="324" spans="1:10" ht="13">
      <c r="A324" s="115" t="s">
        <v>573</v>
      </c>
      <c r="B324" s="113" t="s">
        <v>1029</v>
      </c>
      <c r="C324" s="113" t="s">
        <v>343</v>
      </c>
      <c r="D324" s="114" t="s">
        <v>693</v>
      </c>
      <c r="E324" s="113" t="s">
        <v>684</v>
      </c>
      <c r="F324" s="114" t="s">
        <v>585</v>
      </c>
      <c r="G324" s="113" t="s">
        <v>737</v>
      </c>
      <c r="H324" s="113" t="s">
        <v>1030</v>
      </c>
      <c r="I324" s="109" t="s">
        <v>693</v>
      </c>
      <c r="J324" s="108" t="str">
        <f>IF(Maine_Schools[[#This Row],[School Type]]="Charter","Charter", "Non Charter")</f>
        <v>Non Charter</v>
      </c>
    </row>
    <row r="325" spans="1:10" ht="13">
      <c r="A325" s="118" t="s">
        <v>573</v>
      </c>
      <c r="B325" s="116" t="s">
        <v>1029</v>
      </c>
      <c r="C325" s="116" t="s">
        <v>100</v>
      </c>
      <c r="D325" s="117" t="s">
        <v>697</v>
      </c>
      <c r="E325" s="116" t="s">
        <v>684</v>
      </c>
      <c r="F325" s="117" t="s">
        <v>585</v>
      </c>
      <c r="G325" s="116" t="s">
        <v>737</v>
      </c>
      <c r="H325" s="116" t="s">
        <v>1030</v>
      </c>
      <c r="I325" s="109" t="s">
        <v>697</v>
      </c>
      <c r="J325" s="108" t="str">
        <f>IF(Maine_Schools[[#This Row],[School Type]]="Charter","Charter", "Non Charter")</f>
        <v>Non Charter</v>
      </c>
    </row>
    <row r="326" spans="1:10" ht="13">
      <c r="A326" s="115" t="s">
        <v>573</v>
      </c>
      <c r="B326" s="113" t="s">
        <v>1031</v>
      </c>
      <c r="C326" s="113" t="s">
        <v>265</v>
      </c>
      <c r="D326" s="113" t="s">
        <v>747</v>
      </c>
      <c r="E326" s="113" t="s">
        <v>684</v>
      </c>
      <c r="F326" s="114" t="s">
        <v>585</v>
      </c>
      <c r="G326" s="113" t="s">
        <v>723</v>
      </c>
      <c r="H326" s="113" t="s">
        <v>1032</v>
      </c>
      <c r="I326" s="109" t="s">
        <v>747</v>
      </c>
      <c r="J326" s="108" t="str">
        <f>IF(Maine_Schools[[#This Row],[School Type]]="Charter","Charter", "Non Charter")</f>
        <v>Non Charter</v>
      </c>
    </row>
    <row r="327" spans="1:10" ht="13">
      <c r="A327" s="118" t="s">
        <v>573</v>
      </c>
      <c r="B327" s="116" t="s">
        <v>1031</v>
      </c>
      <c r="C327" s="116" t="s">
        <v>352</v>
      </c>
      <c r="D327" s="116" t="s">
        <v>747</v>
      </c>
      <c r="E327" s="116" t="s">
        <v>684</v>
      </c>
      <c r="F327" s="117" t="s">
        <v>585</v>
      </c>
      <c r="G327" s="116" t="s">
        <v>716</v>
      </c>
      <c r="H327" s="116" t="s">
        <v>1033</v>
      </c>
      <c r="I327" s="109" t="s">
        <v>747</v>
      </c>
      <c r="J327" s="108" t="str">
        <f>IF(Maine_Schools[[#This Row],[School Type]]="Charter","Charter", "Non Charter")</f>
        <v>Non Charter</v>
      </c>
    </row>
    <row r="328" spans="1:10" ht="13">
      <c r="A328" s="115" t="s">
        <v>573</v>
      </c>
      <c r="B328" s="113" t="s">
        <v>1031</v>
      </c>
      <c r="C328" s="113" t="s">
        <v>500</v>
      </c>
      <c r="D328" s="113" t="s">
        <v>747</v>
      </c>
      <c r="E328" s="113" t="s">
        <v>684</v>
      </c>
      <c r="F328" s="114" t="s">
        <v>585</v>
      </c>
      <c r="G328" s="113" t="s">
        <v>723</v>
      </c>
      <c r="H328" s="113" t="s">
        <v>1034</v>
      </c>
      <c r="I328" s="109" t="s">
        <v>747</v>
      </c>
      <c r="J328" s="108" t="str">
        <f>IF(Maine_Schools[[#This Row],[School Type]]="Charter","Charter", "Non Charter")</f>
        <v>Non Charter</v>
      </c>
    </row>
    <row r="329" spans="1:10" ht="13">
      <c r="A329" s="118" t="s">
        <v>573</v>
      </c>
      <c r="B329" s="116" t="s">
        <v>1031</v>
      </c>
      <c r="C329" s="116" t="s">
        <v>312</v>
      </c>
      <c r="D329" s="116" t="s">
        <v>747</v>
      </c>
      <c r="E329" s="116" t="s">
        <v>684</v>
      </c>
      <c r="F329" s="117" t="s">
        <v>585</v>
      </c>
      <c r="G329" s="116" t="s">
        <v>723</v>
      </c>
      <c r="H329" s="116" t="s">
        <v>1035</v>
      </c>
      <c r="I329" s="109" t="s">
        <v>747</v>
      </c>
      <c r="J329" s="108" t="str">
        <f>IF(Maine_Schools[[#This Row],[School Type]]="Charter","Charter", "Non Charter")</f>
        <v>Non Charter</v>
      </c>
    </row>
    <row r="330" spans="1:10" ht="13">
      <c r="A330" s="115" t="s">
        <v>573</v>
      </c>
      <c r="B330" s="113" t="s">
        <v>1031</v>
      </c>
      <c r="C330" s="113" t="s">
        <v>126</v>
      </c>
      <c r="D330" s="114" t="s">
        <v>697</v>
      </c>
      <c r="E330" s="113" t="s">
        <v>684</v>
      </c>
      <c r="F330" s="114" t="s">
        <v>585</v>
      </c>
      <c r="G330" s="113" t="s">
        <v>723</v>
      </c>
      <c r="H330" s="113" t="s">
        <v>1034</v>
      </c>
      <c r="I330" s="109" t="s">
        <v>697</v>
      </c>
      <c r="J330" s="108" t="str">
        <f>IF(Maine_Schools[[#This Row],[School Type]]="Charter","Charter", "Non Charter")</f>
        <v>Non Charter</v>
      </c>
    </row>
    <row r="331" spans="1:10" ht="13">
      <c r="A331" s="118" t="s">
        <v>573</v>
      </c>
      <c r="B331" s="116" t="s">
        <v>1031</v>
      </c>
      <c r="C331" s="116" t="s">
        <v>186</v>
      </c>
      <c r="D331" s="117" t="s">
        <v>735</v>
      </c>
      <c r="E331" s="116" t="s">
        <v>684</v>
      </c>
      <c r="F331" s="117" t="s">
        <v>585</v>
      </c>
      <c r="G331" s="116" t="s">
        <v>723</v>
      </c>
      <c r="H331" s="116" t="s">
        <v>1034</v>
      </c>
      <c r="I331" s="109" t="s">
        <v>735</v>
      </c>
      <c r="J331" s="108" t="str">
        <f>IF(Maine_Schools[[#This Row],[School Type]]="Charter","Charter", "Non Charter")</f>
        <v>Non Charter</v>
      </c>
    </row>
    <row r="332" spans="1:10" ht="13">
      <c r="A332" s="115" t="s">
        <v>573</v>
      </c>
      <c r="B332" s="113" t="s">
        <v>1036</v>
      </c>
      <c r="C332" s="113" t="s">
        <v>131</v>
      </c>
      <c r="D332" s="114" t="s">
        <v>697</v>
      </c>
      <c r="E332" s="113" t="s">
        <v>684</v>
      </c>
      <c r="F332" s="114" t="s">
        <v>585</v>
      </c>
      <c r="G332" s="113" t="s">
        <v>723</v>
      </c>
      <c r="H332" s="113" t="s">
        <v>1037</v>
      </c>
      <c r="I332" s="109" t="s">
        <v>697</v>
      </c>
      <c r="J332" s="108" t="str">
        <f>IF(Maine_Schools[[#This Row],[School Type]]="Charter","Charter", "Non Charter")</f>
        <v>Non Charter</v>
      </c>
    </row>
    <row r="333" spans="1:10" ht="13">
      <c r="A333" s="118" t="s">
        <v>573</v>
      </c>
      <c r="B333" s="116" t="s">
        <v>1036</v>
      </c>
      <c r="C333" s="116" t="s">
        <v>53</v>
      </c>
      <c r="D333" s="117" t="s">
        <v>792</v>
      </c>
      <c r="E333" s="116" t="s">
        <v>684</v>
      </c>
      <c r="F333" s="117" t="s">
        <v>585</v>
      </c>
      <c r="G333" s="116" t="s">
        <v>723</v>
      </c>
      <c r="H333" s="116" t="s">
        <v>1037</v>
      </c>
      <c r="I333" s="109" t="s">
        <v>792</v>
      </c>
      <c r="J333" s="108" t="str">
        <f>IF(Maine_Schools[[#This Row],[School Type]]="Charter","Charter", "Non Charter")</f>
        <v>Non Charter</v>
      </c>
    </row>
    <row r="334" spans="1:10" ht="13">
      <c r="A334" s="115" t="s">
        <v>573</v>
      </c>
      <c r="B334" s="113" t="s">
        <v>1036</v>
      </c>
      <c r="C334" s="113" t="s">
        <v>399</v>
      </c>
      <c r="D334" s="113" t="s">
        <v>710</v>
      </c>
      <c r="E334" s="113" t="s">
        <v>684</v>
      </c>
      <c r="F334" s="114" t="s">
        <v>585</v>
      </c>
      <c r="G334" s="113" t="s">
        <v>723</v>
      </c>
      <c r="H334" s="113" t="s">
        <v>1037</v>
      </c>
      <c r="I334" s="109" t="s">
        <v>710</v>
      </c>
      <c r="J334" s="108" t="str">
        <f>IF(Maine_Schools[[#This Row],[School Type]]="Charter","Charter", "Non Charter")</f>
        <v>Non Charter</v>
      </c>
    </row>
    <row r="335" spans="1:10" ht="13">
      <c r="A335" s="118" t="s">
        <v>573</v>
      </c>
      <c r="B335" s="116" t="s">
        <v>1036</v>
      </c>
      <c r="C335" s="116" t="s">
        <v>494</v>
      </c>
      <c r="D335" s="117" t="s">
        <v>1038</v>
      </c>
      <c r="E335" s="116" t="s">
        <v>684</v>
      </c>
      <c r="F335" s="117" t="s">
        <v>585</v>
      </c>
      <c r="G335" s="116" t="s">
        <v>723</v>
      </c>
      <c r="H335" s="116" t="s">
        <v>1037</v>
      </c>
      <c r="I335" s="109" t="s">
        <v>1038</v>
      </c>
      <c r="J335" s="108" t="str">
        <f>IF(Maine_Schools[[#This Row],[School Type]]="Charter","Charter", "Non Charter")</f>
        <v>Non Charter</v>
      </c>
    </row>
    <row r="336" spans="1:10" ht="13">
      <c r="A336" s="115" t="s">
        <v>573</v>
      </c>
      <c r="B336" s="113" t="s">
        <v>1039</v>
      </c>
      <c r="C336" s="113" t="s">
        <v>102</v>
      </c>
      <c r="D336" s="113" t="s">
        <v>747</v>
      </c>
      <c r="E336" s="113" t="s">
        <v>684</v>
      </c>
      <c r="F336" s="114" t="s">
        <v>585</v>
      </c>
      <c r="G336" s="113" t="s">
        <v>713</v>
      </c>
      <c r="H336" s="113" t="s">
        <v>1040</v>
      </c>
      <c r="I336" s="109" t="s">
        <v>747</v>
      </c>
      <c r="J336" s="108" t="str">
        <f>IF(Maine_Schools[[#This Row],[School Type]]="Charter","Charter", "Non Charter")</f>
        <v>Non Charter</v>
      </c>
    </row>
    <row r="337" spans="1:10" ht="13">
      <c r="A337" s="118" t="s">
        <v>573</v>
      </c>
      <c r="B337" s="116" t="s">
        <v>1039</v>
      </c>
      <c r="C337" s="116" t="s">
        <v>158</v>
      </c>
      <c r="D337" s="117" t="s">
        <v>697</v>
      </c>
      <c r="E337" s="116" t="s">
        <v>684</v>
      </c>
      <c r="F337" s="117" t="s">
        <v>585</v>
      </c>
      <c r="G337" s="116" t="s">
        <v>713</v>
      </c>
      <c r="H337" s="116" t="s">
        <v>1040</v>
      </c>
      <c r="I337" s="109" t="s">
        <v>697</v>
      </c>
      <c r="J337" s="108" t="str">
        <f>IF(Maine_Schools[[#This Row],[School Type]]="Charter","Charter", "Non Charter")</f>
        <v>Non Charter</v>
      </c>
    </row>
    <row r="338" spans="1:10" ht="13">
      <c r="A338" s="115" t="s">
        <v>573</v>
      </c>
      <c r="B338" s="113" t="s">
        <v>1039</v>
      </c>
      <c r="C338" s="113" t="s">
        <v>508</v>
      </c>
      <c r="D338" s="114" t="s">
        <v>735</v>
      </c>
      <c r="E338" s="113" t="s">
        <v>684</v>
      </c>
      <c r="F338" s="114" t="s">
        <v>585</v>
      </c>
      <c r="G338" s="113" t="s">
        <v>713</v>
      </c>
      <c r="H338" s="113" t="s">
        <v>1040</v>
      </c>
      <c r="I338" s="109" t="s">
        <v>735</v>
      </c>
      <c r="J338" s="108" t="str">
        <f>IF(Maine_Schools[[#This Row],[School Type]]="Charter","Charter", "Non Charter")</f>
        <v>Non Charter</v>
      </c>
    </row>
    <row r="339" spans="1:10" ht="13">
      <c r="A339" s="118" t="s">
        <v>573</v>
      </c>
      <c r="B339" s="116" t="s">
        <v>1041</v>
      </c>
      <c r="C339" s="116" t="s">
        <v>238</v>
      </c>
      <c r="D339" s="116" t="s">
        <v>793</v>
      </c>
      <c r="E339" s="116" t="s">
        <v>684</v>
      </c>
      <c r="F339" s="117" t="s">
        <v>585</v>
      </c>
      <c r="G339" s="116" t="s">
        <v>750</v>
      </c>
      <c r="H339" s="116" t="s">
        <v>835</v>
      </c>
      <c r="I339" s="109" t="s">
        <v>793</v>
      </c>
      <c r="J339" s="108" t="str">
        <f>IF(Maine_Schools[[#This Row],[School Type]]="Charter","Charter", "Non Charter")</f>
        <v>Non Charter</v>
      </c>
    </row>
    <row r="340" spans="1:10" ht="13">
      <c r="A340" s="115" t="s">
        <v>573</v>
      </c>
      <c r="B340" s="113" t="s">
        <v>1041</v>
      </c>
      <c r="C340" s="113" t="s">
        <v>240</v>
      </c>
      <c r="D340" s="114" t="s">
        <v>792</v>
      </c>
      <c r="E340" s="113" t="s">
        <v>684</v>
      </c>
      <c r="F340" s="114" t="s">
        <v>585</v>
      </c>
      <c r="G340" s="113" t="s">
        <v>750</v>
      </c>
      <c r="H340" s="113" t="s">
        <v>1042</v>
      </c>
      <c r="I340" s="109" t="s">
        <v>792</v>
      </c>
      <c r="J340" s="108" t="str">
        <f>IF(Maine_Schools[[#This Row],[School Type]]="Charter","Charter", "Non Charter")</f>
        <v>Non Charter</v>
      </c>
    </row>
    <row r="341" spans="1:10" ht="13">
      <c r="A341" s="118" t="s">
        <v>573</v>
      </c>
      <c r="B341" s="116" t="s">
        <v>1043</v>
      </c>
      <c r="C341" s="116" t="s">
        <v>317</v>
      </c>
      <c r="D341" s="116" t="s">
        <v>787</v>
      </c>
      <c r="E341" s="116" t="s">
        <v>684</v>
      </c>
      <c r="F341" s="117" t="s">
        <v>585</v>
      </c>
      <c r="G341" s="116" t="s">
        <v>719</v>
      </c>
      <c r="H341" s="116" t="s">
        <v>1044</v>
      </c>
      <c r="I341" s="109" t="s">
        <v>787</v>
      </c>
      <c r="J341" s="108" t="str">
        <f>IF(Maine_Schools[[#This Row],[School Type]]="Charter","Charter", "Non Charter")</f>
        <v>Non Charter</v>
      </c>
    </row>
    <row r="342" spans="1:10" ht="13">
      <c r="A342" s="115" t="s">
        <v>573</v>
      </c>
      <c r="B342" s="113" t="s">
        <v>1043</v>
      </c>
      <c r="C342" s="113" t="s">
        <v>319</v>
      </c>
      <c r="D342" s="114" t="s">
        <v>697</v>
      </c>
      <c r="E342" s="113" t="s">
        <v>684</v>
      </c>
      <c r="F342" s="114" t="s">
        <v>585</v>
      </c>
      <c r="G342" s="113" t="s">
        <v>719</v>
      </c>
      <c r="H342" s="113" t="s">
        <v>1044</v>
      </c>
      <c r="I342" s="109" t="s">
        <v>697</v>
      </c>
      <c r="J342" s="108" t="str">
        <f>IF(Maine_Schools[[#This Row],[School Type]]="Charter","Charter", "Non Charter")</f>
        <v>Non Charter</v>
      </c>
    </row>
    <row r="343" spans="1:10" ht="13">
      <c r="A343" s="118" t="s">
        <v>573</v>
      </c>
      <c r="B343" s="116" t="s">
        <v>1043</v>
      </c>
      <c r="C343" s="116" t="s">
        <v>121</v>
      </c>
      <c r="D343" s="117" t="s">
        <v>735</v>
      </c>
      <c r="E343" s="116" t="s">
        <v>684</v>
      </c>
      <c r="F343" s="117" t="s">
        <v>585</v>
      </c>
      <c r="G343" s="116" t="s">
        <v>719</v>
      </c>
      <c r="H343" s="116" t="s">
        <v>1044</v>
      </c>
      <c r="I343" s="109" t="s">
        <v>735</v>
      </c>
      <c r="J343" s="108" t="str">
        <f>IF(Maine_Schools[[#This Row],[School Type]]="Charter","Charter", "Non Charter")</f>
        <v>Non Charter</v>
      </c>
    </row>
    <row r="344" spans="1:10" ht="13">
      <c r="A344" s="115" t="s">
        <v>573</v>
      </c>
      <c r="B344" s="113" t="s">
        <v>1043</v>
      </c>
      <c r="C344" s="113" t="s">
        <v>449</v>
      </c>
      <c r="D344" s="114" t="s">
        <v>786</v>
      </c>
      <c r="E344" s="113" t="s">
        <v>684</v>
      </c>
      <c r="F344" s="114" t="s">
        <v>585</v>
      </c>
      <c r="G344" s="113" t="s">
        <v>719</v>
      </c>
      <c r="H344" s="113" t="s">
        <v>1044</v>
      </c>
      <c r="I344" s="109" t="s">
        <v>786</v>
      </c>
      <c r="J344" s="108" t="str">
        <f>IF(Maine_Schools[[#This Row],[School Type]]="Charter","Charter", "Non Charter")</f>
        <v>Non Charter</v>
      </c>
    </row>
    <row r="345" spans="1:10" ht="13">
      <c r="A345" s="118" t="s">
        <v>573</v>
      </c>
      <c r="B345" s="116" t="s">
        <v>1045</v>
      </c>
      <c r="C345" s="116" t="s">
        <v>133</v>
      </c>
      <c r="D345" s="116" t="s">
        <v>793</v>
      </c>
      <c r="E345" s="116" t="s">
        <v>684</v>
      </c>
      <c r="F345" s="117" t="s">
        <v>585</v>
      </c>
      <c r="G345" s="116" t="s">
        <v>713</v>
      </c>
      <c r="H345" s="116" t="s">
        <v>1046</v>
      </c>
      <c r="I345" s="109" t="s">
        <v>793</v>
      </c>
      <c r="J345" s="108" t="str">
        <f>IF(Maine_Schools[[#This Row],[School Type]]="Charter","Charter", "Non Charter")</f>
        <v>Non Charter</v>
      </c>
    </row>
    <row r="346" spans="1:10" ht="13">
      <c r="A346" s="115" t="s">
        <v>573</v>
      </c>
      <c r="B346" s="113" t="s">
        <v>1045</v>
      </c>
      <c r="C346" s="113" t="s">
        <v>190</v>
      </c>
      <c r="D346" s="114" t="s">
        <v>792</v>
      </c>
      <c r="E346" s="113" t="s">
        <v>684</v>
      </c>
      <c r="F346" s="114" t="s">
        <v>585</v>
      </c>
      <c r="G346" s="113" t="s">
        <v>713</v>
      </c>
      <c r="H346" s="113" t="s">
        <v>731</v>
      </c>
      <c r="I346" s="109" t="s">
        <v>792</v>
      </c>
      <c r="J346" s="108" t="str">
        <f>IF(Maine_Schools[[#This Row],[School Type]]="Charter","Charter", "Non Charter")</f>
        <v>Non Charter</v>
      </c>
    </row>
    <row r="347" spans="1:10" ht="13">
      <c r="A347" s="118" t="s">
        <v>573</v>
      </c>
      <c r="B347" s="116" t="s">
        <v>1047</v>
      </c>
      <c r="C347" s="116" t="s">
        <v>255</v>
      </c>
      <c r="D347" s="116" t="s">
        <v>747</v>
      </c>
      <c r="E347" s="116" t="s">
        <v>684</v>
      </c>
      <c r="F347" s="117" t="s">
        <v>585</v>
      </c>
      <c r="G347" s="116" t="s">
        <v>713</v>
      </c>
      <c r="H347" s="116" t="s">
        <v>1048</v>
      </c>
      <c r="I347" s="109" t="s">
        <v>747</v>
      </c>
      <c r="J347" s="108" t="str">
        <f>IF(Maine_Schools[[#This Row],[School Type]]="Charter","Charter", "Non Charter")</f>
        <v>Non Charter</v>
      </c>
    </row>
    <row r="348" spans="1:10" ht="13">
      <c r="A348" s="115" t="s">
        <v>573</v>
      </c>
      <c r="B348" s="113" t="s">
        <v>1047</v>
      </c>
      <c r="C348" s="113" t="s">
        <v>320</v>
      </c>
      <c r="D348" s="114" t="s">
        <v>735</v>
      </c>
      <c r="E348" s="113" t="s">
        <v>684</v>
      </c>
      <c r="F348" s="114" t="s">
        <v>585</v>
      </c>
      <c r="G348" s="113" t="s">
        <v>713</v>
      </c>
      <c r="H348" s="113" t="s">
        <v>1049</v>
      </c>
      <c r="I348" s="109" t="s">
        <v>735</v>
      </c>
      <c r="J348" s="108" t="str">
        <f>IF(Maine_Schools[[#This Row],[School Type]]="Charter","Charter", "Non Charter")</f>
        <v>Non Charter</v>
      </c>
    </row>
    <row r="349" spans="1:10" ht="13">
      <c r="A349" s="118" t="s">
        <v>573</v>
      </c>
      <c r="B349" s="116" t="s">
        <v>1047</v>
      </c>
      <c r="C349" s="116" t="s">
        <v>322</v>
      </c>
      <c r="D349" s="117" t="s">
        <v>697</v>
      </c>
      <c r="E349" s="116" t="s">
        <v>684</v>
      </c>
      <c r="F349" s="117" t="s">
        <v>585</v>
      </c>
      <c r="G349" s="116" t="s">
        <v>713</v>
      </c>
      <c r="H349" s="116" t="s">
        <v>1049</v>
      </c>
      <c r="I349" s="109" t="s">
        <v>697</v>
      </c>
      <c r="J349" s="108" t="str">
        <f>IF(Maine_Schools[[#This Row],[School Type]]="Charter","Charter", "Non Charter")</f>
        <v>Non Charter</v>
      </c>
    </row>
    <row r="350" spans="1:10" ht="13">
      <c r="A350" s="115" t="s">
        <v>573</v>
      </c>
      <c r="B350" s="113" t="s">
        <v>1050</v>
      </c>
      <c r="C350" s="113" t="s">
        <v>62</v>
      </c>
      <c r="D350" s="113" t="s">
        <v>851</v>
      </c>
      <c r="E350" s="113" t="s">
        <v>684</v>
      </c>
      <c r="F350" s="114" t="s">
        <v>585</v>
      </c>
      <c r="G350" s="113" t="s">
        <v>719</v>
      </c>
      <c r="H350" s="113" t="s">
        <v>1051</v>
      </c>
      <c r="I350" s="109" t="s">
        <v>851</v>
      </c>
      <c r="J350" s="108" t="str">
        <f>IF(Maine_Schools[[#This Row],[School Type]]="Charter","Charter", "Non Charter")</f>
        <v>Non Charter</v>
      </c>
    </row>
    <row r="351" spans="1:10" ht="13">
      <c r="A351" s="118" t="s">
        <v>573</v>
      </c>
      <c r="B351" s="116" t="s">
        <v>1052</v>
      </c>
      <c r="C351" s="116" t="s">
        <v>324</v>
      </c>
      <c r="D351" s="116" t="s">
        <v>747</v>
      </c>
      <c r="E351" s="116" t="s">
        <v>684</v>
      </c>
      <c r="F351" s="117" t="s">
        <v>585</v>
      </c>
      <c r="G351" s="116" t="s">
        <v>719</v>
      </c>
      <c r="H351" s="116" t="s">
        <v>1053</v>
      </c>
      <c r="I351" s="109" t="s">
        <v>747</v>
      </c>
      <c r="J351" s="108" t="str">
        <f>IF(Maine_Schools[[#This Row],[School Type]]="Charter","Charter", "Non Charter")</f>
        <v>Non Charter</v>
      </c>
    </row>
    <row r="352" spans="1:10" ht="13">
      <c r="A352" s="115" t="s">
        <v>573</v>
      </c>
      <c r="B352" s="113" t="s">
        <v>1052</v>
      </c>
      <c r="C352" s="113" t="s">
        <v>323</v>
      </c>
      <c r="D352" s="114" t="s">
        <v>683</v>
      </c>
      <c r="E352" s="113" t="s">
        <v>684</v>
      </c>
      <c r="F352" s="114" t="s">
        <v>585</v>
      </c>
      <c r="G352" s="113" t="s">
        <v>719</v>
      </c>
      <c r="H352" s="113" t="s">
        <v>1053</v>
      </c>
      <c r="I352" s="109" t="s">
        <v>683</v>
      </c>
      <c r="J352" s="108" t="str">
        <f>IF(Maine_Schools[[#This Row],[School Type]]="Charter","Charter", "Non Charter")</f>
        <v>Non Charter</v>
      </c>
    </row>
    <row r="353" spans="1:10" ht="13">
      <c r="A353" s="118" t="s">
        <v>573</v>
      </c>
      <c r="B353" s="116" t="s">
        <v>1054</v>
      </c>
      <c r="C353" s="116" t="s">
        <v>72</v>
      </c>
      <c r="D353" s="116" t="s">
        <v>761</v>
      </c>
      <c r="E353" s="116" t="s">
        <v>684</v>
      </c>
      <c r="F353" s="117" t="s">
        <v>585</v>
      </c>
      <c r="G353" s="116" t="s">
        <v>713</v>
      </c>
      <c r="H353" s="116" t="s">
        <v>1055</v>
      </c>
      <c r="I353" s="109" t="s">
        <v>761</v>
      </c>
      <c r="J353" s="108" t="str">
        <f>IF(Maine_Schools[[#This Row],[School Type]]="Charter","Charter", "Non Charter")</f>
        <v>Non Charter</v>
      </c>
    </row>
    <row r="354" spans="1:10" ht="13">
      <c r="A354" s="115" t="s">
        <v>573</v>
      </c>
      <c r="B354" s="113" t="s">
        <v>1054</v>
      </c>
      <c r="C354" s="113" t="s">
        <v>96</v>
      </c>
      <c r="D354" s="114" t="s">
        <v>735</v>
      </c>
      <c r="E354" s="113" t="s">
        <v>684</v>
      </c>
      <c r="F354" s="114" t="s">
        <v>585</v>
      </c>
      <c r="G354" s="113" t="s">
        <v>713</v>
      </c>
      <c r="H354" s="113" t="s">
        <v>1056</v>
      </c>
      <c r="I354" s="109" t="s">
        <v>735</v>
      </c>
      <c r="J354" s="108" t="str">
        <f>IF(Maine_Schools[[#This Row],[School Type]]="Charter","Charter", "Non Charter")</f>
        <v>Non Charter</v>
      </c>
    </row>
    <row r="355" spans="1:10" ht="13">
      <c r="A355" s="118" t="s">
        <v>573</v>
      </c>
      <c r="B355" s="116" t="s">
        <v>1054</v>
      </c>
      <c r="C355" s="116" t="s">
        <v>406</v>
      </c>
      <c r="D355" s="116" t="s">
        <v>747</v>
      </c>
      <c r="E355" s="116" t="s">
        <v>684</v>
      </c>
      <c r="F355" s="117" t="s">
        <v>585</v>
      </c>
      <c r="G355" s="116" t="s">
        <v>713</v>
      </c>
      <c r="H355" s="116" t="s">
        <v>1056</v>
      </c>
      <c r="I355" s="109" t="s">
        <v>747</v>
      </c>
      <c r="J355" s="108" t="str">
        <f>IF(Maine_Schools[[#This Row],[School Type]]="Charter","Charter", "Non Charter")</f>
        <v>Non Charter</v>
      </c>
    </row>
    <row r="356" spans="1:10" ht="13">
      <c r="A356" s="115" t="s">
        <v>573</v>
      </c>
      <c r="B356" s="113" t="s">
        <v>1054</v>
      </c>
      <c r="C356" s="113" t="s">
        <v>173</v>
      </c>
      <c r="D356" s="114" t="s">
        <v>697</v>
      </c>
      <c r="E356" s="113" t="s">
        <v>684</v>
      </c>
      <c r="F356" s="114" t="s">
        <v>585</v>
      </c>
      <c r="G356" s="113" t="s">
        <v>713</v>
      </c>
      <c r="H356" s="113" t="s">
        <v>1056</v>
      </c>
      <c r="I356" s="109" t="s">
        <v>697</v>
      </c>
      <c r="J356" s="108" t="str">
        <f>IF(Maine_Schools[[#This Row],[School Type]]="Charter","Charter", "Non Charter")</f>
        <v>Non Charter</v>
      </c>
    </row>
    <row r="357" spans="1:10" ht="13">
      <c r="A357" s="118" t="s">
        <v>573</v>
      </c>
      <c r="B357" s="116" t="s">
        <v>1054</v>
      </c>
      <c r="C357" s="116" t="s">
        <v>548</v>
      </c>
      <c r="D357" s="116" t="s">
        <v>970</v>
      </c>
      <c r="E357" s="116" t="s">
        <v>684</v>
      </c>
      <c r="F357" s="117" t="s">
        <v>585</v>
      </c>
      <c r="G357" s="116" t="s">
        <v>713</v>
      </c>
      <c r="H357" s="116" t="s">
        <v>1057</v>
      </c>
      <c r="I357" s="109" t="s">
        <v>970</v>
      </c>
      <c r="J357" s="108" t="str">
        <f>IF(Maine_Schools[[#This Row],[School Type]]="Charter","Charter", "Non Charter")</f>
        <v>Non Charter</v>
      </c>
    </row>
    <row r="358" spans="1:10" ht="13">
      <c r="A358" s="115" t="s">
        <v>573</v>
      </c>
      <c r="B358" s="113" t="s">
        <v>1058</v>
      </c>
      <c r="C358" s="113" t="s">
        <v>273</v>
      </c>
      <c r="D358" s="113" t="s">
        <v>761</v>
      </c>
      <c r="E358" s="113" t="s">
        <v>684</v>
      </c>
      <c r="F358" s="114" t="s">
        <v>585</v>
      </c>
      <c r="G358" s="113" t="s">
        <v>737</v>
      </c>
      <c r="H358" s="113" t="s">
        <v>1059</v>
      </c>
      <c r="I358" s="109" t="s">
        <v>761</v>
      </c>
      <c r="J358" s="108" t="str">
        <f>IF(Maine_Schools[[#This Row],[School Type]]="Charter","Charter", "Non Charter")</f>
        <v>Non Charter</v>
      </c>
    </row>
    <row r="359" spans="1:10" ht="13">
      <c r="A359" s="118" t="s">
        <v>573</v>
      </c>
      <c r="B359" s="116" t="s">
        <v>1058</v>
      </c>
      <c r="C359" s="116" t="s">
        <v>351</v>
      </c>
      <c r="D359" s="116" t="s">
        <v>761</v>
      </c>
      <c r="E359" s="116" t="s">
        <v>684</v>
      </c>
      <c r="F359" s="117" t="s">
        <v>585</v>
      </c>
      <c r="G359" s="116" t="s">
        <v>737</v>
      </c>
      <c r="H359" s="116" t="s">
        <v>1060</v>
      </c>
      <c r="I359" s="109" t="s">
        <v>761</v>
      </c>
      <c r="J359" s="108" t="str">
        <f>IF(Maine_Schools[[#This Row],[School Type]]="Charter","Charter", "Non Charter")</f>
        <v>Non Charter</v>
      </c>
    </row>
    <row r="360" spans="1:10" ht="13">
      <c r="A360" s="115" t="s">
        <v>573</v>
      </c>
      <c r="B360" s="113" t="s">
        <v>1058</v>
      </c>
      <c r="C360" s="113" t="s">
        <v>485</v>
      </c>
      <c r="D360" s="114" t="s">
        <v>762</v>
      </c>
      <c r="E360" s="113" t="s">
        <v>684</v>
      </c>
      <c r="F360" s="114" t="s">
        <v>585</v>
      </c>
      <c r="G360" s="113" t="s">
        <v>737</v>
      </c>
      <c r="H360" s="113" t="s">
        <v>1059</v>
      </c>
      <c r="I360" s="109" t="s">
        <v>762</v>
      </c>
      <c r="J360" s="108" t="str">
        <f>IF(Maine_Schools[[#This Row],[School Type]]="Charter","Charter", "Non Charter")</f>
        <v>Non Charter</v>
      </c>
    </row>
    <row r="361" spans="1:10" ht="13">
      <c r="A361" s="118" t="s">
        <v>573</v>
      </c>
      <c r="B361" s="116" t="s">
        <v>1058</v>
      </c>
      <c r="C361" s="116" t="s">
        <v>486</v>
      </c>
      <c r="D361" s="117" t="s">
        <v>697</v>
      </c>
      <c r="E361" s="116" t="s">
        <v>684</v>
      </c>
      <c r="F361" s="117" t="s">
        <v>585</v>
      </c>
      <c r="G361" s="116" t="s">
        <v>737</v>
      </c>
      <c r="H361" s="116" t="s">
        <v>1059</v>
      </c>
      <c r="I361" s="109" t="s">
        <v>697</v>
      </c>
      <c r="J361" s="108" t="str">
        <f>IF(Maine_Schools[[#This Row],[School Type]]="Charter","Charter", "Non Charter")</f>
        <v>Non Charter</v>
      </c>
    </row>
    <row r="362" spans="1:10" ht="13">
      <c r="A362" s="115" t="s">
        <v>573</v>
      </c>
      <c r="B362" s="113" t="s">
        <v>1058</v>
      </c>
      <c r="C362" s="113" t="s">
        <v>487</v>
      </c>
      <c r="D362" s="114" t="s">
        <v>735</v>
      </c>
      <c r="E362" s="113" t="s">
        <v>684</v>
      </c>
      <c r="F362" s="114" t="s">
        <v>585</v>
      </c>
      <c r="G362" s="113" t="s">
        <v>737</v>
      </c>
      <c r="H362" s="113" t="s">
        <v>1060</v>
      </c>
      <c r="I362" s="109" t="s">
        <v>735</v>
      </c>
      <c r="J362" s="108" t="str">
        <f>IF(Maine_Schools[[#This Row],[School Type]]="Charter","Charter", "Non Charter")</f>
        <v>Non Charter</v>
      </c>
    </row>
    <row r="363" spans="1:10" ht="13">
      <c r="A363" s="118" t="s">
        <v>573</v>
      </c>
      <c r="B363" s="116" t="s">
        <v>1061</v>
      </c>
      <c r="C363" s="116" t="s">
        <v>252</v>
      </c>
      <c r="D363" s="116" t="s">
        <v>696</v>
      </c>
      <c r="E363" s="116" t="s">
        <v>684</v>
      </c>
      <c r="F363" s="117" t="s">
        <v>585</v>
      </c>
      <c r="G363" s="116" t="s">
        <v>716</v>
      </c>
      <c r="H363" s="116" t="s">
        <v>1062</v>
      </c>
      <c r="I363" s="109" t="s">
        <v>688</v>
      </c>
      <c r="J363" s="108" t="str">
        <f>IF(Maine_Schools[[#This Row],[School Type]]="Charter","Charter", "Non Charter")</f>
        <v>Non Charter</v>
      </c>
    </row>
    <row r="364" spans="1:10" ht="13">
      <c r="A364" s="115" t="s">
        <v>573</v>
      </c>
      <c r="B364" s="113" t="s">
        <v>1061</v>
      </c>
      <c r="C364" s="113" t="s">
        <v>326</v>
      </c>
      <c r="D364" s="113" t="s">
        <v>696</v>
      </c>
      <c r="E364" s="113" t="s">
        <v>684</v>
      </c>
      <c r="F364" s="114" t="s">
        <v>585</v>
      </c>
      <c r="G364" s="113" t="s">
        <v>716</v>
      </c>
      <c r="H364" s="113" t="s">
        <v>1063</v>
      </c>
      <c r="I364" s="109" t="s">
        <v>688</v>
      </c>
      <c r="J364" s="108" t="str">
        <f>IF(Maine_Schools[[#This Row],[School Type]]="Charter","Charter", "Non Charter")</f>
        <v>Non Charter</v>
      </c>
    </row>
    <row r="365" spans="1:10" ht="13">
      <c r="A365" s="118" t="s">
        <v>573</v>
      </c>
      <c r="B365" s="116" t="s">
        <v>1061</v>
      </c>
      <c r="C365" s="116" t="s">
        <v>493</v>
      </c>
      <c r="D365" s="116" t="s">
        <v>696</v>
      </c>
      <c r="E365" s="116" t="s">
        <v>684</v>
      </c>
      <c r="F365" s="117" t="s">
        <v>585</v>
      </c>
      <c r="G365" s="116" t="s">
        <v>716</v>
      </c>
      <c r="H365" s="116" t="s">
        <v>1064</v>
      </c>
      <c r="I365" s="109" t="s">
        <v>688</v>
      </c>
      <c r="J365" s="108" t="str">
        <f>IF(Maine_Schools[[#This Row],[School Type]]="Charter","Charter", "Non Charter")</f>
        <v>Non Charter</v>
      </c>
    </row>
    <row r="366" spans="1:10" ht="13">
      <c r="A366" s="115" t="s">
        <v>573</v>
      </c>
      <c r="B366" s="113" t="s">
        <v>1061</v>
      </c>
      <c r="C366" s="113" t="s">
        <v>148</v>
      </c>
      <c r="D366" s="114" t="s">
        <v>689</v>
      </c>
      <c r="E366" s="113" t="s">
        <v>684</v>
      </c>
      <c r="F366" s="114" t="s">
        <v>585</v>
      </c>
      <c r="G366" s="113" t="s">
        <v>716</v>
      </c>
      <c r="H366" s="113" t="s">
        <v>1063</v>
      </c>
      <c r="I366" s="109" t="s">
        <v>689</v>
      </c>
      <c r="J366" s="108" t="str">
        <f>IF(Maine_Schools[[#This Row],[School Type]]="Charter","Charter", "Non Charter")</f>
        <v>Non Charter</v>
      </c>
    </row>
    <row r="367" spans="1:10" ht="13">
      <c r="A367" s="118" t="s">
        <v>573</v>
      </c>
      <c r="B367" s="116" t="s">
        <v>1065</v>
      </c>
      <c r="C367" s="116" t="s">
        <v>358</v>
      </c>
      <c r="D367" s="116" t="s">
        <v>747</v>
      </c>
      <c r="E367" s="116" t="s">
        <v>684</v>
      </c>
      <c r="F367" s="117" t="s">
        <v>585</v>
      </c>
      <c r="G367" s="116" t="s">
        <v>694</v>
      </c>
      <c r="H367" s="116" t="s">
        <v>1066</v>
      </c>
      <c r="I367" s="109" t="s">
        <v>747</v>
      </c>
      <c r="J367" s="108" t="str">
        <f>IF(Maine_Schools[[#This Row],[School Type]]="Charter","Charter", "Non Charter")</f>
        <v>Non Charter</v>
      </c>
    </row>
    <row r="368" spans="1:10" ht="13">
      <c r="A368" s="115" t="s">
        <v>573</v>
      </c>
      <c r="B368" s="113" t="s">
        <v>1065</v>
      </c>
      <c r="C368" s="113" t="s">
        <v>359</v>
      </c>
      <c r="D368" s="114" t="s">
        <v>697</v>
      </c>
      <c r="E368" s="113" t="s">
        <v>684</v>
      </c>
      <c r="F368" s="114" t="s">
        <v>585</v>
      </c>
      <c r="G368" s="113" t="s">
        <v>694</v>
      </c>
      <c r="H368" s="113" t="s">
        <v>1067</v>
      </c>
      <c r="I368" s="109" t="s">
        <v>697</v>
      </c>
      <c r="J368" s="108" t="str">
        <f>IF(Maine_Schools[[#This Row],[School Type]]="Charter","Charter", "Non Charter")</f>
        <v>Non Charter</v>
      </c>
    </row>
    <row r="369" spans="1:10" ht="13">
      <c r="A369" s="118" t="s">
        <v>573</v>
      </c>
      <c r="B369" s="116" t="s">
        <v>1065</v>
      </c>
      <c r="C369" s="116" t="s">
        <v>360</v>
      </c>
      <c r="D369" s="117" t="s">
        <v>735</v>
      </c>
      <c r="E369" s="116" t="s">
        <v>684</v>
      </c>
      <c r="F369" s="117" t="s">
        <v>585</v>
      </c>
      <c r="G369" s="116" t="s">
        <v>694</v>
      </c>
      <c r="H369" s="116" t="s">
        <v>1067</v>
      </c>
      <c r="I369" s="109" t="s">
        <v>735</v>
      </c>
      <c r="J369" s="108" t="str">
        <f>IF(Maine_Schools[[#This Row],[School Type]]="Charter","Charter", "Non Charter")</f>
        <v>Non Charter</v>
      </c>
    </row>
    <row r="370" spans="1:10" ht="13">
      <c r="A370" s="115" t="s">
        <v>573</v>
      </c>
      <c r="B370" s="113" t="s">
        <v>1065</v>
      </c>
      <c r="C370" s="113" t="s">
        <v>501</v>
      </c>
      <c r="D370" s="113" t="s">
        <v>747</v>
      </c>
      <c r="E370" s="113" t="s">
        <v>684</v>
      </c>
      <c r="F370" s="114" t="s">
        <v>585</v>
      </c>
      <c r="G370" s="113" t="s">
        <v>694</v>
      </c>
      <c r="H370" s="113" t="s">
        <v>1068</v>
      </c>
      <c r="I370" s="109" t="s">
        <v>747</v>
      </c>
      <c r="J370" s="108" t="str">
        <f>IF(Maine_Schools[[#This Row],[School Type]]="Charter","Charter", "Non Charter")</f>
        <v>Non Charter</v>
      </c>
    </row>
    <row r="371" spans="1:10" ht="13">
      <c r="A371" s="118" t="s">
        <v>573</v>
      </c>
      <c r="B371" s="116" t="s">
        <v>1065</v>
      </c>
      <c r="C371" s="116" t="s">
        <v>433</v>
      </c>
      <c r="D371" s="116" t="s">
        <v>747</v>
      </c>
      <c r="E371" s="116" t="s">
        <v>684</v>
      </c>
      <c r="F371" s="117" t="s">
        <v>585</v>
      </c>
      <c r="G371" s="116" t="s">
        <v>694</v>
      </c>
      <c r="H371" s="116" t="s">
        <v>1067</v>
      </c>
      <c r="I371" s="109" t="s">
        <v>747</v>
      </c>
      <c r="J371" s="108" t="str">
        <f>IF(Maine_Schools[[#This Row],[School Type]]="Charter","Charter", "Non Charter")</f>
        <v>Non Charter</v>
      </c>
    </row>
    <row r="372" spans="1:10" ht="13">
      <c r="A372" s="115" t="s">
        <v>573</v>
      </c>
      <c r="B372" s="113" t="s">
        <v>1065</v>
      </c>
      <c r="C372" s="113" t="s">
        <v>556</v>
      </c>
      <c r="D372" s="113" t="s">
        <v>845</v>
      </c>
      <c r="E372" s="113" t="s">
        <v>684</v>
      </c>
      <c r="F372" s="114" t="s">
        <v>585</v>
      </c>
      <c r="G372" s="113" t="s">
        <v>694</v>
      </c>
      <c r="H372" s="113" t="s">
        <v>1069</v>
      </c>
      <c r="I372" s="109" t="s">
        <v>845</v>
      </c>
      <c r="J372" s="108" t="str">
        <f>IF(Maine_Schools[[#This Row],[School Type]]="Charter","Charter", "Non Charter")</f>
        <v>Non Charter</v>
      </c>
    </row>
    <row r="373" spans="1:10" ht="13">
      <c r="A373" s="118" t="s">
        <v>573</v>
      </c>
      <c r="B373" s="116" t="s">
        <v>1070</v>
      </c>
      <c r="C373" s="116" t="s">
        <v>192</v>
      </c>
      <c r="D373" s="116" t="s">
        <v>699</v>
      </c>
      <c r="E373" s="116" t="s">
        <v>684</v>
      </c>
      <c r="F373" s="117" t="s">
        <v>585</v>
      </c>
      <c r="G373" s="116" t="s">
        <v>719</v>
      </c>
      <c r="H373" s="116" t="s">
        <v>1071</v>
      </c>
      <c r="I373" s="109" t="s">
        <v>693</v>
      </c>
      <c r="J373" s="108" t="str">
        <f>IF(Maine_Schools[[#This Row],[School Type]]="Charter","Charter", "Non Charter")</f>
        <v>Non Charter</v>
      </c>
    </row>
    <row r="374" spans="1:10" ht="13">
      <c r="A374" s="115" t="s">
        <v>573</v>
      </c>
      <c r="B374" s="113" t="s">
        <v>1070</v>
      </c>
      <c r="C374" s="113" t="s">
        <v>21</v>
      </c>
      <c r="D374" s="114" t="s">
        <v>697</v>
      </c>
      <c r="E374" s="113" t="s">
        <v>684</v>
      </c>
      <c r="F374" s="114" t="s">
        <v>585</v>
      </c>
      <c r="G374" s="113" t="s">
        <v>719</v>
      </c>
      <c r="H374" s="113" t="s">
        <v>1071</v>
      </c>
      <c r="I374" s="109" t="s">
        <v>697</v>
      </c>
      <c r="J374" s="108" t="str">
        <f>IF(Maine_Schools[[#This Row],[School Type]]="Charter","Charter", "Non Charter")</f>
        <v>Non Charter</v>
      </c>
    </row>
    <row r="375" spans="1:10" ht="13">
      <c r="A375" s="118" t="s">
        <v>573</v>
      </c>
      <c r="B375" s="116" t="s">
        <v>1072</v>
      </c>
      <c r="C375" s="116" t="s">
        <v>313</v>
      </c>
      <c r="D375" s="116" t="s">
        <v>687</v>
      </c>
      <c r="E375" s="116" t="s">
        <v>684</v>
      </c>
      <c r="F375" s="117" t="s">
        <v>585</v>
      </c>
      <c r="G375" s="116" t="s">
        <v>750</v>
      </c>
      <c r="H375" s="116" t="s">
        <v>1073</v>
      </c>
      <c r="I375" s="109" t="s">
        <v>688</v>
      </c>
      <c r="J375" s="108" t="str">
        <f>IF(Maine_Schools[[#This Row],[School Type]]="Charter","Charter", "Non Charter")</f>
        <v>Non Charter</v>
      </c>
    </row>
    <row r="376" spans="1:10" ht="13">
      <c r="A376" s="115" t="s">
        <v>573</v>
      </c>
      <c r="B376" s="113" t="s">
        <v>1072</v>
      </c>
      <c r="C376" s="113" t="s">
        <v>120</v>
      </c>
      <c r="D376" s="114" t="s">
        <v>755</v>
      </c>
      <c r="E376" s="113" t="s">
        <v>684</v>
      </c>
      <c r="F376" s="114" t="s">
        <v>585</v>
      </c>
      <c r="G376" s="113" t="s">
        <v>732</v>
      </c>
      <c r="H376" s="113" t="s">
        <v>1074</v>
      </c>
      <c r="I376" s="109" t="s">
        <v>755</v>
      </c>
      <c r="J376" s="108" t="str">
        <f>IF(Maine_Schools[[#This Row],[School Type]]="Charter","Charter", "Non Charter")</f>
        <v>Non Charter</v>
      </c>
    </row>
    <row r="377" spans="1:10" ht="13">
      <c r="A377" s="118" t="s">
        <v>573</v>
      </c>
      <c r="B377" s="116" t="s">
        <v>1072</v>
      </c>
      <c r="C377" s="116" t="s">
        <v>84</v>
      </c>
      <c r="D377" s="117" t="s">
        <v>697</v>
      </c>
      <c r="E377" s="116" t="s">
        <v>684</v>
      </c>
      <c r="F377" s="117" t="s">
        <v>585</v>
      </c>
      <c r="G377" s="116" t="s">
        <v>732</v>
      </c>
      <c r="H377" s="116" t="s">
        <v>1074</v>
      </c>
      <c r="I377" s="109" t="s">
        <v>697</v>
      </c>
      <c r="J377" s="108" t="str">
        <f>IF(Maine_Schools[[#This Row],[School Type]]="Charter","Charter", "Non Charter")</f>
        <v>Non Charter</v>
      </c>
    </row>
    <row r="378" spans="1:10" ht="13">
      <c r="A378" s="115" t="s">
        <v>573</v>
      </c>
      <c r="B378" s="113" t="s">
        <v>1072</v>
      </c>
      <c r="C378" s="113" t="s">
        <v>305</v>
      </c>
      <c r="D378" s="113" t="s">
        <v>696</v>
      </c>
      <c r="E378" s="113" t="s">
        <v>684</v>
      </c>
      <c r="F378" s="114" t="s">
        <v>585</v>
      </c>
      <c r="G378" s="113" t="s">
        <v>732</v>
      </c>
      <c r="H378" s="113" t="s">
        <v>1074</v>
      </c>
      <c r="I378" s="109" t="s">
        <v>688</v>
      </c>
      <c r="J378" s="108" t="str">
        <f>IF(Maine_Schools[[#This Row],[School Type]]="Charter","Charter", "Non Charter")</f>
        <v>Non Charter</v>
      </c>
    </row>
    <row r="379" spans="1:10" ht="13">
      <c r="A379" s="118" t="s">
        <v>573</v>
      </c>
      <c r="B379" s="116" t="s">
        <v>1072</v>
      </c>
      <c r="C379" s="116" t="s">
        <v>518</v>
      </c>
      <c r="D379" s="116" t="s">
        <v>696</v>
      </c>
      <c r="E379" s="116" t="s">
        <v>684</v>
      </c>
      <c r="F379" s="117" t="s">
        <v>585</v>
      </c>
      <c r="G379" s="116" t="s">
        <v>750</v>
      </c>
      <c r="H379" s="116" t="s">
        <v>716</v>
      </c>
      <c r="I379" s="109" t="s">
        <v>688</v>
      </c>
      <c r="J379" s="108" t="str">
        <f>IF(Maine_Schools[[#This Row],[School Type]]="Charter","Charter", "Non Charter")</f>
        <v>Non Charter</v>
      </c>
    </row>
    <row r="380" spans="1:10" ht="13">
      <c r="A380" s="115" t="s">
        <v>573</v>
      </c>
      <c r="B380" s="113" t="s">
        <v>1072</v>
      </c>
      <c r="C380" s="113" t="s">
        <v>334</v>
      </c>
      <c r="D380" s="113" t="s">
        <v>696</v>
      </c>
      <c r="E380" s="113" t="s">
        <v>684</v>
      </c>
      <c r="F380" s="114" t="s">
        <v>585</v>
      </c>
      <c r="G380" s="113" t="s">
        <v>750</v>
      </c>
      <c r="H380" s="113" t="s">
        <v>1075</v>
      </c>
      <c r="I380" s="109" t="s">
        <v>688</v>
      </c>
      <c r="J380" s="108" t="str">
        <f>IF(Maine_Schools[[#This Row],[School Type]]="Charter","Charter", "Non Charter")</f>
        <v>Non Charter</v>
      </c>
    </row>
    <row r="381" spans="1:10" ht="13">
      <c r="A381" s="118" t="s">
        <v>573</v>
      </c>
      <c r="B381" s="116" t="s">
        <v>1072</v>
      </c>
      <c r="C381" s="116" t="s">
        <v>335</v>
      </c>
      <c r="D381" s="116" t="s">
        <v>696</v>
      </c>
      <c r="E381" s="116" t="s">
        <v>684</v>
      </c>
      <c r="F381" s="117" t="s">
        <v>585</v>
      </c>
      <c r="G381" s="116" t="s">
        <v>750</v>
      </c>
      <c r="H381" s="116" t="s">
        <v>1076</v>
      </c>
      <c r="I381" s="109" t="s">
        <v>688</v>
      </c>
      <c r="J381" s="108" t="str">
        <f>IF(Maine_Schools[[#This Row],[School Type]]="Charter","Charter", "Non Charter")</f>
        <v>Non Charter</v>
      </c>
    </row>
    <row r="382" spans="1:10" ht="13">
      <c r="A382" s="115" t="s">
        <v>573</v>
      </c>
      <c r="B382" s="113" t="s">
        <v>1077</v>
      </c>
      <c r="C382" s="113" t="s">
        <v>147</v>
      </c>
      <c r="D382" s="114" t="s">
        <v>770</v>
      </c>
      <c r="E382" s="113" t="s">
        <v>684</v>
      </c>
      <c r="F382" s="114" t="s">
        <v>585</v>
      </c>
      <c r="G382" s="113" t="s">
        <v>726</v>
      </c>
      <c r="H382" s="113" t="s">
        <v>1078</v>
      </c>
      <c r="I382" s="109" t="s">
        <v>770</v>
      </c>
      <c r="J382" s="108" t="str">
        <f>IF(Maine_Schools[[#This Row],[School Type]]="Charter","Charter", "Non Charter")</f>
        <v>Non Charter</v>
      </c>
    </row>
    <row r="383" spans="1:10" ht="13">
      <c r="A383" s="118" t="s">
        <v>573</v>
      </c>
      <c r="B383" s="116" t="s">
        <v>1077</v>
      </c>
      <c r="C383" s="116" t="s">
        <v>337</v>
      </c>
      <c r="D383" s="116" t="s">
        <v>787</v>
      </c>
      <c r="E383" s="116" t="s">
        <v>684</v>
      </c>
      <c r="F383" s="117" t="s">
        <v>585</v>
      </c>
      <c r="G383" s="116" t="s">
        <v>726</v>
      </c>
      <c r="H383" s="116" t="s">
        <v>1079</v>
      </c>
      <c r="I383" s="109" t="s">
        <v>787</v>
      </c>
      <c r="J383" s="108" t="str">
        <f>IF(Maine_Schools[[#This Row],[School Type]]="Charter","Charter", "Non Charter")</f>
        <v>Non Charter</v>
      </c>
    </row>
    <row r="384" spans="1:10" ht="13">
      <c r="A384" s="115" t="s">
        <v>573</v>
      </c>
      <c r="B384" s="113" t="s">
        <v>1077</v>
      </c>
      <c r="C384" s="113" t="s">
        <v>219</v>
      </c>
      <c r="D384" s="114" t="s">
        <v>1080</v>
      </c>
      <c r="E384" s="113" t="s">
        <v>684</v>
      </c>
      <c r="F384" s="114" t="s">
        <v>585</v>
      </c>
      <c r="G384" s="113" t="s">
        <v>726</v>
      </c>
      <c r="H384" s="113" t="s">
        <v>1079</v>
      </c>
      <c r="I384" s="109" t="s">
        <v>1080</v>
      </c>
      <c r="J384" s="108" t="str">
        <f>IF(Maine_Schools[[#This Row],[School Type]]="Charter","Charter", "Non Charter")</f>
        <v>Non Charter</v>
      </c>
    </row>
    <row r="385" spans="1:10" ht="13">
      <c r="A385" s="118" t="s">
        <v>573</v>
      </c>
      <c r="B385" s="116" t="s">
        <v>1081</v>
      </c>
      <c r="C385" s="116" t="s">
        <v>34</v>
      </c>
      <c r="D385" s="117" t="s">
        <v>689</v>
      </c>
      <c r="E385" s="116" t="s">
        <v>684</v>
      </c>
      <c r="F385" s="117" t="s">
        <v>585</v>
      </c>
      <c r="G385" s="116" t="s">
        <v>719</v>
      </c>
      <c r="H385" s="116" t="s">
        <v>1082</v>
      </c>
      <c r="I385" s="109" t="s">
        <v>689</v>
      </c>
      <c r="J385" s="108" t="str">
        <f>IF(Maine_Schools[[#This Row],[School Type]]="Charter","Charter", "Non Charter")</f>
        <v>Non Charter</v>
      </c>
    </row>
    <row r="386" spans="1:10" ht="13">
      <c r="A386" s="115" t="s">
        <v>573</v>
      </c>
      <c r="B386" s="113" t="s">
        <v>1081</v>
      </c>
      <c r="C386" s="113" t="s">
        <v>271</v>
      </c>
      <c r="D386" s="113" t="s">
        <v>696</v>
      </c>
      <c r="E386" s="113" t="s">
        <v>684</v>
      </c>
      <c r="F386" s="114" t="s">
        <v>585</v>
      </c>
      <c r="G386" s="113" t="s">
        <v>719</v>
      </c>
      <c r="H386" s="113" t="s">
        <v>1082</v>
      </c>
      <c r="I386" s="109" t="s">
        <v>688</v>
      </c>
      <c r="J386" s="108" t="str">
        <f>IF(Maine_Schools[[#This Row],[School Type]]="Charter","Charter", "Non Charter")</f>
        <v>Non Charter</v>
      </c>
    </row>
    <row r="387" spans="1:10" ht="13">
      <c r="A387" s="118" t="s">
        <v>573</v>
      </c>
      <c r="B387" s="116" t="s">
        <v>1083</v>
      </c>
      <c r="C387" s="116" t="s">
        <v>228</v>
      </c>
      <c r="D387" s="116" t="s">
        <v>747</v>
      </c>
      <c r="E387" s="116" t="s">
        <v>684</v>
      </c>
      <c r="F387" s="117" t="s">
        <v>585</v>
      </c>
      <c r="G387" s="116" t="s">
        <v>728</v>
      </c>
      <c r="H387" s="116" t="s">
        <v>1084</v>
      </c>
      <c r="I387" s="109" t="s">
        <v>747</v>
      </c>
      <c r="J387" s="108" t="str">
        <f>IF(Maine_Schools[[#This Row],[School Type]]="Charter","Charter", "Non Charter")</f>
        <v>Non Charter</v>
      </c>
    </row>
    <row r="388" spans="1:10" ht="13">
      <c r="A388" s="115" t="s">
        <v>573</v>
      </c>
      <c r="B388" s="113" t="s">
        <v>1083</v>
      </c>
      <c r="C388" s="113" t="s">
        <v>128</v>
      </c>
      <c r="D388" s="114" t="s">
        <v>697</v>
      </c>
      <c r="E388" s="113" t="s">
        <v>684</v>
      </c>
      <c r="F388" s="114" t="s">
        <v>585</v>
      </c>
      <c r="G388" s="113" t="s">
        <v>728</v>
      </c>
      <c r="H388" s="113" t="s">
        <v>1084</v>
      </c>
      <c r="I388" s="109" t="s">
        <v>697</v>
      </c>
      <c r="J388" s="108" t="str">
        <f>IF(Maine_Schools[[#This Row],[School Type]]="Charter","Charter", "Non Charter")</f>
        <v>Non Charter</v>
      </c>
    </row>
    <row r="389" spans="1:10" ht="13">
      <c r="A389" s="118" t="s">
        <v>573</v>
      </c>
      <c r="B389" s="116" t="s">
        <v>1083</v>
      </c>
      <c r="C389" s="116" t="s">
        <v>193</v>
      </c>
      <c r="D389" s="117" t="s">
        <v>735</v>
      </c>
      <c r="E389" s="116" t="s">
        <v>684</v>
      </c>
      <c r="F389" s="117" t="s">
        <v>585</v>
      </c>
      <c r="G389" s="116" t="s">
        <v>728</v>
      </c>
      <c r="H389" s="116" t="s">
        <v>1084</v>
      </c>
      <c r="I389" s="109" t="s">
        <v>735</v>
      </c>
      <c r="J389" s="108" t="str">
        <f>IF(Maine_Schools[[#This Row],[School Type]]="Charter","Charter", "Non Charter")</f>
        <v>Non Charter</v>
      </c>
    </row>
    <row r="390" spans="1:10" ht="13">
      <c r="A390" s="115" t="s">
        <v>573</v>
      </c>
      <c r="B390" s="113" t="s">
        <v>1083</v>
      </c>
      <c r="C390" s="113" t="s">
        <v>567</v>
      </c>
      <c r="D390" s="113" t="s">
        <v>845</v>
      </c>
      <c r="E390" s="113" t="s">
        <v>684</v>
      </c>
      <c r="F390" s="114" t="s">
        <v>585</v>
      </c>
      <c r="G390" s="113" t="s">
        <v>728</v>
      </c>
      <c r="H390" s="113" t="s">
        <v>1085</v>
      </c>
      <c r="I390" s="109" t="s">
        <v>845</v>
      </c>
      <c r="J390" s="108" t="str">
        <f>IF(Maine_Schools[[#This Row],[School Type]]="Charter","Charter", "Non Charter")</f>
        <v>Non Charter</v>
      </c>
    </row>
    <row r="391" spans="1:10" ht="13">
      <c r="A391" s="118" t="s">
        <v>573</v>
      </c>
      <c r="B391" s="116" t="s">
        <v>1086</v>
      </c>
      <c r="C391" s="116" t="s">
        <v>78</v>
      </c>
      <c r="D391" s="116" t="s">
        <v>699</v>
      </c>
      <c r="E391" s="116" t="s">
        <v>684</v>
      </c>
      <c r="F391" s="117" t="s">
        <v>585</v>
      </c>
      <c r="G391" s="116" t="s">
        <v>719</v>
      </c>
      <c r="H391" s="116" t="s">
        <v>1087</v>
      </c>
      <c r="I391" s="109" t="s">
        <v>693</v>
      </c>
      <c r="J391" s="108" t="str">
        <f>IF(Maine_Schools[[#This Row],[School Type]]="Charter","Charter", "Non Charter")</f>
        <v>Non Charter</v>
      </c>
    </row>
    <row r="392" spans="1:10" ht="13">
      <c r="A392" s="115" t="s">
        <v>573</v>
      </c>
      <c r="B392" s="113" t="s">
        <v>1086</v>
      </c>
      <c r="C392" s="113" t="s">
        <v>345</v>
      </c>
      <c r="D392" s="114" t="s">
        <v>697</v>
      </c>
      <c r="E392" s="113" t="s">
        <v>684</v>
      </c>
      <c r="F392" s="114" t="s">
        <v>585</v>
      </c>
      <c r="G392" s="113" t="s">
        <v>719</v>
      </c>
      <c r="H392" s="113" t="s">
        <v>1087</v>
      </c>
      <c r="I392" s="109" t="s">
        <v>697</v>
      </c>
      <c r="J392" s="108" t="str">
        <f>IF(Maine_Schools[[#This Row],[School Type]]="Charter","Charter", "Non Charter")</f>
        <v>Non Charter</v>
      </c>
    </row>
    <row r="393" spans="1:10" ht="13">
      <c r="A393" s="118" t="s">
        <v>573</v>
      </c>
      <c r="B393" s="116" t="s">
        <v>1088</v>
      </c>
      <c r="C393" s="116" t="s">
        <v>17</v>
      </c>
      <c r="D393" s="116" t="s">
        <v>696</v>
      </c>
      <c r="E393" s="116" t="s">
        <v>684</v>
      </c>
      <c r="F393" s="117" t="s">
        <v>585</v>
      </c>
      <c r="G393" s="116" t="s">
        <v>694</v>
      </c>
      <c r="H393" s="116" t="s">
        <v>1089</v>
      </c>
      <c r="I393" s="109" t="s">
        <v>688</v>
      </c>
      <c r="J393" s="108" t="str">
        <f>IF(Maine_Schools[[#This Row],[School Type]]="Charter","Charter", "Non Charter")</f>
        <v>Non Charter</v>
      </c>
    </row>
    <row r="394" spans="1:10" ht="13">
      <c r="A394" s="115" t="s">
        <v>573</v>
      </c>
      <c r="B394" s="113" t="s">
        <v>1088</v>
      </c>
      <c r="C394" s="113" t="s">
        <v>154</v>
      </c>
      <c r="D394" s="114" t="s">
        <v>1090</v>
      </c>
      <c r="E394" s="113" t="s">
        <v>684</v>
      </c>
      <c r="F394" s="114" t="s">
        <v>585</v>
      </c>
      <c r="G394" s="113" t="s">
        <v>694</v>
      </c>
      <c r="H394" s="113" t="s">
        <v>1091</v>
      </c>
      <c r="I394" s="109" t="s">
        <v>1090</v>
      </c>
      <c r="J394" s="108" t="str">
        <f>IF(Maine_Schools[[#This Row],[School Type]]="Charter","Charter", "Non Charter")</f>
        <v>Non Charter</v>
      </c>
    </row>
    <row r="395" spans="1:10" ht="13">
      <c r="A395" s="118" t="s">
        <v>573</v>
      </c>
      <c r="B395" s="116" t="s">
        <v>1088</v>
      </c>
      <c r="C395" s="116" t="s">
        <v>37</v>
      </c>
      <c r="D395" s="116" t="s">
        <v>696</v>
      </c>
      <c r="E395" s="116" t="s">
        <v>684</v>
      </c>
      <c r="F395" s="117" t="s">
        <v>585</v>
      </c>
      <c r="G395" s="116" t="s">
        <v>694</v>
      </c>
      <c r="H395" s="116" t="s">
        <v>1092</v>
      </c>
      <c r="I395" s="109" t="s">
        <v>688</v>
      </c>
      <c r="J395" s="108" t="str">
        <f>IF(Maine_Schools[[#This Row],[School Type]]="Charter","Charter", "Non Charter")</f>
        <v>Non Charter</v>
      </c>
    </row>
    <row r="396" spans="1:10" ht="13">
      <c r="A396" s="115" t="s">
        <v>573</v>
      </c>
      <c r="B396" s="113" t="s">
        <v>1088</v>
      </c>
      <c r="C396" s="113" t="s">
        <v>289</v>
      </c>
      <c r="D396" s="113" t="s">
        <v>710</v>
      </c>
      <c r="E396" s="113" t="s">
        <v>684</v>
      </c>
      <c r="F396" s="114" t="s">
        <v>585</v>
      </c>
      <c r="G396" s="113" t="s">
        <v>685</v>
      </c>
      <c r="H396" s="113" t="s">
        <v>1093</v>
      </c>
      <c r="I396" s="109" t="s">
        <v>710</v>
      </c>
      <c r="J396" s="108" t="str">
        <f>IF(Maine_Schools[[#This Row],[School Type]]="Charter","Charter", "Non Charter")</f>
        <v>Non Charter</v>
      </c>
    </row>
    <row r="397" spans="1:10" ht="13">
      <c r="A397" s="118" t="s">
        <v>573</v>
      </c>
      <c r="B397" s="116" t="s">
        <v>1088</v>
      </c>
      <c r="C397" s="116" t="s">
        <v>60</v>
      </c>
      <c r="D397" s="117" t="s">
        <v>697</v>
      </c>
      <c r="E397" s="116" t="s">
        <v>684</v>
      </c>
      <c r="F397" s="117" t="s">
        <v>585</v>
      </c>
      <c r="G397" s="116" t="s">
        <v>685</v>
      </c>
      <c r="H397" s="116" t="s">
        <v>1093</v>
      </c>
      <c r="I397" s="109" t="s">
        <v>697</v>
      </c>
      <c r="J397" s="108" t="str">
        <f>IF(Maine_Schools[[#This Row],[School Type]]="Charter","Charter", "Non Charter")</f>
        <v>Non Charter</v>
      </c>
    </row>
    <row r="398" spans="1:10" ht="13">
      <c r="A398" s="115" t="s">
        <v>573</v>
      </c>
      <c r="B398" s="113" t="s">
        <v>1088</v>
      </c>
      <c r="C398" s="113" t="s">
        <v>143</v>
      </c>
      <c r="D398" s="114" t="s">
        <v>755</v>
      </c>
      <c r="E398" s="113" t="s">
        <v>684</v>
      </c>
      <c r="F398" s="114" t="s">
        <v>585</v>
      </c>
      <c r="G398" s="113" t="s">
        <v>685</v>
      </c>
      <c r="H398" s="113" t="s">
        <v>1093</v>
      </c>
      <c r="I398" s="109" t="s">
        <v>755</v>
      </c>
      <c r="J398" s="108" t="str">
        <f>IF(Maine_Schools[[#This Row],[School Type]]="Charter","Charter", "Non Charter")</f>
        <v>Non Charter</v>
      </c>
    </row>
    <row r="399" spans="1:10" ht="13">
      <c r="A399" s="118" t="s">
        <v>573</v>
      </c>
      <c r="B399" s="116" t="s">
        <v>1094</v>
      </c>
      <c r="C399" s="116" t="s">
        <v>447</v>
      </c>
      <c r="D399" s="116" t="s">
        <v>851</v>
      </c>
      <c r="E399" s="116" t="s">
        <v>684</v>
      </c>
      <c r="F399" s="117" t="s">
        <v>585</v>
      </c>
      <c r="G399" s="116" t="s">
        <v>719</v>
      </c>
      <c r="H399" s="116" t="s">
        <v>1095</v>
      </c>
      <c r="I399" s="109" t="s">
        <v>851</v>
      </c>
      <c r="J399" s="108" t="str">
        <f>IF(Maine_Schools[[#This Row],[School Type]]="Charter","Charter", "Non Charter")</f>
        <v>Non Charter</v>
      </c>
    </row>
    <row r="400" spans="1:10" ht="13">
      <c r="A400" s="115" t="s">
        <v>573</v>
      </c>
      <c r="B400" s="113" t="s">
        <v>1096</v>
      </c>
      <c r="C400" s="113" t="s">
        <v>422</v>
      </c>
      <c r="D400" s="114" t="s">
        <v>697</v>
      </c>
      <c r="E400" s="113" t="s">
        <v>684</v>
      </c>
      <c r="F400" s="114" t="s">
        <v>585</v>
      </c>
      <c r="G400" s="113" t="s">
        <v>690</v>
      </c>
      <c r="H400" s="113" t="s">
        <v>690</v>
      </c>
      <c r="I400" s="109" t="s">
        <v>697</v>
      </c>
      <c r="J400" s="108" t="str">
        <f>IF(Maine_Schools[[#This Row],[School Type]]="Charter","Charter", "Non Charter")</f>
        <v>Non Charter</v>
      </c>
    </row>
    <row r="401" spans="1:10" ht="13">
      <c r="A401" s="118" t="s">
        <v>573</v>
      </c>
      <c r="B401" s="116" t="s">
        <v>1096</v>
      </c>
      <c r="C401" s="116" t="s">
        <v>425</v>
      </c>
      <c r="D401" s="117" t="s">
        <v>735</v>
      </c>
      <c r="E401" s="116" t="s">
        <v>684</v>
      </c>
      <c r="F401" s="117" t="s">
        <v>585</v>
      </c>
      <c r="G401" s="116" t="s">
        <v>690</v>
      </c>
      <c r="H401" s="116" t="s">
        <v>690</v>
      </c>
      <c r="I401" s="109" t="s">
        <v>735</v>
      </c>
      <c r="J401" s="108" t="str">
        <f>IF(Maine_Schools[[#This Row],[School Type]]="Charter","Charter", "Non Charter")</f>
        <v>Non Charter</v>
      </c>
    </row>
    <row r="402" spans="1:10" ht="13">
      <c r="A402" s="115" t="s">
        <v>573</v>
      </c>
      <c r="B402" s="113" t="s">
        <v>1096</v>
      </c>
      <c r="C402" s="113" t="s">
        <v>426</v>
      </c>
      <c r="D402" s="114" t="s">
        <v>762</v>
      </c>
      <c r="E402" s="113" t="s">
        <v>684</v>
      </c>
      <c r="F402" s="114" t="s">
        <v>585</v>
      </c>
      <c r="G402" s="113" t="s">
        <v>690</v>
      </c>
      <c r="H402" s="113" t="s">
        <v>690</v>
      </c>
      <c r="I402" s="109" t="s">
        <v>762</v>
      </c>
      <c r="J402" s="108" t="str">
        <f>IF(Maine_Schools[[#This Row],[School Type]]="Charter","Charter", "Non Charter")</f>
        <v>Non Charter</v>
      </c>
    </row>
    <row r="403" spans="1:10" ht="13">
      <c r="A403" s="118" t="s">
        <v>573</v>
      </c>
      <c r="B403" s="116" t="s">
        <v>1096</v>
      </c>
      <c r="C403" s="116" t="s">
        <v>482</v>
      </c>
      <c r="D403" s="116" t="s">
        <v>761</v>
      </c>
      <c r="E403" s="116" t="s">
        <v>684</v>
      </c>
      <c r="F403" s="117" t="s">
        <v>585</v>
      </c>
      <c r="G403" s="116" t="s">
        <v>690</v>
      </c>
      <c r="H403" s="116" t="s">
        <v>690</v>
      </c>
      <c r="I403" s="109" t="s">
        <v>761</v>
      </c>
      <c r="J403" s="108" t="str">
        <f>IF(Maine_Schools[[#This Row],[School Type]]="Charter","Charter", "Non Charter")</f>
        <v>Non Charter</v>
      </c>
    </row>
    <row r="404" spans="1:10" ht="13">
      <c r="A404" s="115" t="s">
        <v>573</v>
      </c>
      <c r="B404" s="113" t="s">
        <v>1097</v>
      </c>
      <c r="C404" s="113" t="s">
        <v>428</v>
      </c>
      <c r="D404" s="113" t="s">
        <v>696</v>
      </c>
      <c r="E404" s="113" t="s">
        <v>684</v>
      </c>
      <c r="F404" s="114" t="s">
        <v>585</v>
      </c>
      <c r="G404" s="113" t="s">
        <v>705</v>
      </c>
      <c r="H404" s="113" t="s">
        <v>1098</v>
      </c>
      <c r="I404" s="109" t="s">
        <v>688</v>
      </c>
      <c r="J404" s="108" t="str">
        <f>IF(Maine_Schools[[#This Row],[School Type]]="Charter","Charter", "Non Charter")</f>
        <v>Non Charter</v>
      </c>
    </row>
    <row r="405" spans="1:10" ht="13">
      <c r="A405" s="118" t="s">
        <v>573</v>
      </c>
      <c r="B405" s="116" t="s">
        <v>1097</v>
      </c>
      <c r="C405" s="116" t="s">
        <v>270</v>
      </c>
      <c r="D405" s="117" t="s">
        <v>697</v>
      </c>
      <c r="E405" s="116" t="s">
        <v>684</v>
      </c>
      <c r="F405" s="117" t="s">
        <v>585</v>
      </c>
      <c r="G405" s="116" t="s">
        <v>705</v>
      </c>
      <c r="H405" s="116" t="s">
        <v>1099</v>
      </c>
      <c r="I405" s="109" t="s">
        <v>697</v>
      </c>
      <c r="J405" s="108" t="str">
        <f>IF(Maine_Schools[[#This Row],[School Type]]="Charter","Charter", "Non Charter")</f>
        <v>Non Charter</v>
      </c>
    </row>
    <row r="406" spans="1:10" ht="13">
      <c r="A406" s="115" t="s">
        <v>573</v>
      </c>
      <c r="B406" s="113" t="s">
        <v>1097</v>
      </c>
      <c r="C406" s="113" t="s">
        <v>329</v>
      </c>
      <c r="D406" s="113" t="s">
        <v>696</v>
      </c>
      <c r="E406" s="113" t="s">
        <v>684</v>
      </c>
      <c r="F406" s="114" t="s">
        <v>585</v>
      </c>
      <c r="G406" s="113" t="s">
        <v>705</v>
      </c>
      <c r="H406" s="113" t="s">
        <v>1100</v>
      </c>
      <c r="I406" s="109" t="s">
        <v>688</v>
      </c>
      <c r="J406" s="108" t="str">
        <f>IF(Maine_Schools[[#This Row],[School Type]]="Charter","Charter", "Non Charter")</f>
        <v>Non Charter</v>
      </c>
    </row>
    <row r="407" spans="1:10" ht="13">
      <c r="A407" s="118" t="s">
        <v>573</v>
      </c>
      <c r="B407" s="116" t="s">
        <v>1097</v>
      </c>
      <c r="C407" s="116" t="s">
        <v>459</v>
      </c>
      <c r="D407" s="117" t="s">
        <v>755</v>
      </c>
      <c r="E407" s="116" t="s">
        <v>684</v>
      </c>
      <c r="F407" s="117" t="s">
        <v>585</v>
      </c>
      <c r="G407" s="116" t="s">
        <v>705</v>
      </c>
      <c r="H407" s="116" t="s">
        <v>1099</v>
      </c>
      <c r="I407" s="109" t="s">
        <v>755</v>
      </c>
      <c r="J407" s="108" t="str">
        <f>IF(Maine_Schools[[#This Row],[School Type]]="Charter","Charter", "Non Charter")</f>
        <v>Non Charter</v>
      </c>
    </row>
    <row r="408" spans="1:10" ht="13">
      <c r="A408" s="115" t="s">
        <v>573</v>
      </c>
      <c r="B408" s="113" t="s">
        <v>1097</v>
      </c>
      <c r="C408" s="113" t="s">
        <v>463</v>
      </c>
      <c r="D408" s="114" t="s">
        <v>688</v>
      </c>
      <c r="E408" s="113" t="s">
        <v>684</v>
      </c>
      <c r="F408" s="114" t="s">
        <v>585</v>
      </c>
      <c r="G408" s="113" t="s">
        <v>705</v>
      </c>
      <c r="H408" s="113" t="s">
        <v>1099</v>
      </c>
      <c r="I408" s="109" t="s">
        <v>688</v>
      </c>
      <c r="J408" s="108" t="str">
        <f>IF(Maine_Schools[[#This Row],[School Type]]="Charter","Charter", "Non Charter")</f>
        <v>Non Charter</v>
      </c>
    </row>
    <row r="409" spans="1:10" ht="13">
      <c r="A409" s="118" t="s">
        <v>573</v>
      </c>
      <c r="B409" s="116" t="s">
        <v>1097</v>
      </c>
      <c r="C409" s="116" t="s">
        <v>542</v>
      </c>
      <c r="D409" s="116" t="s">
        <v>787</v>
      </c>
      <c r="E409" s="116" t="s">
        <v>684</v>
      </c>
      <c r="F409" s="117" t="s">
        <v>585</v>
      </c>
      <c r="G409" s="116" t="s">
        <v>705</v>
      </c>
      <c r="H409" s="116" t="s">
        <v>1099</v>
      </c>
      <c r="I409" s="109" t="s">
        <v>787</v>
      </c>
      <c r="J409" s="108" t="str">
        <f>IF(Maine_Schools[[#This Row],[School Type]]="Charter","Charter", "Non Charter")</f>
        <v>Non Charter</v>
      </c>
    </row>
    <row r="410" spans="1:10" ht="13">
      <c r="A410" s="115" t="s">
        <v>573</v>
      </c>
      <c r="B410" s="113" t="s">
        <v>1101</v>
      </c>
      <c r="C410" s="113" t="s">
        <v>353</v>
      </c>
      <c r="D410" s="113" t="s">
        <v>710</v>
      </c>
      <c r="E410" s="113" t="s">
        <v>684</v>
      </c>
      <c r="F410" s="114" t="s">
        <v>585</v>
      </c>
      <c r="G410" s="113" t="s">
        <v>685</v>
      </c>
      <c r="H410" s="113" t="s">
        <v>734</v>
      </c>
      <c r="I410" s="109" t="s">
        <v>710</v>
      </c>
      <c r="J410" s="108" t="str">
        <f>IF(Maine_Schools[[#This Row],[School Type]]="Charter","Charter", "Non Charter")</f>
        <v>Non Charter</v>
      </c>
    </row>
    <row r="411" spans="1:10" ht="13">
      <c r="A411" s="118" t="s">
        <v>573</v>
      </c>
      <c r="B411" s="116" t="s">
        <v>1101</v>
      </c>
      <c r="C411" s="116" t="s">
        <v>545</v>
      </c>
      <c r="D411" s="117" t="s">
        <v>1038</v>
      </c>
      <c r="E411" s="116" t="s">
        <v>684</v>
      </c>
      <c r="F411" s="117" t="s">
        <v>585</v>
      </c>
      <c r="G411" s="116" t="s">
        <v>685</v>
      </c>
      <c r="H411" s="116" t="s">
        <v>734</v>
      </c>
      <c r="I411" s="109" t="s">
        <v>1038</v>
      </c>
      <c r="J411" s="108" t="str">
        <f>IF(Maine_Schools[[#This Row],[School Type]]="Charter","Charter", "Non Charter")</f>
        <v>Non Charter</v>
      </c>
    </row>
    <row r="412" spans="1:10" ht="13">
      <c r="A412" s="115" t="s">
        <v>573</v>
      </c>
      <c r="B412" s="113" t="s">
        <v>1101</v>
      </c>
      <c r="C412" s="113" t="s">
        <v>357</v>
      </c>
      <c r="D412" s="114" t="s">
        <v>792</v>
      </c>
      <c r="E412" s="113" t="s">
        <v>684</v>
      </c>
      <c r="F412" s="114" t="s">
        <v>585</v>
      </c>
      <c r="G412" s="113" t="s">
        <v>685</v>
      </c>
      <c r="H412" s="113" t="s">
        <v>734</v>
      </c>
      <c r="I412" s="109" t="s">
        <v>792</v>
      </c>
      <c r="J412" s="108" t="str">
        <f>IF(Maine_Schools[[#This Row],[School Type]]="Charter","Charter", "Non Charter")</f>
        <v>Non Charter</v>
      </c>
    </row>
    <row r="413" spans="1:10" ht="13">
      <c r="A413" s="118" t="s">
        <v>573</v>
      </c>
      <c r="B413" s="116" t="s">
        <v>1102</v>
      </c>
      <c r="C413" s="116" t="s">
        <v>26</v>
      </c>
      <c r="D413" s="117" t="s">
        <v>1103</v>
      </c>
      <c r="E413" s="116" t="s">
        <v>684</v>
      </c>
      <c r="F413" s="117" t="s">
        <v>585</v>
      </c>
      <c r="G413" s="116" t="s">
        <v>685</v>
      </c>
      <c r="H413" s="116" t="s">
        <v>686</v>
      </c>
      <c r="I413" s="109" t="s">
        <v>1103</v>
      </c>
      <c r="J413" s="108" t="str">
        <f>IF(Maine_Schools[[#This Row],[School Type]]="Charter","Charter", "Non Charter")</f>
        <v>Non Charter</v>
      </c>
    </row>
    <row r="414" spans="1:10" ht="13">
      <c r="A414" s="115" t="s">
        <v>573</v>
      </c>
      <c r="B414" s="113" t="s">
        <v>1102</v>
      </c>
      <c r="C414" s="113" t="s">
        <v>150</v>
      </c>
      <c r="D414" s="113" t="s">
        <v>747</v>
      </c>
      <c r="E414" s="113" t="s">
        <v>684</v>
      </c>
      <c r="F414" s="114" t="s">
        <v>585</v>
      </c>
      <c r="G414" s="113" t="s">
        <v>685</v>
      </c>
      <c r="H414" s="113" t="s">
        <v>1104</v>
      </c>
      <c r="I414" s="109" t="s">
        <v>747</v>
      </c>
      <c r="J414" s="108" t="str">
        <f>IF(Maine_Schools[[#This Row],[School Type]]="Charter","Charter", "Non Charter")</f>
        <v>Non Charter</v>
      </c>
    </row>
    <row r="415" spans="1:10" ht="13">
      <c r="A415" s="118" t="s">
        <v>573</v>
      </c>
      <c r="B415" s="116" t="s">
        <v>1102</v>
      </c>
      <c r="C415" s="116" t="s">
        <v>293</v>
      </c>
      <c r="D415" s="117" t="s">
        <v>762</v>
      </c>
      <c r="E415" s="116" t="s">
        <v>684</v>
      </c>
      <c r="F415" s="117" t="s">
        <v>585</v>
      </c>
      <c r="G415" s="116" t="s">
        <v>685</v>
      </c>
      <c r="H415" s="116" t="s">
        <v>686</v>
      </c>
      <c r="I415" s="109" t="s">
        <v>762</v>
      </c>
      <c r="J415" s="108" t="str">
        <f>IF(Maine_Schools[[#This Row],[School Type]]="Charter","Charter", "Non Charter")</f>
        <v>Non Charter</v>
      </c>
    </row>
    <row r="416" spans="1:10" ht="13">
      <c r="A416" s="115" t="s">
        <v>573</v>
      </c>
      <c r="B416" s="113" t="s">
        <v>1102</v>
      </c>
      <c r="C416" s="113" t="s">
        <v>375</v>
      </c>
      <c r="D416" s="113" t="s">
        <v>747</v>
      </c>
      <c r="E416" s="113" t="s">
        <v>684</v>
      </c>
      <c r="F416" s="114" t="s">
        <v>585</v>
      </c>
      <c r="G416" s="113" t="s">
        <v>685</v>
      </c>
      <c r="H416" s="113" t="s">
        <v>1105</v>
      </c>
      <c r="I416" s="109" t="s">
        <v>747</v>
      </c>
      <c r="J416" s="108" t="str">
        <f>IF(Maine_Schools[[#This Row],[School Type]]="Charter","Charter", "Non Charter")</f>
        <v>Non Charter</v>
      </c>
    </row>
    <row r="417" spans="1:10" ht="13">
      <c r="A417" s="118" t="s">
        <v>573</v>
      </c>
      <c r="B417" s="116" t="s">
        <v>1102</v>
      </c>
      <c r="C417" s="116" t="s">
        <v>506</v>
      </c>
      <c r="D417" s="116" t="s">
        <v>710</v>
      </c>
      <c r="E417" s="116" t="s">
        <v>684</v>
      </c>
      <c r="F417" s="117" t="s">
        <v>585</v>
      </c>
      <c r="G417" s="116" t="s">
        <v>685</v>
      </c>
      <c r="H417" s="116" t="s">
        <v>686</v>
      </c>
      <c r="I417" s="109" t="s">
        <v>710</v>
      </c>
      <c r="J417" s="108" t="str">
        <f>IF(Maine_Schools[[#This Row],[School Type]]="Charter","Charter", "Non Charter")</f>
        <v>Non Charter</v>
      </c>
    </row>
    <row r="418" spans="1:10" ht="13">
      <c r="A418" s="115" t="s">
        <v>573</v>
      </c>
      <c r="B418" s="113" t="s">
        <v>1102</v>
      </c>
      <c r="C418" s="113" t="s">
        <v>112</v>
      </c>
      <c r="D418" s="114" t="s">
        <v>697</v>
      </c>
      <c r="E418" s="113" t="s">
        <v>684</v>
      </c>
      <c r="F418" s="114" t="s">
        <v>585</v>
      </c>
      <c r="G418" s="113" t="s">
        <v>685</v>
      </c>
      <c r="H418" s="113" t="s">
        <v>686</v>
      </c>
      <c r="I418" s="109" t="s">
        <v>697</v>
      </c>
      <c r="J418" s="108" t="str">
        <f>IF(Maine_Schools[[#This Row],[School Type]]="Charter","Charter", "Non Charter")</f>
        <v>Non Charter</v>
      </c>
    </row>
    <row r="419" spans="1:10" ht="13">
      <c r="A419" s="118" t="s">
        <v>573</v>
      </c>
      <c r="B419" s="116" t="s">
        <v>1102</v>
      </c>
      <c r="C419" s="116" t="s">
        <v>179</v>
      </c>
      <c r="D419" s="117" t="s">
        <v>735</v>
      </c>
      <c r="E419" s="116" t="s">
        <v>684</v>
      </c>
      <c r="F419" s="117" t="s">
        <v>585</v>
      </c>
      <c r="G419" s="116" t="s">
        <v>685</v>
      </c>
      <c r="H419" s="116" t="s">
        <v>686</v>
      </c>
      <c r="I419" s="109" t="s">
        <v>735</v>
      </c>
      <c r="J419" s="108" t="str">
        <f>IF(Maine_Schools[[#This Row],[School Type]]="Charter","Charter", "Non Charter")</f>
        <v>Non Charter</v>
      </c>
    </row>
    <row r="420" spans="1:10" ht="13">
      <c r="A420" s="115" t="s">
        <v>573</v>
      </c>
      <c r="B420" s="113" t="s">
        <v>1106</v>
      </c>
      <c r="C420" s="113" t="s">
        <v>364</v>
      </c>
      <c r="D420" s="113" t="s">
        <v>761</v>
      </c>
      <c r="E420" s="113" t="s">
        <v>684</v>
      </c>
      <c r="F420" s="114" t="s">
        <v>585</v>
      </c>
      <c r="G420" s="113" t="s">
        <v>728</v>
      </c>
      <c r="H420" s="113" t="s">
        <v>1107</v>
      </c>
      <c r="I420" s="109" t="s">
        <v>761</v>
      </c>
      <c r="J420" s="108" t="str">
        <f>IF(Maine_Schools[[#This Row],[School Type]]="Charter","Charter", "Non Charter")</f>
        <v>Non Charter</v>
      </c>
    </row>
    <row r="421" spans="1:10" ht="13">
      <c r="A421" s="118" t="s">
        <v>573</v>
      </c>
      <c r="B421" s="116" t="s">
        <v>1106</v>
      </c>
      <c r="C421" s="116" t="s">
        <v>171</v>
      </c>
      <c r="D421" s="117" t="s">
        <v>697</v>
      </c>
      <c r="E421" s="116" t="s">
        <v>684</v>
      </c>
      <c r="F421" s="117" t="s">
        <v>585</v>
      </c>
      <c r="G421" s="116" t="s">
        <v>728</v>
      </c>
      <c r="H421" s="116" t="s">
        <v>1107</v>
      </c>
      <c r="I421" s="109" t="s">
        <v>697</v>
      </c>
      <c r="J421" s="108" t="str">
        <f>IF(Maine_Schools[[#This Row],[School Type]]="Charter","Charter", "Non Charter")</f>
        <v>Non Charter</v>
      </c>
    </row>
    <row r="422" spans="1:10" ht="13">
      <c r="A422" s="115" t="s">
        <v>573</v>
      </c>
      <c r="B422" s="113" t="s">
        <v>1106</v>
      </c>
      <c r="C422" s="113" t="s">
        <v>439</v>
      </c>
      <c r="D422" s="114" t="s">
        <v>875</v>
      </c>
      <c r="E422" s="113" t="s">
        <v>684</v>
      </c>
      <c r="F422" s="114" t="s">
        <v>585</v>
      </c>
      <c r="G422" s="113" t="s">
        <v>728</v>
      </c>
      <c r="H422" s="113" t="s">
        <v>1107</v>
      </c>
      <c r="I422" s="109" t="s">
        <v>875</v>
      </c>
      <c r="J422" s="108" t="str">
        <f>IF(Maine_Schools[[#This Row],[School Type]]="Charter","Charter", "Non Charter")</f>
        <v>Non Charter</v>
      </c>
    </row>
    <row r="423" spans="1:10" ht="13">
      <c r="A423" s="118" t="s">
        <v>573</v>
      </c>
      <c r="B423" s="116" t="s">
        <v>1108</v>
      </c>
      <c r="C423" s="116" t="s">
        <v>65</v>
      </c>
      <c r="D423" s="116" t="s">
        <v>747</v>
      </c>
      <c r="E423" s="116" t="s">
        <v>684</v>
      </c>
      <c r="F423" s="117" t="s">
        <v>585</v>
      </c>
      <c r="G423" s="116" t="s">
        <v>728</v>
      </c>
      <c r="H423" s="116" t="s">
        <v>1109</v>
      </c>
      <c r="I423" s="109" t="s">
        <v>747</v>
      </c>
      <c r="J423" s="108" t="str">
        <f>IF(Maine_Schools[[#This Row],[School Type]]="Charter","Charter", "Non Charter")</f>
        <v>Non Charter</v>
      </c>
    </row>
    <row r="424" spans="1:10" ht="13">
      <c r="A424" s="115" t="s">
        <v>573</v>
      </c>
      <c r="B424" s="113" t="s">
        <v>1108</v>
      </c>
      <c r="C424" s="113" t="s">
        <v>74</v>
      </c>
      <c r="D424" s="114" t="s">
        <v>697</v>
      </c>
      <c r="E424" s="113" t="s">
        <v>684</v>
      </c>
      <c r="F424" s="114" t="s">
        <v>585</v>
      </c>
      <c r="G424" s="113" t="s">
        <v>728</v>
      </c>
      <c r="H424" s="113" t="s">
        <v>1110</v>
      </c>
      <c r="I424" s="109" t="s">
        <v>697</v>
      </c>
      <c r="J424" s="108" t="str">
        <f>IF(Maine_Schools[[#This Row],[School Type]]="Charter","Charter", "Non Charter")</f>
        <v>Non Charter</v>
      </c>
    </row>
    <row r="425" spans="1:10" ht="13">
      <c r="A425" s="118" t="s">
        <v>573</v>
      </c>
      <c r="B425" s="116" t="s">
        <v>1108</v>
      </c>
      <c r="C425" s="116" t="s">
        <v>71</v>
      </c>
      <c r="D425" s="117" t="s">
        <v>735</v>
      </c>
      <c r="E425" s="116" t="s">
        <v>684</v>
      </c>
      <c r="F425" s="117" t="s">
        <v>585</v>
      </c>
      <c r="G425" s="116" t="s">
        <v>728</v>
      </c>
      <c r="H425" s="116" t="s">
        <v>1110</v>
      </c>
      <c r="I425" s="109" t="s">
        <v>735</v>
      </c>
      <c r="J425" s="108" t="str">
        <f>IF(Maine_Schools[[#This Row],[School Type]]="Charter","Charter", "Non Charter")</f>
        <v>Non Charter</v>
      </c>
    </row>
    <row r="426" spans="1:10" ht="13">
      <c r="A426" s="115" t="s">
        <v>573</v>
      </c>
      <c r="B426" s="113" t="s">
        <v>1111</v>
      </c>
      <c r="C426" s="113" t="s">
        <v>24</v>
      </c>
      <c r="D426" s="113" t="s">
        <v>747</v>
      </c>
      <c r="E426" s="113" t="s">
        <v>684</v>
      </c>
      <c r="F426" s="114" t="s">
        <v>585</v>
      </c>
      <c r="G426" s="113" t="s">
        <v>737</v>
      </c>
      <c r="H426" s="113" t="s">
        <v>1112</v>
      </c>
      <c r="I426" s="109" t="s">
        <v>747</v>
      </c>
      <c r="J426" s="108" t="str">
        <f>IF(Maine_Schools[[#This Row],[School Type]]="Charter","Charter", "Non Charter")</f>
        <v>Non Charter</v>
      </c>
    </row>
    <row r="427" spans="1:10" ht="13">
      <c r="A427" s="118" t="s">
        <v>573</v>
      </c>
      <c r="B427" s="116" t="s">
        <v>1111</v>
      </c>
      <c r="C427" s="116" t="s">
        <v>340</v>
      </c>
      <c r="D427" s="116" t="s">
        <v>747</v>
      </c>
      <c r="E427" s="116" t="s">
        <v>684</v>
      </c>
      <c r="F427" s="117" t="s">
        <v>585</v>
      </c>
      <c r="G427" s="116" t="s">
        <v>737</v>
      </c>
      <c r="H427" s="116" t="s">
        <v>1113</v>
      </c>
      <c r="I427" s="109" t="s">
        <v>747</v>
      </c>
      <c r="J427" s="108" t="str">
        <f>IF(Maine_Schools[[#This Row],[School Type]]="Charter","Charter", "Non Charter")</f>
        <v>Non Charter</v>
      </c>
    </row>
    <row r="428" spans="1:10" ht="13">
      <c r="A428" s="115" t="s">
        <v>573</v>
      </c>
      <c r="B428" s="113" t="s">
        <v>1111</v>
      </c>
      <c r="C428" s="113" t="s">
        <v>348</v>
      </c>
      <c r="D428" s="113" t="s">
        <v>747</v>
      </c>
      <c r="E428" s="113" t="s">
        <v>684</v>
      </c>
      <c r="F428" s="114" t="s">
        <v>585</v>
      </c>
      <c r="G428" s="113" t="s">
        <v>737</v>
      </c>
      <c r="H428" s="113" t="s">
        <v>1114</v>
      </c>
      <c r="I428" s="109" t="s">
        <v>747</v>
      </c>
      <c r="J428" s="108" t="str">
        <f>IF(Maine_Schools[[#This Row],[School Type]]="Charter","Charter", "Non Charter")</f>
        <v>Non Charter</v>
      </c>
    </row>
    <row r="429" spans="1:10" ht="13">
      <c r="A429" s="118" t="s">
        <v>573</v>
      </c>
      <c r="B429" s="116" t="s">
        <v>1111</v>
      </c>
      <c r="C429" s="116" t="s">
        <v>296</v>
      </c>
      <c r="D429" s="117" t="s">
        <v>697</v>
      </c>
      <c r="E429" s="116" t="s">
        <v>684</v>
      </c>
      <c r="F429" s="117" t="s">
        <v>585</v>
      </c>
      <c r="G429" s="116" t="s">
        <v>737</v>
      </c>
      <c r="H429" s="116" t="s">
        <v>1115</v>
      </c>
      <c r="I429" s="109" t="s">
        <v>697</v>
      </c>
      <c r="J429" s="108" t="str">
        <f>IF(Maine_Schools[[#This Row],[School Type]]="Charter","Charter", "Non Charter")</f>
        <v>Non Charter</v>
      </c>
    </row>
    <row r="430" spans="1:10" ht="13">
      <c r="A430" s="115" t="s">
        <v>573</v>
      </c>
      <c r="B430" s="113" t="s">
        <v>1111</v>
      </c>
      <c r="C430" s="113" t="s">
        <v>369</v>
      </c>
      <c r="D430" s="114" t="s">
        <v>735</v>
      </c>
      <c r="E430" s="113" t="s">
        <v>684</v>
      </c>
      <c r="F430" s="114" t="s">
        <v>585</v>
      </c>
      <c r="G430" s="113" t="s">
        <v>737</v>
      </c>
      <c r="H430" s="113" t="s">
        <v>1116</v>
      </c>
      <c r="I430" s="109" t="s">
        <v>735</v>
      </c>
      <c r="J430" s="108" t="str">
        <f>IF(Maine_Schools[[#This Row],[School Type]]="Charter","Charter", "Non Charter")</f>
        <v>Non Charter</v>
      </c>
    </row>
    <row r="431" spans="1:10" ht="13">
      <c r="A431" s="118" t="s">
        <v>573</v>
      </c>
      <c r="B431" s="116" t="s">
        <v>1111</v>
      </c>
      <c r="C431" s="116" t="s">
        <v>208</v>
      </c>
      <c r="D431" s="116" t="s">
        <v>747</v>
      </c>
      <c r="E431" s="116" t="s">
        <v>684</v>
      </c>
      <c r="F431" s="117" t="s">
        <v>585</v>
      </c>
      <c r="G431" s="116" t="s">
        <v>737</v>
      </c>
      <c r="H431" s="116" t="s">
        <v>1117</v>
      </c>
      <c r="I431" s="109" t="s">
        <v>747</v>
      </c>
      <c r="J431" s="108" t="str">
        <f>IF(Maine_Schools[[#This Row],[School Type]]="Charter","Charter", "Non Charter")</f>
        <v>Non Charter</v>
      </c>
    </row>
    <row r="432" spans="1:10" ht="13">
      <c r="A432" s="115" t="s">
        <v>573</v>
      </c>
      <c r="B432" s="113" t="s">
        <v>1111</v>
      </c>
      <c r="C432" s="113" t="s">
        <v>554</v>
      </c>
      <c r="D432" s="113" t="s">
        <v>747</v>
      </c>
      <c r="E432" s="113" t="s">
        <v>684</v>
      </c>
      <c r="F432" s="114" t="s">
        <v>585</v>
      </c>
      <c r="G432" s="113" t="s">
        <v>737</v>
      </c>
      <c r="H432" s="113" t="s">
        <v>1116</v>
      </c>
      <c r="I432" s="109" t="s">
        <v>747</v>
      </c>
      <c r="J432" s="108" t="str">
        <f>IF(Maine_Schools[[#This Row],[School Type]]="Charter","Charter", "Non Charter")</f>
        <v>Non Charter</v>
      </c>
    </row>
    <row r="433" spans="1:10" ht="13">
      <c r="A433" s="118" t="s">
        <v>573</v>
      </c>
      <c r="B433" s="116" t="s">
        <v>1118</v>
      </c>
      <c r="C433" s="116" t="s">
        <v>194</v>
      </c>
      <c r="D433" s="117" t="s">
        <v>792</v>
      </c>
      <c r="E433" s="116" t="s">
        <v>684</v>
      </c>
      <c r="F433" s="117" t="s">
        <v>585</v>
      </c>
      <c r="G433" s="116" t="s">
        <v>828</v>
      </c>
      <c r="H433" s="116" t="s">
        <v>1119</v>
      </c>
      <c r="I433" s="109" t="s">
        <v>792</v>
      </c>
      <c r="J433" s="108" t="str">
        <f>IF(Maine_Schools[[#This Row],[School Type]]="Charter","Charter", "Non Charter")</f>
        <v>Non Charter</v>
      </c>
    </row>
    <row r="434" spans="1:10" ht="13">
      <c r="A434" s="115" t="s">
        <v>573</v>
      </c>
      <c r="B434" s="113" t="s">
        <v>1118</v>
      </c>
      <c r="C434" s="113" t="s">
        <v>371</v>
      </c>
      <c r="D434" s="113" t="s">
        <v>793</v>
      </c>
      <c r="E434" s="113" t="s">
        <v>684</v>
      </c>
      <c r="F434" s="114" t="s">
        <v>585</v>
      </c>
      <c r="G434" s="113" t="s">
        <v>828</v>
      </c>
      <c r="H434" s="113" t="s">
        <v>1120</v>
      </c>
      <c r="I434" s="109" t="s">
        <v>793</v>
      </c>
      <c r="J434" s="108" t="str">
        <f>IF(Maine_Schools[[#This Row],[School Type]]="Charter","Charter", "Non Charter")</f>
        <v>Non Charter</v>
      </c>
    </row>
    <row r="435" spans="1:10" ht="13">
      <c r="A435" s="118" t="s">
        <v>573</v>
      </c>
      <c r="B435" s="116" t="s">
        <v>1118</v>
      </c>
      <c r="C435" s="116" t="s">
        <v>130</v>
      </c>
      <c r="D435" s="117" t="s">
        <v>697</v>
      </c>
      <c r="E435" s="116" t="s">
        <v>684</v>
      </c>
      <c r="F435" s="117" t="s">
        <v>585</v>
      </c>
      <c r="G435" s="116" t="s">
        <v>828</v>
      </c>
      <c r="H435" s="116" t="s">
        <v>1121</v>
      </c>
      <c r="I435" s="109" t="s">
        <v>697</v>
      </c>
      <c r="J435" s="108" t="str">
        <f>IF(Maine_Schools[[#This Row],[School Type]]="Charter","Charter", "Non Charter")</f>
        <v>Non Charter</v>
      </c>
    </row>
    <row r="436" spans="1:10" ht="13">
      <c r="A436" s="115" t="s">
        <v>573</v>
      </c>
      <c r="B436" s="113" t="s">
        <v>1118</v>
      </c>
      <c r="C436" s="113" t="s">
        <v>513</v>
      </c>
      <c r="D436" s="113" t="s">
        <v>793</v>
      </c>
      <c r="E436" s="113" t="s">
        <v>684</v>
      </c>
      <c r="F436" s="114" t="s">
        <v>585</v>
      </c>
      <c r="G436" s="113" t="s">
        <v>828</v>
      </c>
      <c r="H436" s="113" t="s">
        <v>1122</v>
      </c>
      <c r="I436" s="109" t="s">
        <v>793</v>
      </c>
      <c r="J436" s="108" t="str">
        <f>IF(Maine_Schools[[#This Row],[School Type]]="Charter","Charter", "Non Charter")</f>
        <v>Non Charter</v>
      </c>
    </row>
    <row r="437" spans="1:10" ht="13">
      <c r="A437" s="118" t="s">
        <v>573</v>
      </c>
      <c r="B437" s="116" t="s">
        <v>1123</v>
      </c>
      <c r="C437" s="116" t="s">
        <v>376</v>
      </c>
      <c r="D437" s="116" t="s">
        <v>787</v>
      </c>
      <c r="E437" s="116" t="s">
        <v>684</v>
      </c>
      <c r="F437" s="117" t="s">
        <v>585</v>
      </c>
      <c r="G437" s="116" t="s">
        <v>685</v>
      </c>
      <c r="H437" s="116" t="s">
        <v>1124</v>
      </c>
      <c r="I437" s="109" t="s">
        <v>787</v>
      </c>
      <c r="J437" s="108" t="str">
        <f>IF(Maine_Schools[[#This Row],[School Type]]="Charter","Charter", "Non Charter")</f>
        <v>Non Charter</v>
      </c>
    </row>
    <row r="438" spans="1:10" ht="13">
      <c r="A438" s="115" t="s">
        <v>573</v>
      </c>
      <c r="B438" s="113" t="s">
        <v>1123</v>
      </c>
      <c r="C438" s="113" t="s">
        <v>172</v>
      </c>
      <c r="D438" s="114" t="s">
        <v>689</v>
      </c>
      <c r="E438" s="113" t="s">
        <v>684</v>
      </c>
      <c r="F438" s="114" t="s">
        <v>585</v>
      </c>
      <c r="G438" s="113" t="s">
        <v>685</v>
      </c>
      <c r="H438" s="113" t="s">
        <v>1124</v>
      </c>
      <c r="I438" s="109" t="s">
        <v>689</v>
      </c>
      <c r="J438" s="108" t="str">
        <f>IF(Maine_Schools[[#This Row],[School Type]]="Charter","Charter", "Non Charter")</f>
        <v>Non Charter</v>
      </c>
    </row>
    <row r="439" spans="1:10" ht="13">
      <c r="A439" s="118" t="s">
        <v>573</v>
      </c>
      <c r="B439" s="116" t="s">
        <v>1123</v>
      </c>
      <c r="C439" s="116" t="s">
        <v>354</v>
      </c>
      <c r="D439" s="117" t="s">
        <v>688</v>
      </c>
      <c r="E439" s="116" t="s">
        <v>684</v>
      </c>
      <c r="F439" s="117" t="s">
        <v>585</v>
      </c>
      <c r="G439" s="116" t="s">
        <v>685</v>
      </c>
      <c r="H439" s="116" t="s">
        <v>1124</v>
      </c>
      <c r="I439" s="109" t="s">
        <v>688</v>
      </c>
      <c r="J439" s="108" t="str">
        <f>IF(Maine_Schools[[#This Row],[School Type]]="Charter","Charter", "Non Charter")</f>
        <v>Non Charter</v>
      </c>
    </row>
    <row r="440" spans="1:10" ht="13">
      <c r="A440" s="115" t="s">
        <v>573</v>
      </c>
      <c r="B440" s="113" t="s">
        <v>1125</v>
      </c>
      <c r="C440" s="113" t="s">
        <v>258</v>
      </c>
      <c r="D440" s="114" t="s">
        <v>762</v>
      </c>
      <c r="E440" s="113" t="s">
        <v>684</v>
      </c>
      <c r="F440" s="114" t="s">
        <v>585</v>
      </c>
      <c r="G440" s="113" t="s">
        <v>737</v>
      </c>
      <c r="H440" s="113" t="s">
        <v>1126</v>
      </c>
      <c r="I440" s="109" t="s">
        <v>762</v>
      </c>
      <c r="J440" s="108" t="str">
        <f>IF(Maine_Schools[[#This Row],[School Type]]="Charter","Charter", "Non Charter")</f>
        <v>Non Charter</v>
      </c>
    </row>
    <row r="441" spans="1:10" ht="13">
      <c r="A441" s="118" t="s">
        <v>573</v>
      </c>
      <c r="B441" s="116" t="s">
        <v>1125</v>
      </c>
      <c r="C441" s="116" t="s">
        <v>432</v>
      </c>
      <c r="D441" s="116" t="s">
        <v>872</v>
      </c>
      <c r="E441" s="116" t="s">
        <v>684</v>
      </c>
      <c r="F441" s="117" t="s">
        <v>585</v>
      </c>
      <c r="G441" s="116" t="s">
        <v>737</v>
      </c>
      <c r="H441" s="116" t="s">
        <v>1127</v>
      </c>
      <c r="I441" s="109" t="s">
        <v>872</v>
      </c>
      <c r="J441" s="108" t="str">
        <f>IF(Maine_Schools[[#This Row],[School Type]]="Charter","Charter", "Non Charter")</f>
        <v>Non Charter</v>
      </c>
    </row>
    <row r="442" spans="1:10" ht="13">
      <c r="A442" s="115" t="s">
        <v>573</v>
      </c>
      <c r="B442" s="113" t="s">
        <v>1125</v>
      </c>
      <c r="C442" s="113" t="s">
        <v>470</v>
      </c>
      <c r="D442" s="114" t="s">
        <v>762</v>
      </c>
      <c r="E442" s="113" t="s">
        <v>684</v>
      </c>
      <c r="F442" s="114" t="s">
        <v>585</v>
      </c>
      <c r="G442" s="113" t="s">
        <v>737</v>
      </c>
      <c r="H442" s="113" t="s">
        <v>1127</v>
      </c>
      <c r="I442" s="109" t="s">
        <v>762</v>
      </c>
      <c r="J442" s="108" t="str">
        <f>IF(Maine_Schools[[#This Row],[School Type]]="Charter","Charter", "Non Charter")</f>
        <v>Non Charter</v>
      </c>
    </row>
    <row r="443" spans="1:10" ht="13">
      <c r="A443" s="118" t="s">
        <v>573</v>
      </c>
      <c r="B443" s="116" t="s">
        <v>1125</v>
      </c>
      <c r="C443" s="116" t="s">
        <v>325</v>
      </c>
      <c r="D443" s="117" t="s">
        <v>768</v>
      </c>
      <c r="E443" s="116" t="s">
        <v>684</v>
      </c>
      <c r="F443" s="117" t="s">
        <v>585</v>
      </c>
      <c r="G443" s="116" t="s">
        <v>737</v>
      </c>
      <c r="H443" s="116" t="s">
        <v>1128</v>
      </c>
      <c r="I443" s="109" t="s">
        <v>768</v>
      </c>
      <c r="J443" s="108" t="str">
        <f>IF(Maine_Schools[[#This Row],[School Type]]="Charter","Charter", "Non Charter")</f>
        <v>Non Charter</v>
      </c>
    </row>
    <row r="444" spans="1:10" ht="13">
      <c r="A444" s="115" t="s">
        <v>573</v>
      </c>
      <c r="B444" s="113" t="s">
        <v>1125</v>
      </c>
      <c r="C444" s="113" t="s">
        <v>200</v>
      </c>
      <c r="D444" s="114" t="s">
        <v>1129</v>
      </c>
      <c r="E444" s="113" t="s">
        <v>684</v>
      </c>
      <c r="F444" s="114" t="s">
        <v>585</v>
      </c>
      <c r="G444" s="113" t="s">
        <v>737</v>
      </c>
      <c r="H444" s="113" t="s">
        <v>1126</v>
      </c>
      <c r="I444" s="109" t="s">
        <v>1129</v>
      </c>
      <c r="J444" s="108" t="str">
        <f>IF(Maine_Schools[[#This Row],[School Type]]="Charter","Charter", "Non Charter")</f>
        <v>Non Charter</v>
      </c>
    </row>
    <row r="445" spans="1:10" ht="13">
      <c r="A445" s="118" t="s">
        <v>573</v>
      </c>
      <c r="B445" s="116" t="s">
        <v>1125</v>
      </c>
      <c r="C445" s="116" t="s">
        <v>505</v>
      </c>
      <c r="D445" s="116" t="s">
        <v>959</v>
      </c>
      <c r="E445" s="116" t="s">
        <v>684</v>
      </c>
      <c r="F445" s="117" t="s">
        <v>585</v>
      </c>
      <c r="G445" s="116" t="s">
        <v>737</v>
      </c>
      <c r="H445" s="116" t="s">
        <v>1128</v>
      </c>
      <c r="I445" s="109" t="s">
        <v>959</v>
      </c>
      <c r="J445" s="108" t="str">
        <f>IF(Maine_Schools[[#This Row],[School Type]]="Charter","Charter", "Non Charter")</f>
        <v>Non Charter</v>
      </c>
    </row>
    <row r="446" spans="1:10" ht="13">
      <c r="A446" s="115" t="s">
        <v>573</v>
      </c>
      <c r="B446" s="113" t="s">
        <v>1125</v>
      </c>
      <c r="C446" s="113" t="s">
        <v>549</v>
      </c>
      <c r="D446" s="113" t="s">
        <v>872</v>
      </c>
      <c r="E446" s="113" t="s">
        <v>684</v>
      </c>
      <c r="F446" s="114" t="s">
        <v>585</v>
      </c>
      <c r="G446" s="113" t="s">
        <v>737</v>
      </c>
      <c r="H446" s="113" t="s">
        <v>1126</v>
      </c>
      <c r="I446" s="109" t="s">
        <v>872</v>
      </c>
      <c r="J446" s="108" t="str">
        <f>IF(Maine_Schools[[#This Row],[School Type]]="Charter","Charter", "Non Charter")</f>
        <v>Non Charter</v>
      </c>
    </row>
    <row r="447" spans="1:10" ht="13">
      <c r="A447" s="118" t="s">
        <v>573</v>
      </c>
      <c r="B447" s="116" t="s">
        <v>1130</v>
      </c>
      <c r="C447" s="116" t="s">
        <v>231</v>
      </c>
      <c r="D447" s="117" t="s">
        <v>786</v>
      </c>
      <c r="E447" s="116" t="s">
        <v>684</v>
      </c>
      <c r="F447" s="117" t="s">
        <v>585</v>
      </c>
      <c r="G447" s="116" t="s">
        <v>690</v>
      </c>
      <c r="H447" s="116" t="s">
        <v>1131</v>
      </c>
      <c r="I447" s="109" t="s">
        <v>786</v>
      </c>
      <c r="J447" s="108" t="str">
        <f>IF(Maine_Schools[[#This Row],[School Type]]="Charter","Charter", "Non Charter")</f>
        <v>Non Charter</v>
      </c>
    </row>
    <row r="448" spans="1:10" ht="13">
      <c r="A448" s="115" t="s">
        <v>573</v>
      </c>
      <c r="B448" s="113" t="s">
        <v>1130</v>
      </c>
      <c r="C448" s="113" t="s">
        <v>86</v>
      </c>
      <c r="D448" s="114" t="s">
        <v>697</v>
      </c>
      <c r="E448" s="113" t="s">
        <v>684</v>
      </c>
      <c r="F448" s="114" t="s">
        <v>585</v>
      </c>
      <c r="G448" s="113" t="s">
        <v>690</v>
      </c>
      <c r="H448" s="113" t="s">
        <v>1132</v>
      </c>
      <c r="I448" s="109" t="s">
        <v>697</v>
      </c>
      <c r="J448" s="108" t="str">
        <f>IF(Maine_Schools[[#This Row],[School Type]]="Charter","Charter", "Non Charter")</f>
        <v>Non Charter</v>
      </c>
    </row>
    <row r="449" spans="1:10" ht="13">
      <c r="A449" s="118" t="s">
        <v>573</v>
      </c>
      <c r="B449" s="116" t="s">
        <v>1130</v>
      </c>
      <c r="C449" s="116" t="s">
        <v>92</v>
      </c>
      <c r="D449" s="117" t="s">
        <v>735</v>
      </c>
      <c r="E449" s="116" t="s">
        <v>684</v>
      </c>
      <c r="F449" s="117" t="s">
        <v>585</v>
      </c>
      <c r="G449" s="116" t="s">
        <v>690</v>
      </c>
      <c r="H449" s="116" t="s">
        <v>1132</v>
      </c>
      <c r="I449" s="109" t="s">
        <v>735</v>
      </c>
      <c r="J449" s="108" t="str">
        <f>IF(Maine_Schools[[#This Row],[School Type]]="Charter","Charter", "Non Charter")</f>
        <v>Non Charter</v>
      </c>
    </row>
    <row r="450" spans="1:10" ht="13">
      <c r="A450" s="115" t="s">
        <v>573</v>
      </c>
      <c r="B450" s="113" t="s">
        <v>1130</v>
      </c>
      <c r="C450" s="113" t="s">
        <v>534</v>
      </c>
      <c r="D450" s="113" t="s">
        <v>787</v>
      </c>
      <c r="E450" s="113" t="s">
        <v>684</v>
      </c>
      <c r="F450" s="114" t="s">
        <v>585</v>
      </c>
      <c r="G450" s="113" t="s">
        <v>690</v>
      </c>
      <c r="H450" s="113" t="s">
        <v>1132</v>
      </c>
      <c r="I450" s="109" t="s">
        <v>787</v>
      </c>
      <c r="J450" s="108" t="str">
        <f>IF(Maine_Schools[[#This Row],[School Type]]="Charter","Charter", "Non Charter")</f>
        <v>Non Charter</v>
      </c>
    </row>
    <row r="451" spans="1:10" ht="13">
      <c r="A451" s="118" t="s">
        <v>573</v>
      </c>
      <c r="B451" s="116" t="s">
        <v>1130</v>
      </c>
      <c r="C451" s="116" t="s">
        <v>452</v>
      </c>
      <c r="D451" s="116" t="s">
        <v>747</v>
      </c>
      <c r="E451" s="116" t="s">
        <v>684</v>
      </c>
      <c r="F451" s="117" t="s">
        <v>585</v>
      </c>
      <c r="G451" s="116" t="s">
        <v>690</v>
      </c>
      <c r="H451" s="116" t="s">
        <v>1133</v>
      </c>
      <c r="I451" s="109" t="s">
        <v>747</v>
      </c>
      <c r="J451" s="108" t="str">
        <f>IF(Maine_Schools[[#This Row],[School Type]]="Charter","Charter", "Non Charter")</f>
        <v>Non Charter</v>
      </c>
    </row>
    <row r="452" spans="1:10" ht="13">
      <c r="A452" s="115" t="s">
        <v>573</v>
      </c>
      <c r="B452" s="113" t="s">
        <v>1134</v>
      </c>
      <c r="C452" s="113" t="s">
        <v>342</v>
      </c>
      <c r="D452" s="113" t="s">
        <v>970</v>
      </c>
      <c r="E452" s="113" t="s">
        <v>684</v>
      </c>
      <c r="F452" s="114" t="s">
        <v>585</v>
      </c>
      <c r="G452" s="113" t="s">
        <v>713</v>
      </c>
      <c r="H452" s="113" t="s">
        <v>1135</v>
      </c>
      <c r="I452" s="109" t="s">
        <v>970</v>
      </c>
      <c r="J452" s="108" t="str">
        <f>IF(Maine_Schools[[#This Row],[School Type]]="Charter","Charter", "Non Charter")</f>
        <v>Non Charter</v>
      </c>
    </row>
    <row r="453" spans="1:10" ht="13">
      <c r="A453" s="118" t="s">
        <v>573</v>
      </c>
      <c r="B453" s="116" t="s">
        <v>1134</v>
      </c>
      <c r="C453" s="116" t="s">
        <v>303</v>
      </c>
      <c r="D453" s="117" t="s">
        <v>792</v>
      </c>
      <c r="E453" s="116" t="s">
        <v>684</v>
      </c>
      <c r="F453" s="117" t="s">
        <v>585</v>
      </c>
      <c r="G453" s="116" t="s">
        <v>713</v>
      </c>
      <c r="H453" s="116" t="s">
        <v>1136</v>
      </c>
      <c r="I453" s="109" t="s">
        <v>792</v>
      </c>
      <c r="J453" s="108" t="str">
        <f>IF(Maine_Schools[[#This Row],[School Type]]="Charter","Charter", "Non Charter")</f>
        <v>Non Charter</v>
      </c>
    </row>
    <row r="454" spans="1:10" ht="13">
      <c r="A454" s="115" t="s">
        <v>573</v>
      </c>
      <c r="B454" s="113" t="s">
        <v>1134</v>
      </c>
      <c r="C454" s="113" t="s">
        <v>443</v>
      </c>
      <c r="D454" s="114" t="s">
        <v>1137</v>
      </c>
      <c r="E454" s="113" t="s">
        <v>684</v>
      </c>
      <c r="F454" s="114" t="s">
        <v>585</v>
      </c>
      <c r="G454" s="113" t="s">
        <v>713</v>
      </c>
      <c r="H454" s="113" t="s">
        <v>1136</v>
      </c>
      <c r="I454" s="109" t="s">
        <v>1137</v>
      </c>
      <c r="J454" s="108" t="str">
        <f>IF(Maine_Schools[[#This Row],[School Type]]="Charter","Charter", "Non Charter")</f>
        <v>Non Charter</v>
      </c>
    </row>
    <row r="455" spans="1:10" ht="13">
      <c r="A455" s="118" t="s">
        <v>573</v>
      </c>
      <c r="B455" s="116" t="s">
        <v>1138</v>
      </c>
      <c r="C455" s="116" t="s">
        <v>16</v>
      </c>
      <c r="D455" s="116" t="s">
        <v>747</v>
      </c>
      <c r="E455" s="116" t="s">
        <v>684</v>
      </c>
      <c r="F455" s="117" t="s">
        <v>585</v>
      </c>
      <c r="G455" s="116" t="s">
        <v>713</v>
      </c>
      <c r="H455" s="116" t="s">
        <v>1139</v>
      </c>
      <c r="I455" s="109" t="s">
        <v>747</v>
      </c>
      <c r="J455" s="108" t="str">
        <f>IF(Maine_Schools[[#This Row],[School Type]]="Charter","Charter", "Non Charter")</f>
        <v>Non Charter</v>
      </c>
    </row>
    <row r="456" spans="1:10" ht="13">
      <c r="A456" s="115" t="s">
        <v>573</v>
      </c>
      <c r="B456" s="113" t="s">
        <v>1138</v>
      </c>
      <c r="C456" s="113" t="s">
        <v>180</v>
      </c>
      <c r="D456" s="114" t="s">
        <v>697</v>
      </c>
      <c r="E456" s="113" t="s">
        <v>684</v>
      </c>
      <c r="F456" s="114" t="s">
        <v>585</v>
      </c>
      <c r="G456" s="113" t="s">
        <v>713</v>
      </c>
      <c r="H456" s="113" t="s">
        <v>1139</v>
      </c>
      <c r="I456" s="109" t="s">
        <v>697</v>
      </c>
      <c r="J456" s="108" t="str">
        <f>IF(Maine_Schools[[#This Row],[School Type]]="Charter","Charter", "Non Charter")</f>
        <v>Non Charter</v>
      </c>
    </row>
    <row r="457" spans="1:10" ht="13">
      <c r="A457" s="118" t="s">
        <v>573</v>
      </c>
      <c r="B457" s="116" t="s">
        <v>1138</v>
      </c>
      <c r="C457" s="116" t="s">
        <v>73</v>
      </c>
      <c r="D457" s="117" t="s">
        <v>735</v>
      </c>
      <c r="E457" s="116" t="s">
        <v>684</v>
      </c>
      <c r="F457" s="117" t="s">
        <v>585</v>
      </c>
      <c r="G457" s="116" t="s">
        <v>713</v>
      </c>
      <c r="H457" s="116" t="s">
        <v>1139</v>
      </c>
      <c r="I457" s="109" t="s">
        <v>735</v>
      </c>
      <c r="J457" s="108" t="str">
        <f>IF(Maine_Schools[[#This Row],[School Type]]="Charter","Charter", "Non Charter")</f>
        <v>Non Charter</v>
      </c>
    </row>
    <row r="458" spans="1:10" ht="13">
      <c r="A458" s="115" t="s">
        <v>573</v>
      </c>
      <c r="B458" s="113" t="s">
        <v>1140</v>
      </c>
      <c r="C458" s="113" t="s">
        <v>1141</v>
      </c>
      <c r="D458" s="113" t="s">
        <v>692</v>
      </c>
      <c r="E458" s="113" t="s">
        <v>684</v>
      </c>
      <c r="F458" s="114" t="s">
        <v>585</v>
      </c>
      <c r="G458" s="113" t="s">
        <v>750</v>
      </c>
      <c r="H458" s="113" t="s">
        <v>1142</v>
      </c>
      <c r="I458" s="109" t="s">
        <v>693</v>
      </c>
      <c r="J458" s="108" t="str">
        <f>IF(Maine_Schools[[#This Row],[School Type]]="Charter","Charter", "Non Charter")</f>
        <v>Non Charter</v>
      </c>
    </row>
    <row r="459" spans="1:10" ht="13">
      <c r="A459" s="118" t="s">
        <v>573</v>
      </c>
      <c r="B459" s="116" t="s">
        <v>1143</v>
      </c>
      <c r="C459" s="116" t="s">
        <v>355</v>
      </c>
      <c r="D459" s="116" t="s">
        <v>761</v>
      </c>
      <c r="E459" s="116" t="s">
        <v>684</v>
      </c>
      <c r="F459" s="117" t="s">
        <v>585</v>
      </c>
      <c r="G459" s="116" t="s">
        <v>713</v>
      </c>
      <c r="H459" s="116" t="s">
        <v>732</v>
      </c>
      <c r="I459" s="109" t="s">
        <v>761</v>
      </c>
      <c r="J459" s="108" t="str">
        <f>IF(Maine_Schools[[#This Row],[School Type]]="Charter","Charter", "Non Charter")</f>
        <v>Non Charter</v>
      </c>
    </row>
    <row r="460" spans="1:10" ht="13">
      <c r="A460" s="115" t="s">
        <v>573</v>
      </c>
      <c r="B460" s="113" t="s">
        <v>1143</v>
      </c>
      <c r="C460" s="113" t="s">
        <v>367</v>
      </c>
      <c r="D460" s="114" t="s">
        <v>697</v>
      </c>
      <c r="E460" s="113" t="s">
        <v>684</v>
      </c>
      <c r="F460" s="114" t="s">
        <v>585</v>
      </c>
      <c r="G460" s="113" t="s">
        <v>713</v>
      </c>
      <c r="H460" s="113" t="s">
        <v>732</v>
      </c>
      <c r="I460" s="109" t="s">
        <v>697</v>
      </c>
      <c r="J460" s="108" t="str">
        <f>IF(Maine_Schools[[#This Row],[School Type]]="Charter","Charter", "Non Charter")</f>
        <v>Non Charter</v>
      </c>
    </row>
    <row r="461" spans="1:10" ht="13">
      <c r="A461" s="118" t="s">
        <v>573</v>
      </c>
      <c r="B461" s="116" t="s">
        <v>1143</v>
      </c>
      <c r="C461" s="116" t="s">
        <v>368</v>
      </c>
      <c r="D461" s="117" t="s">
        <v>875</v>
      </c>
      <c r="E461" s="116" t="s">
        <v>684</v>
      </c>
      <c r="F461" s="117" t="s">
        <v>585</v>
      </c>
      <c r="G461" s="116" t="s">
        <v>713</v>
      </c>
      <c r="H461" s="116" t="s">
        <v>732</v>
      </c>
      <c r="I461" s="109" t="s">
        <v>875</v>
      </c>
      <c r="J461" s="108" t="str">
        <f>IF(Maine_Schools[[#This Row],[School Type]]="Charter","Charter", "Non Charter")</f>
        <v>Non Charter</v>
      </c>
    </row>
    <row r="462" spans="1:10" ht="13">
      <c r="A462" s="115" t="s">
        <v>573</v>
      </c>
      <c r="B462" s="113" t="s">
        <v>1144</v>
      </c>
      <c r="C462" s="113" t="s">
        <v>529</v>
      </c>
      <c r="D462" s="113" t="s">
        <v>793</v>
      </c>
      <c r="E462" s="113" t="s">
        <v>684</v>
      </c>
      <c r="F462" s="114" t="s">
        <v>585</v>
      </c>
      <c r="G462" s="113" t="s">
        <v>726</v>
      </c>
      <c r="H462" s="113" t="s">
        <v>727</v>
      </c>
      <c r="I462" s="109" t="s">
        <v>793</v>
      </c>
      <c r="J462" s="108" t="str">
        <f>IF(Maine_Schools[[#This Row],[School Type]]="Charter","Charter", "Non Charter")</f>
        <v>Non Charter</v>
      </c>
    </row>
    <row r="463" spans="1:10" ht="13">
      <c r="A463" s="118" t="s">
        <v>573</v>
      </c>
      <c r="B463" s="116" t="s">
        <v>1144</v>
      </c>
      <c r="C463" s="116" t="s">
        <v>374</v>
      </c>
      <c r="D463" s="117" t="s">
        <v>792</v>
      </c>
      <c r="E463" s="116" t="s">
        <v>684</v>
      </c>
      <c r="F463" s="117" t="s">
        <v>585</v>
      </c>
      <c r="G463" s="116" t="s">
        <v>726</v>
      </c>
      <c r="H463" s="116" t="s">
        <v>727</v>
      </c>
      <c r="I463" s="109" t="s">
        <v>792</v>
      </c>
      <c r="J463" s="108" t="str">
        <f>IF(Maine_Schools[[#This Row],[School Type]]="Charter","Charter", "Non Charter")</f>
        <v>Non Charter</v>
      </c>
    </row>
    <row r="464" spans="1:10" ht="13">
      <c r="A464" s="115" t="s">
        <v>573</v>
      </c>
      <c r="B464" s="113" t="s">
        <v>1145</v>
      </c>
      <c r="C464" s="113" t="s">
        <v>347</v>
      </c>
      <c r="D464" s="114" t="s">
        <v>689</v>
      </c>
      <c r="E464" s="113" t="s">
        <v>684</v>
      </c>
      <c r="F464" s="114" t="s">
        <v>585</v>
      </c>
      <c r="G464" s="113" t="s">
        <v>719</v>
      </c>
      <c r="H464" s="113" t="s">
        <v>1146</v>
      </c>
      <c r="I464" s="109" t="s">
        <v>689</v>
      </c>
      <c r="J464" s="108" t="str">
        <f>IF(Maine_Schools[[#This Row],[School Type]]="Charter","Charter", "Non Charter")</f>
        <v>Non Charter</v>
      </c>
    </row>
    <row r="465" spans="1:10" ht="13">
      <c r="A465" s="118" t="s">
        <v>573</v>
      </c>
      <c r="B465" s="116" t="s">
        <v>1145</v>
      </c>
      <c r="C465" s="116" t="s">
        <v>381</v>
      </c>
      <c r="D465" s="116" t="s">
        <v>696</v>
      </c>
      <c r="E465" s="116" t="s">
        <v>684</v>
      </c>
      <c r="F465" s="117" t="s">
        <v>585</v>
      </c>
      <c r="G465" s="116" t="s">
        <v>719</v>
      </c>
      <c r="H465" s="116" t="s">
        <v>1146</v>
      </c>
      <c r="I465" s="109" t="s">
        <v>688</v>
      </c>
      <c r="J465" s="108" t="str">
        <f>IF(Maine_Schools[[#This Row],[School Type]]="Charter","Charter", "Non Charter")</f>
        <v>Non Charter</v>
      </c>
    </row>
    <row r="466" spans="1:10" ht="13">
      <c r="A466" s="115" t="s">
        <v>573</v>
      </c>
      <c r="B466" s="113" t="s">
        <v>1147</v>
      </c>
      <c r="C466" s="113" t="s">
        <v>39</v>
      </c>
      <c r="D466" s="114" t="s">
        <v>966</v>
      </c>
      <c r="E466" s="113" t="s">
        <v>684</v>
      </c>
      <c r="F466" s="114" t="s">
        <v>585</v>
      </c>
      <c r="G466" s="113" t="s">
        <v>700</v>
      </c>
      <c r="H466" s="113" t="s">
        <v>1148</v>
      </c>
      <c r="I466" s="109" t="s">
        <v>966</v>
      </c>
      <c r="J466" s="108" t="str">
        <f>IF(Maine_Schools[[#This Row],[School Type]]="Charter","Charter", "Non Charter")</f>
        <v>Non Charter</v>
      </c>
    </row>
    <row r="467" spans="1:10" ht="13">
      <c r="A467" s="118" t="s">
        <v>573</v>
      </c>
      <c r="B467" s="116" t="s">
        <v>1147</v>
      </c>
      <c r="C467" s="116" t="s">
        <v>12</v>
      </c>
      <c r="D467" s="117" t="s">
        <v>697</v>
      </c>
      <c r="E467" s="116" t="s">
        <v>684</v>
      </c>
      <c r="F467" s="117" t="s">
        <v>585</v>
      </c>
      <c r="G467" s="116" t="s">
        <v>700</v>
      </c>
      <c r="H467" s="116" t="s">
        <v>1149</v>
      </c>
      <c r="I467" s="109" t="s">
        <v>697</v>
      </c>
      <c r="J467" s="108" t="str">
        <f>IF(Maine_Schools[[#This Row],[School Type]]="Charter","Charter", "Non Charter")</f>
        <v>Non Charter</v>
      </c>
    </row>
    <row r="468" spans="1:10" ht="13">
      <c r="A468" s="115" t="s">
        <v>573</v>
      </c>
      <c r="B468" s="113" t="s">
        <v>1147</v>
      </c>
      <c r="C468" s="113" t="s">
        <v>155</v>
      </c>
      <c r="D468" s="113" t="s">
        <v>747</v>
      </c>
      <c r="E468" s="113" t="s">
        <v>684</v>
      </c>
      <c r="F468" s="114" t="s">
        <v>585</v>
      </c>
      <c r="G468" s="113" t="s">
        <v>700</v>
      </c>
      <c r="H468" s="113" t="s">
        <v>1149</v>
      </c>
      <c r="I468" s="109" t="s">
        <v>747</v>
      </c>
      <c r="J468" s="108" t="str">
        <f>IF(Maine_Schools[[#This Row],[School Type]]="Charter","Charter", "Non Charter")</f>
        <v>Non Charter</v>
      </c>
    </row>
    <row r="469" spans="1:10" ht="13">
      <c r="A469" s="118" t="s">
        <v>573</v>
      </c>
      <c r="B469" s="116" t="s">
        <v>1147</v>
      </c>
      <c r="C469" s="116" t="s">
        <v>332</v>
      </c>
      <c r="D469" s="116" t="s">
        <v>787</v>
      </c>
      <c r="E469" s="116" t="s">
        <v>684</v>
      </c>
      <c r="F469" s="117" t="s">
        <v>585</v>
      </c>
      <c r="G469" s="116" t="s">
        <v>700</v>
      </c>
      <c r="H469" s="116" t="s">
        <v>1149</v>
      </c>
      <c r="I469" s="109" t="s">
        <v>787</v>
      </c>
      <c r="J469" s="108" t="str">
        <f>IF(Maine_Schools[[#This Row],[School Type]]="Charter","Charter", "Non Charter")</f>
        <v>Non Charter</v>
      </c>
    </row>
    <row r="470" spans="1:10" ht="13">
      <c r="A470" s="115" t="s">
        <v>573</v>
      </c>
      <c r="B470" s="113" t="s">
        <v>1147</v>
      </c>
      <c r="C470" s="113" t="s">
        <v>318</v>
      </c>
      <c r="D470" s="113" t="s">
        <v>970</v>
      </c>
      <c r="E470" s="113" t="s">
        <v>684</v>
      </c>
      <c r="F470" s="114" t="s">
        <v>585</v>
      </c>
      <c r="G470" s="113" t="s">
        <v>700</v>
      </c>
      <c r="H470" s="113" t="s">
        <v>1150</v>
      </c>
      <c r="I470" s="109" t="s">
        <v>970</v>
      </c>
      <c r="J470" s="108" t="str">
        <f>IF(Maine_Schools[[#This Row],[School Type]]="Charter","Charter", "Non Charter")</f>
        <v>Non Charter</v>
      </c>
    </row>
    <row r="471" spans="1:10" ht="13">
      <c r="A471" s="118" t="s">
        <v>573</v>
      </c>
      <c r="B471" s="116" t="s">
        <v>1147</v>
      </c>
      <c r="C471" s="116" t="s">
        <v>52</v>
      </c>
      <c r="D471" s="117" t="s">
        <v>786</v>
      </c>
      <c r="E471" s="116" t="s">
        <v>684</v>
      </c>
      <c r="F471" s="117" t="s">
        <v>585</v>
      </c>
      <c r="G471" s="116" t="s">
        <v>700</v>
      </c>
      <c r="H471" s="116" t="s">
        <v>1151</v>
      </c>
      <c r="I471" s="109" t="s">
        <v>786</v>
      </c>
      <c r="J471" s="108" t="str">
        <f>IF(Maine_Schools[[#This Row],[School Type]]="Charter","Charter", "Non Charter")</f>
        <v>Non Charter</v>
      </c>
    </row>
    <row r="472" spans="1:10" ht="13">
      <c r="A472" s="115" t="s">
        <v>573</v>
      </c>
      <c r="B472" s="113" t="s">
        <v>1147</v>
      </c>
      <c r="C472" s="113" t="s">
        <v>388</v>
      </c>
      <c r="D472" s="114" t="s">
        <v>735</v>
      </c>
      <c r="E472" s="113" t="s">
        <v>684</v>
      </c>
      <c r="F472" s="114" t="s">
        <v>585</v>
      </c>
      <c r="G472" s="113" t="s">
        <v>700</v>
      </c>
      <c r="H472" s="113" t="s">
        <v>1149</v>
      </c>
      <c r="I472" s="109" t="s">
        <v>735</v>
      </c>
      <c r="J472" s="108" t="str">
        <f>IF(Maine_Schools[[#This Row],[School Type]]="Charter","Charter", "Non Charter")</f>
        <v>Non Charter</v>
      </c>
    </row>
    <row r="473" spans="1:10" ht="13">
      <c r="A473" s="118" t="s">
        <v>573</v>
      </c>
      <c r="B473" s="116" t="s">
        <v>1152</v>
      </c>
      <c r="C473" s="116" t="s">
        <v>217</v>
      </c>
      <c r="D473" s="116" t="s">
        <v>959</v>
      </c>
      <c r="E473" s="116" t="s">
        <v>684</v>
      </c>
      <c r="F473" s="117" t="s">
        <v>585</v>
      </c>
      <c r="G473" s="116" t="s">
        <v>728</v>
      </c>
      <c r="H473" s="116" t="s">
        <v>1153</v>
      </c>
      <c r="I473" s="109" t="s">
        <v>959</v>
      </c>
      <c r="J473" s="108" t="str">
        <f>IF(Maine_Schools[[#This Row],[School Type]]="Charter","Charter", "Non Charter")</f>
        <v>Non Charter</v>
      </c>
    </row>
    <row r="474" spans="1:10" ht="13">
      <c r="A474" s="115" t="s">
        <v>573</v>
      </c>
      <c r="B474" s="113" t="s">
        <v>1152</v>
      </c>
      <c r="C474" s="113" t="s">
        <v>378</v>
      </c>
      <c r="D474" s="113" t="s">
        <v>699</v>
      </c>
      <c r="E474" s="113" t="s">
        <v>684</v>
      </c>
      <c r="F474" s="114" t="s">
        <v>585</v>
      </c>
      <c r="G474" s="113" t="s">
        <v>728</v>
      </c>
      <c r="H474" s="113" t="s">
        <v>729</v>
      </c>
      <c r="I474" s="109" t="s">
        <v>693</v>
      </c>
      <c r="J474" s="108" t="str">
        <f>IF(Maine_Schools[[#This Row],[School Type]]="Charter","Charter", "Non Charter")</f>
        <v>Non Charter</v>
      </c>
    </row>
    <row r="475" spans="1:10" ht="13">
      <c r="A475" s="118" t="s">
        <v>573</v>
      </c>
      <c r="B475" s="116" t="s">
        <v>1152</v>
      </c>
      <c r="C475" s="116" t="s">
        <v>502</v>
      </c>
      <c r="D475" s="116" t="s">
        <v>793</v>
      </c>
      <c r="E475" s="116" t="s">
        <v>684</v>
      </c>
      <c r="F475" s="117" t="s">
        <v>585</v>
      </c>
      <c r="G475" s="116" t="s">
        <v>728</v>
      </c>
      <c r="H475" s="116" t="s">
        <v>1154</v>
      </c>
      <c r="I475" s="109" t="s">
        <v>793</v>
      </c>
      <c r="J475" s="108" t="str">
        <f>IF(Maine_Schools[[#This Row],[School Type]]="Charter","Charter", "Non Charter")</f>
        <v>Non Charter</v>
      </c>
    </row>
    <row r="476" spans="1:10" ht="13">
      <c r="A476" s="115" t="s">
        <v>573</v>
      </c>
      <c r="B476" s="113" t="s">
        <v>1155</v>
      </c>
      <c r="C476" s="113" t="s">
        <v>233</v>
      </c>
      <c r="D476" s="114" t="s">
        <v>786</v>
      </c>
      <c r="E476" s="113" t="s">
        <v>684</v>
      </c>
      <c r="F476" s="114" t="s">
        <v>585</v>
      </c>
      <c r="G476" s="113" t="s">
        <v>828</v>
      </c>
      <c r="H476" s="113" t="s">
        <v>1156</v>
      </c>
      <c r="I476" s="109" t="s">
        <v>786</v>
      </c>
      <c r="J476" s="108" t="str">
        <f>IF(Maine_Schools[[#This Row],[School Type]]="Charter","Charter", "Non Charter")</f>
        <v>Non Charter</v>
      </c>
    </row>
    <row r="477" spans="1:10" ht="13">
      <c r="A477" s="118" t="s">
        <v>573</v>
      </c>
      <c r="B477" s="116" t="s">
        <v>1155</v>
      </c>
      <c r="C477" s="116" t="s">
        <v>118</v>
      </c>
      <c r="D477" s="117" t="s">
        <v>697</v>
      </c>
      <c r="E477" s="116" t="s">
        <v>684</v>
      </c>
      <c r="F477" s="117" t="s">
        <v>585</v>
      </c>
      <c r="G477" s="116" t="s">
        <v>828</v>
      </c>
      <c r="H477" s="116" t="s">
        <v>1156</v>
      </c>
      <c r="I477" s="109" t="s">
        <v>697</v>
      </c>
      <c r="J477" s="108" t="str">
        <f>IF(Maine_Schools[[#This Row],[School Type]]="Charter","Charter", "Non Charter")</f>
        <v>Non Charter</v>
      </c>
    </row>
    <row r="478" spans="1:10" ht="13">
      <c r="A478" s="115" t="s">
        <v>573</v>
      </c>
      <c r="B478" s="113" t="s">
        <v>1155</v>
      </c>
      <c r="C478" s="113" t="s">
        <v>236</v>
      </c>
      <c r="D478" s="114" t="s">
        <v>735</v>
      </c>
      <c r="E478" s="113" t="s">
        <v>684</v>
      </c>
      <c r="F478" s="114" t="s">
        <v>585</v>
      </c>
      <c r="G478" s="113" t="s">
        <v>828</v>
      </c>
      <c r="H478" s="113" t="s">
        <v>1156</v>
      </c>
      <c r="I478" s="109" t="s">
        <v>735</v>
      </c>
      <c r="J478" s="108" t="str">
        <f>IF(Maine_Schools[[#This Row],[School Type]]="Charter","Charter", "Non Charter")</f>
        <v>Non Charter</v>
      </c>
    </row>
    <row r="479" spans="1:10" ht="13">
      <c r="A479" s="118" t="s">
        <v>573</v>
      </c>
      <c r="B479" s="116" t="s">
        <v>1155</v>
      </c>
      <c r="C479" s="116" t="s">
        <v>390</v>
      </c>
      <c r="D479" s="116" t="s">
        <v>787</v>
      </c>
      <c r="E479" s="116" t="s">
        <v>684</v>
      </c>
      <c r="F479" s="117" t="s">
        <v>585</v>
      </c>
      <c r="G479" s="116" t="s">
        <v>705</v>
      </c>
      <c r="H479" s="116" t="s">
        <v>1157</v>
      </c>
      <c r="I479" s="109" t="s">
        <v>787</v>
      </c>
      <c r="J479" s="108" t="str">
        <f>IF(Maine_Schools[[#This Row],[School Type]]="Charter","Charter", "Non Charter")</f>
        <v>Non Charter</v>
      </c>
    </row>
    <row r="480" spans="1:10" ht="13">
      <c r="A480" s="115" t="s">
        <v>573</v>
      </c>
      <c r="B480" s="113" t="s">
        <v>1158</v>
      </c>
      <c r="C480" s="113" t="s">
        <v>40</v>
      </c>
      <c r="D480" s="113" t="s">
        <v>692</v>
      </c>
      <c r="E480" s="113" t="s">
        <v>684</v>
      </c>
      <c r="F480" s="114" t="s">
        <v>585</v>
      </c>
      <c r="G480" s="113" t="s">
        <v>685</v>
      </c>
      <c r="H480" s="113" t="s">
        <v>1159</v>
      </c>
      <c r="I480" s="109" t="s">
        <v>693</v>
      </c>
      <c r="J480" s="108" t="str">
        <f>IF(Maine_Schools[[#This Row],[School Type]]="Charter","Charter", "Non Charter")</f>
        <v>Non Charter</v>
      </c>
    </row>
    <row r="481" spans="1:10" ht="13">
      <c r="A481" s="118" t="s">
        <v>573</v>
      </c>
      <c r="B481" s="116" t="s">
        <v>1158</v>
      </c>
      <c r="C481" s="116" t="s">
        <v>27</v>
      </c>
      <c r="D481" s="117" t="s">
        <v>697</v>
      </c>
      <c r="E481" s="116" t="s">
        <v>684</v>
      </c>
      <c r="F481" s="117" t="s">
        <v>585</v>
      </c>
      <c r="G481" s="116" t="s">
        <v>685</v>
      </c>
      <c r="H481" s="116" t="s">
        <v>1159</v>
      </c>
      <c r="I481" s="109" t="s">
        <v>697</v>
      </c>
      <c r="J481" s="108" t="str">
        <f>IF(Maine_Schools[[#This Row],[School Type]]="Charter","Charter", "Non Charter")</f>
        <v>Non Charter</v>
      </c>
    </row>
    <row r="482" spans="1:10" ht="13">
      <c r="A482" s="115" t="s">
        <v>573</v>
      </c>
      <c r="B482" s="113" t="s">
        <v>1158</v>
      </c>
      <c r="C482" s="113" t="s">
        <v>402</v>
      </c>
      <c r="D482" s="113" t="s">
        <v>747</v>
      </c>
      <c r="E482" s="113" t="s">
        <v>684</v>
      </c>
      <c r="F482" s="114" t="s">
        <v>585</v>
      </c>
      <c r="G482" s="113" t="s">
        <v>685</v>
      </c>
      <c r="H482" s="113" t="s">
        <v>1160</v>
      </c>
      <c r="I482" s="109" t="s">
        <v>747</v>
      </c>
      <c r="J482" s="108" t="str">
        <f>IF(Maine_Schools[[#This Row],[School Type]]="Charter","Charter", "Non Charter")</f>
        <v>Non Charter</v>
      </c>
    </row>
    <row r="483" spans="1:10" ht="13">
      <c r="A483" s="118" t="s">
        <v>573</v>
      </c>
      <c r="B483" s="116" t="s">
        <v>1158</v>
      </c>
      <c r="C483" s="116" t="s">
        <v>532</v>
      </c>
      <c r="D483" s="116" t="s">
        <v>747</v>
      </c>
      <c r="E483" s="116" t="s">
        <v>684</v>
      </c>
      <c r="F483" s="117" t="s">
        <v>585</v>
      </c>
      <c r="G483" s="116" t="s">
        <v>685</v>
      </c>
      <c r="H483" s="116" t="s">
        <v>1161</v>
      </c>
      <c r="I483" s="109" t="s">
        <v>747</v>
      </c>
      <c r="J483" s="108" t="str">
        <f>IF(Maine_Schools[[#This Row],[School Type]]="Charter","Charter", "Non Charter")</f>
        <v>Non Charter</v>
      </c>
    </row>
    <row r="484" spans="1:10" ht="13">
      <c r="A484" s="115" t="s">
        <v>573</v>
      </c>
      <c r="B484" s="113" t="s">
        <v>1162</v>
      </c>
      <c r="C484" s="113" t="s">
        <v>135</v>
      </c>
      <c r="D484" s="113" t="s">
        <v>747</v>
      </c>
      <c r="E484" s="113" t="s">
        <v>684</v>
      </c>
      <c r="F484" s="114" t="s">
        <v>585</v>
      </c>
      <c r="G484" s="113" t="s">
        <v>839</v>
      </c>
      <c r="H484" s="113" t="s">
        <v>1163</v>
      </c>
      <c r="I484" s="109" t="s">
        <v>747</v>
      </c>
      <c r="J484" s="108" t="str">
        <f>IF(Maine_Schools[[#This Row],[School Type]]="Charter","Charter", "Non Charter")</f>
        <v>Non Charter</v>
      </c>
    </row>
    <row r="485" spans="1:10" ht="13">
      <c r="A485" s="118" t="s">
        <v>573</v>
      </c>
      <c r="B485" s="116" t="s">
        <v>1162</v>
      </c>
      <c r="C485" s="116" t="s">
        <v>199</v>
      </c>
      <c r="D485" s="116" t="s">
        <v>845</v>
      </c>
      <c r="E485" s="116" t="s">
        <v>684</v>
      </c>
      <c r="F485" s="117" t="s">
        <v>585</v>
      </c>
      <c r="G485" s="116" t="s">
        <v>839</v>
      </c>
      <c r="H485" s="116" t="s">
        <v>1164</v>
      </c>
      <c r="I485" s="109" t="s">
        <v>845</v>
      </c>
      <c r="J485" s="108" t="str">
        <f>IF(Maine_Schools[[#This Row],[School Type]]="Charter","Charter", "Non Charter")</f>
        <v>Non Charter</v>
      </c>
    </row>
    <row r="486" spans="1:10" ht="13">
      <c r="A486" s="115" t="s">
        <v>573</v>
      </c>
      <c r="B486" s="113" t="s">
        <v>1162</v>
      </c>
      <c r="C486" s="113" t="s">
        <v>434</v>
      </c>
      <c r="D486" s="113" t="s">
        <v>845</v>
      </c>
      <c r="E486" s="113" t="s">
        <v>684</v>
      </c>
      <c r="F486" s="114" t="s">
        <v>585</v>
      </c>
      <c r="G486" s="113" t="s">
        <v>690</v>
      </c>
      <c r="H486" s="113" t="s">
        <v>1165</v>
      </c>
      <c r="I486" s="109" t="s">
        <v>845</v>
      </c>
      <c r="J486" s="108" t="str">
        <f>IF(Maine_Schools[[#This Row],[School Type]]="Charter","Charter", "Non Charter")</f>
        <v>Non Charter</v>
      </c>
    </row>
    <row r="487" spans="1:10" ht="13">
      <c r="A487" s="118" t="s">
        <v>573</v>
      </c>
      <c r="B487" s="116" t="s">
        <v>1162</v>
      </c>
      <c r="C487" s="116" t="s">
        <v>384</v>
      </c>
      <c r="D487" s="117" t="s">
        <v>697</v>
      </c>
      <c r="E487" s="116" t="s">
        <v>684</v>
      </c>
      <c r="F487" s="117" t="s">
        <v>585</v>
      </c>
      <c r="G487" s="116" t="s">
        <v>839</v>
      </c>
      <c r="H487" s="116" t="s">
        <v>1166</v>
      </c>
      <c r="I487" s="109" t="s">
        <v>697</v>
      </c>
      <c r="J487" s="108" t="str">
        <f>IF(Maine_Schools[[#This Row],[School Type]]="Charter","Charter", "Non Charter")</f>
        <v>Non Charter</v>
      </c>
    </row>
    <row r="488" spans="1:10" ht="13">
      <c r="A488" s="115" t="s">
        <v>573</v>
      </c>
      <c r="B488" s="113" t="s">
        <v>1162</v>
      </c>
      <c r="C488" s="113" t="s">
        <v>385</v>
      </c>
      <c r="D488" s="114" t="s">
        <v>735</v>
      </c>
      <c r="E488" s="113" t="s">
        <v>684</v>
      </c>
      <c r="F488" s="114" t="s">
        <v>585</v>
      </c>
      <c r="G488" s="113" t="s">
        <v>839</v>
      </c>
      <c r="H488" s="113" t="s">
        <v>1166</v>
      </c>
      <c r="I488" s="109" t="s">
        <v>735</v>
      </c>
      <c r="J488" s="108" t="str">
        <f>IF(Maine_Schools[[#This Row],[School Type]]="Charter","Charter", "Non Charter")</f>
        <v>Non Charter</v>
      </c>
    </row>
    <row r="489" spans="1:10" ht="13">
      <c r="A489" s="118" t="s">
        <v>573</v>
      </c>
      <c r="B489" s="116" t="s">
        <v>1162</v>
      </c>
      <c r="C489" s="116" t="s">
        <v>564</v>
      </c>
      <c r="D489" s="116" t="s">
        <v>747</v>
      </c>
      <c r="E489" s="116" t="s">
        <v>684</v>
      </c>
      <c r="F489" s="117" t="s">
        <v>585</v>
      </c>
      <c r="G489" s="116" t="s">
        <v>839</v>
      </c>
      <c r="H489" s="116" t="s">
        <v>1166</v>
      </c>
      <c r="I489" s="109" t="s">
        <v>747</v>
      </c>
      <c r="J489" s="108" t="str">
        <f>IF(Maine_Schools[[#This Row],[School Type]]="Charter","Charter", "Non Charter")</f>
        <v>Non Charter</v>
      </c>
    </row>
    <row r="490" spans="1:10" ht="13">
      <c r="A490" s="115" t="s">
        <v>573</v>
      </c>
      <c r="B490" s="113" t="s">
        <v>1162</v>
      </c>
      <c r="C490" s="113" t="s">
        <v>566</v>
      </c>
      <c r="D490" s="113" t="s">
        <v>845</v>
      </c>
      <c r="E490" s="113" t="s">
        <v>684</v>
      </c>
      <c r="F490" s="114" t="s">
        <v>585</v>
      </c>
      <c r="G490" s="113" t="s">
        <v>839</v>
      </c>
      <c r="H490" s="113" t="s">
        <v>1166</v>
      </c>
      <c r="I490" s="109" t="s">
        <v>845</v>
      </c>
      <c r="J490" s="108" t="str">
        <f>IF(Maine_Schools[[#This Row],[School Type]]="Charter","Charter", "Non Charter")</f>
        <v>Non Charter</v>
      </c>
    </row>
    <row r="491" spans="1:10" ht="13">
      <c r="A491" s="118" t="s">
        <v>573</v>
      </c>
      <c r="B491" s="116" t="s">
        <v>1167</v>
      </c>
      <c r="C491" s="116" t="s">
        <v>362</v>
      </c>
      <c r="D491" s="116" t="s">
        <v>851</v>
      </c>
      <c r="E491" s="116" t="s">
        <v>684</v>
      </c>
      <c r="F491" s="117" t="s">
        <v>585</v>
      </c>
      <c r="G491" s="116" t="s">
        <v>828</v>
      </c>
      <c r="H491" s="116" t="s">
        <v>1168</v>
      </c>
      <c r="I491" s="109" t="s">
        <v>851</v>
      </c>
      <c r="J491" s="108" t="str">
        <f>IF(Maine_Schools[[#This Row],[School Type]]="Charter","Charter", "Non Charter")</f>
        <v>Non Charter</v>
      </c>
    </row>
    <row r="492" spans="1:10" ht="13">
      <c r="A492" s="115" t="s">
        <v>573</v>
      </c>
      <c r="B492" s="113" t="s">
        <v>1169</v>
      </c>
      <c r="C492" s="113" t="s">
        <v>229</v>
      </c>
      <c r="D492" s="114" t="s">
        <v>786</v>
      </c>
      <c r="E492" s="113" t="s">
        <v>684</v>
      </c>
      <c r="F492" s="114" t="s">
        <v>585</v>
      </c>
      <c r="G492" s="113" t="s">
        <v>719</v>
      </c>
      <c r="H492" s="113" t="s">
        <v>1170</v>
      </c>
      <c r="I492" s="109" t="s">
        <v>786</v>
      </c>
      <c r="J492" s="108" t="str">
        <f>IF(Maine_Schools[[#This Row],[School Type]]="Charter","Charter", "Non Charter")</f>
        <v>Non Charter</v>
      </c>
    </row>
    <row r="493" spans="1:10" ht="13">
      <c r="A493" s="118" t="s">
        <v>573</v>
      </c>
      <c r="B493" s="116" t="s">
        <v>1169</v>
      </c>
      <c r="C493" s="116" t="s">
        <v>396</v>
      </c>
      <c r="D493" s="116" t="s">
        <v>747</v>
      </c>
      <c r="E493" s="116" t="s">
        <v>684</v>
      </c>
      <c r="F493" s="117" t="s">
        <v>585</v>
      </c>
      <c r="G493" s="116" t="s">
        <v>719</v>
      </c>
      <c r="H493" s="116" t="s">
        <v>1171</v>
      </c>
      <c r="I493" s="109" t="s">
        <v>747</v>
      </c>
      <c r="J493" s="108" t="str">
        <f>IF(Maine_Schools[[#This Row],[School Type]]="Charter","Charter", "Non Charter")</f>
        <v>Non Charter</v>
      </c>
    </row>
    <row r="494" spans="1:10" ht="13">
      <c r="A494" s="115" t="s">
        <v>573</v>
      </c>
      <c r="B494" s="113" t="s">
        <v>1169</v>
      </c>
      <c r="C494" s="113" t="s">
        <v>398</v>
      </c>
      <c r="D494" s="113" t="s">
        <v>787</v>
      </c>
      <c r="E494" s="113" t="s">
        <v>684</v>
      </c>
      <c r="F494" s="114" t="s">
        <v>585</v>
      </c>
      <c r="G494" s="113" t="s">
        <v>719</v>
      </c>
      <c r="H494" s="113" t="s">
        <v>1170</v>
      </c>
      <c r="I494" s="109" t="s">
        <v>787</v>
      </c>
      <c r="J494" s="108" t="str">
        <f>IF(Maine_Schools[[#This Row],[School Type]]="Charter","Charter", "Non Charter")</f>
        <v>Non Charter</v>
      </c>
    </row>
    <row r="495" spans="1:10" ht="13">
      <c r="A495" s="118" t="s">
        <v>573</v>
      </c>
      <c r="B495" s="116" t="s">
        <v>1169</v>
      </c>
      <c r="C495" s="116" t="s">
        <v>356</v>
      </c>
      <c r="D495" s="117" t="s">
        <v>697</v>
      </c>
      <c r="E495" s="116" t="s">
        <v>684</v>
      </c>
      <c r="F495" s="117" t="s">
        <v>585</v>
      </c>
      <c r="G495" s="116" t="s">
        <v>719</v>
      </c>
      <c r="H495" s="116" t="s">
        <v>1170</v>
      </c>
      <c r="I495" s="109" t="s">
        <v>697</v>
      </c>
      <c r="J495" s="108" t="str">
        <f>IF(Maine_Schools[[#This Row],[School Type]]="Charter","Charter", "Non Charter")</f>
        <v>Non Charter</v>
      </c>
    </row>
    <row r="496" spans="1:10" ht="13">
      <c r="A496" s="115" t="s">
        <v>573</v>
      </c>
      <c r="B496" s="113" t="s">
        <v>1169</v>
      </c>
      <c r="C496" s="113" t="s">
        <v>162</v>
      </c>
      <c r="D496" s="114" t="s">
        <v>735</v>
      </c>
      <c r="E496" s="113" t="s">
        <v>684</v>
      </c>
      <c r="F496" s="114" t="s">
        <v>585</v>
      </c>
      <c r="G496" s="113" t="s">
        <v>719</v>
      </c>
      <c r="H496" s="113" t="s">
        <v>1170</v>
      </c>
      <c r="I496" s="109" t="s">
        <v>735</v>
      </c>
      <c r="J496" s="108" t="str">
        <f>IF(Maine_Schools[[#This Row],[School Type]]="Charter","Charter", "Non Charter")</f>
        <v>Non Charter</v>
      </c>
    </row>
    <row r="497" spans="1:10" ht="13">
      <c r="A497" s="118" t="s">
        <v>573</v>
      </c>
      <c r="B497" s="116" t="s">
        <v>1172</v>
      </c>
      <c r="C497" s="116" t="s">
        <v>70</v>
      </c>
      <c r="D497" s="116" t="s">
        <v>696</v>
      </c>
      <c r="E497" s="116" t="s">
        <v>684</v>
      </c>
      <c r="F497" s="117" t="s">
        <v>585</v>
      </c>
      <c r="G497" s="116" t="s">
        <v>726</v>
      </c>
      <c r="H497" s="116" t="s">
        <v>1173</v>
      </c>
      <c r="I497" s="109" t="s">
        <v>688</v>
      </c>
      <c r="J497" s="108" t="str">
        <f>IF(Maine_Schools[[#This Row],[School Type]]="Charter","Charter", "Non Charter")</f>
        <v>Non Charter</v>
      </c>
    </row>
    <row r="498" spans="1:10" ht="13">
      <c r="A498" s="115" t="s">
        <v>573</v>
      </c>
      <c r="B498" s="113" t="s">
        <v>1172</v>
      </c>
      <c r="C498" s="113" t="s">
        <v>427</v>
      </c>
      <c r="D498" s="114" t="s">
        <v>689</v>
      </c>
      <c r="E498" s="113" t="s">
        <v>684</v>
      </c>
      <c r="F498" s="114" t="s">
        <v>585</v>
      </c>
      <c r="G498" s="113" t="s">
        <v>726</v>
      </c>
      <c r="H498" s="113" t="s">
        <v>1173</v>
      </c>
      <c r="I498" s="109" t="s">
        <v>689</v>
      </c>
      <c r="J498" s="108" t="str">
        <f>IF(Maine_Schools[[#This Row],[School Type]]="Charter","Charter", "Non Charter")</f>
        <v>Non Charter</v>
      </c>
    </row>
    <row r="499" spans="1:10" ht="13">
      <c r="A499" s="118" t="s">
        <v>573</v>
      </c>
      <c r="B499" s="116" t="s">
        <v>1174</v>
      </c>
      <c r="C499" s="116" t="s">
        <v>268</v>
      </c>
      <c r="D499" s="116" t="s">
        <v>863</v>
      </c>
      <c r="E499" s="116" t="s">
        <v>684</v>
      </c>
      <c r="F499" s="117" t="s">
        <v>585</v>
      </c>
      <c r="G499" s="116" t="s">
        <v>685</v>
      </c>
      <c r="H499" s="116" t="s">
        <v>1175</v>
      </c>
      <c r="I499" s="109" t="s">
        <v>863</v>
      </c>
      <c r="J499" s="108" t="str">
        <f>IF(Maine_Schools[[#This Row],[School Type]]="Charter","Charter", "Non Charter")</f>
        <v>Non Charter</v>
      </c>
    </row>
    <row r="500" spans="1:10" ht="13">
      <c r="A500" s="115" t="s">
        <v>573</v>
      </c>
      <c r="B500" s="113" t="s">
        <v>1176</v>
      </c>
      <c r="C500" s="113" t="s">
        <v>380</v>
      </c>
      <c r="D500" s="113" t="s">
        <v>793</v>
      </c>
      <c r="E500" s="113" t="s">
        <v>684</v>
      </c>
      <c r="F500" s="114" t="s">
        <v>585</v>
      </c>
      <c r="G500" s="113" t="s">
        <v>685</v>
      </c>
      <c r="H500" s="113" t="s">
        <v>1177</v>
      </c>
      <c r="I500" s="109" t="s">
        <v>793</v>
      </c>
      <c r="J500" s="108" t="str">
        <f>IF(Maine_Schools[[#This Row],[School Type]]="Charter","Charter", "Non Charter")</f>
        <v>Non Charter</v>
      </c>
    </row>
    <row r="501" spans="1:10" ht="13">
      <c r="A501" s="118" t="s">
        <v>573</v>
      </c>
      <c r="B501" s="116" t="s">
        <v>1176</v>
      </c>
      <c r="C501" s="116" t="s">
        <v>134</v>
      </c>
      <c r="D501" s="117" t="s">
        <v>1080</v>
      </c>
      <c r="E501" s="116" t="s">
        <v>684</v>
      </c>
      <c r="F501" s="117" t="s">
        <v>585</v>
      </c>
      <c r="G501" s="116" t="s">
        <v>685</v>
      </c>
      <c r="H501" s="116" t="s">
        <v>1177</v>
      </c>
      <c r="I501" s="109" t="s">
        <v>1080</v>
      </c>
      <c r="J501" s="108" t="str">
        <f>IF(Maine_Schools[[#This Row],[School Type]]="Charter","Charter", "Non Charter")</f>
        <v>Non Charter</v>
      </c>
    </row>
    <row r="502" spans="1:10" ht="13">
      <c r="A502" s="115" t="s">
        <v>573</v>
      </c>
      <c r="B502" s="113" t="s">
        <v>1178</v>
      </c>
      <c r="C502" s="113" t="s">
        <v>218</v>
      </c>
      <c r="D502" s="113" t="s">
        <v>851</v>
      </c>
      <c r="E502" s="113" t="s">
        <v>684</v>
      </c>
      <c r="F502" s="114" t="s">
        <v>585</v>
      </c>
      <c r="G502" s="113" t="s">
        <v>716</v>
      </c>
      <c r="H502" s="113" t="s">
        <v>1179</v>
      </c>
      <c r="I502" s="109" t="s">
        <v>851</v>
      </c>
      <c r="J502" s="108" t="str">
        <f>IF(Maine_Schools[[#This Row],[School Type]]="Charter","Charter", "Non Charter")</f>
        <v>Non Charter</v>
      </c>
    </row>
    <row r="503" spans="1:10" ht="13">
      <c r="A503" s="118" t="s">
        <v>573</v>
      </c>
      <c r="B503" s="116" t="s">
        <v>1180</v>
      </c>
      <c r="C503" s="116" t="s">
        <v>144</v>
      </c>
      <c r="D503" s="116" t="s">
        <v>699</v>
      </c>
      <c r="E503" s="116" t="s">
        <v>684</v>
      </c>
      <c r="F503" s="117" t="s">
        <v>585</v>
      </c>
      <c r="G503" s="116" t="s">
        <v>716</v>
      </c>
      <c r="H503" s="116" t="s">
        <v>1181</v>
      </c>
      <c r="I503" s="109" t="s">
        <v>693</v>
      </c>
      <c r="J503" s="108" t="str">
        <f>IF(Maine_Schools[[#This Row],[School Type]]="Charter","Charter", "Non Charter")</f>
        <v>Non Charter</v>
      </c>
    </row>
    <row r="504" spans="1:10" ht="13">
      <c r="A504" s="115" t="s">
        <v>573</v>
      </c>
      <c r="B504" s="113" t="s">
        <v>1182</v>
      </c>
      <c r="C504" s="113" t="s">
        <v>304</v>
      </c>
      <c r="D504" s="113" t="s">
        <v>747</v>
      </c>
      <c r="E504" s="113" t="s">
        <v>684</v>
      </c>
      <c r="F504" s="114" t="s">
        <v>585</v>
      </c>
      <c r="G504" s="113" t="s">
        <v>719</v>
      </c>
      <c r="H504" s="113" t="s">
        <v>1183</v>
      </c>
      <c r="I504" s="109" t="s">
        <v>747</v>
      </c>
      <c r="J504" s="108" t="str">
        <f>IF(Maine_Schools[[#This Row],[School Type]]="Charter","Charter", "Non Charter")</f>
        <v>Non Charter</v>
      </c>
    </row>
    <row r="505" spans="1:10" ht="13">
      <c r="A505" s="118" t="s">
        <v>573</v>
      </c>
      <c r="B505" s="116" t="s">
        <v>1182</v>
      </c>
      <c r="C505" s="116" t="s">
        <v>48</v>
      </c>
      <c r="D505" s="117" t="s">
        <v>683</v>
      </c>
      <c r="E505" s="116" t="s">
        <v>684</v>
      </c>
      <c r="F505" s="117" t="s">
        <v>585</v>
      </c>
      <c r="G505" s="116" t="s">
        <v>719</v>
      </c>
      <c r="H505" s="116" t="s">
        <v>1183</v>
      </c>
      <c r="I505" s="109" t="s">
        <v>683</v>
      </c>
      <c r="J505" s="108" t="str">
        <f>IF(Maine_Schools[[#This Row],[School Type]]="Charter","Charter", "Non Charter")</f>
        <v>Non Charter</v>
      </c>
    </row>
    <row r="506" spans="1:10" ht="13">
      <c r="A506" s="115" t="s">
        <v>573</v>
      </c>
      <c r="B506" s="113" t="s">
        <v>1184</v>
      </c>
      <c r="C506" s="113" t="s">
        <v>189</v>
      </c>
      <c r="D506" s="114" t="s">
        <v>792</v>
      </c>
      <c r="E506" s="113" t="s">
        <v>684</v>
      </c>
      <c r="F506" s="114" t="s">
        <v>585</v>
      </c>
      <c r="G506" s="113" t="s">
        <v>713</v>
      </c>
      <c r="H506" s="113" t="s">
        <v>1185</v>
      </c>
      <c r="I506" s="109" t="s">
        <v>792</v>
      </c>
      <c r="J506" s="108" t="str">
        <f>IF(Maine_Schools[[#This Row],[School Type]]="Charter","Charter", "Non Charter")</f>
        <v>Non Charter</v>
      </c>
    </row>
    <row r="507" spans="1:10" ht="13">
      <c r="A507" s="118" t="s">
        <v>573</v>
      </c>
      <c r="B507" s="116" t="s">
        <v>1184</v>
      </c>
      <c r="C507" s="116" t="s">
        <v>256</v>
      </c>
      <c r="D507" s="116" t="s">
        <v>793</v>
      </c>
      <c r="E507" s="116" t="s">
        <v>684</v>
      </c>
      <c r="F507" s="117" t="s">
        <v>585</v>
      </c>
      <c r="G507" s="116" t="s">
        <v>713</v>
      </c>
      <c r="H507" s="116" t="s">
        <v>1185</v>
      </c>
      <c r="I507" s="109" t="s">
        <v>793</v>
      </c>
      <c r="J507" s="108" t="str">
        <f>IF(Maine_Schools[[#This Row],[School Type]]="Charter","Charter", "Non Charter")</f>
        <v>Non Charter</v>
      </c>
    </row>
    <row r="508" spans="1:10" ht="13">
      <c r="A508" s="115" t="s">
        <v>573</v>
      </c>
      <c r="B508" s="113" t="s">
        <v>1184</v>
      </c>
      <c r="C508" s="113" t="s">
        <v>538</v>
      </c>
      <c r="D508" s="113" t="s">
        <v>747</v>
      </c>
      <c r="E508" s="113" t="s">
        <v>684</v>
      </c>
      <c r="F508" s="114" t="s">
        <v>585</v>
      </c>
      <c r="G508" s="113" t="s">
        <v>713</v>
      </c>
      <c r="H508" s="113" t="s">
        <v>1186</v>
      </c>
      <c r="I508" s="109" t="s">
        <v>747</v>
      </c>
      <c r="J508" s="108" t="str">
        <f>IF(Maine_Schools[[#This Row],[School Type]]="Charter","Charter", "Non Charter")</f>
        <v>Non Charter</v>
      </c>
    </row>
    <row r="509" spans="1:10" ht="13">
      <c r="A509" s="118" t="s">
        <v>573</v>
      </c>
      <c r="B509" s="116" t="s">
        <v>1187</v>
      </c>
      <c r="C509" s="116" t="s">
        <v>223</v>
      </c>
      <c r="D509" s="117" t="s">
        <v>697</v>
      </c>
      <c r="E509" s="116" t="s">
        <v>684</v>
      </c>
      <c r="F509" s="117" t="s">
        <v>585</v>
      </c>
      <c r="G509" s="116" t="s">
        <v>719</v>
      </c>
      <c r="H509" s="116" t="s">
        <v>1188</v>
      </c>
      <c r="I509" s="109" t="s">
        <v>697</v>
      </c>
      <c r="J509" s="108" t="str">
        <f>IF(Maine_Schools[[#This Row],[School Type]]="Charter","Charter", "Non Charter")</f>
        <v>Non Charter</v>
      </c>
    </row>
    <row r="510" spans="1:10" ht="13">
      <c r="A510" s="115" t="s">
        <v>573</v>
      </c>
      <c r="B510" s="113" t="s">
        <v>1187</v>
      </c>
      <c r="C510" s="113" t="s">
        <v>82</v>
      </c>
      <c r="D510" s="113" t="s">
        <v>699</v>
      </c>
      <c r="E510" s="113" t="s">
        <v>684</v>
      </c>
      <c r="F510" s="114" t="s">
        <v>585</v>
      </c>
      <c r="G510" s="113" t="s">
        <v>719</v>
      </c>
      <c r="H510" s="113" t="s">
        <v>1188</v>
      </c>
      <c r="I510" s="109" t="s">
        <v>693</v>
      </c>
      <c r="J510" s="108" t="str">
        <f>IF(Maine_Schools[[#This Row],[School Type]]="Charter","Charter", "Non Charter")</f>
        <v>Non Charter</v>
      </c>
    </row>
    <row r="511" spans="1:10" ht="13">
      <c r="A511" s="118" t="s">
        <v>573</v>
      </c>
      <c r="B511" s="116" t="s">
        <v>1189</v>
      </c>
      <c r="C511" s="116" t="s">
        <v>76</v>
      </c>
      <c r="D511" s="116" t="s">
        <v>747</v>
      </c>
      <c r="E511" s="116" t="s">
        <v>684</v>
      </c>
      <c r="F511" s="117" t="s">
        <v>585</v>
      </c>
      <c r="G511" s="116" t="s">
        <v>713</v>
      </c>
      <c r="H511" s="116" t="s">
        <v>1190</v>
      </c>
      <c r="I511" s="109" t="s">
        <v>747</v>
      </c>
      <c r="J511" s="108" t="str">
        <f>IF(Maine_Schools[[#This Row],[School Type]]="Charter","Charter", "Non Charter")</f>
        <v>Non Charter</v>
      </c>
    </row>
    <row r="512" spans="1:10" ht="13">
      <c r="A512" s="115" t="s">
        <v>573</v>
      </c>
      <c r="B512" s="113" t="s">
        <v>1189</v>
      </c>
      <c r="C512" s="113" t="s">
        <v>81</v>
      </c>
      <c r="D512" s="114" t="s">
        <v>683</v>
      </c>
      <c r="E512" s="113" t="s">
        <v>684</v>
      </c>
      <c r="F512" s="114" t="s">
        <v>585</v>
      </c>
      <c r="G512" s="113" t="s">
        <v>713</v>
      </c>
      <c r="H512" s="113" t="s">
        <v>1190</v>
      </c>
      <c r="I512" s="109" t="s">
        <v>683</v>
      </c>
      <c r="J512" s="108" t="str">
        <f>IF(Maine_Schools[[#This Row],[School Type]]="Charter","Charter", "Non Charter")</f>
        <v>Non Charter</v>
      </c>
    </row>
    <row r="513" spans="1:10" ht="13">
      <c r="A513" s="118" t="s">
        <v>573</v>
      </c>
      <c r="B513" s="116" t="s">
        <v>1191</v>
      </c>
      <c r="C513" s="116" t="s">
        <v>170</v>
      </c>
      <c r="D513" s="117" t="s">
        <v>786</v>
      </c>
      <c r="E513" s="116" t="s">
        <v>684</v>
      </c>
      <c r="F513" s="117" t="s">
        <v>585</v>
      </c>
      <c r="G513" s="116" t="s">
        <v>737</v>
      </c>
      <c r="H513" s="116" t="s">
        <v>738</v>
      </c>
      <c r="I513" s="109" t="s">
        <v>786</v>
      </c>
      <c r="J513" s="108" t="str">
        <f>IF(Maine_Schools[[#This Row],[School Type]]="Charter","Charter", "Non Charter")</f>
        <v>Non Charter</v>
      </c>
    </row>
    <row r="514" spans="1:10" ht="13">
      <c r="A514" s="115" t="s">
        <v>573</v>
      </c>
      <c r="B514" s="113" t="s">
        <v>1191</v>
      </c>
      <c r="C514" s="113" t="s">
        <v>417</v>
      </c>
      <c r="D514" s="113" t="s">
        <v>997</v>
      </c>
      <c r="E514" s="113" t="s">
        <v>684</v>
      </c>
      <c r="F514" s="114" t="s">
        <v>585</v>
      </c>
      <c r="G514" s="113" t="s">
        <v>737</v>
      </c>
      <c r="H514" s="113" t="s">
        <v>738</v>
      </c>
      <c r="I514" s="109" t="s">
        <v>997</v>
      </c>
      <c r="J514" s="108" t="str">
        <f>IF(Maine_Schools[[#This Row],[School Type]]="Charter","Charter", "Non Charter")</f>
        <v>Non Charter</v>
      </c>
    </row>
    <row r="515" spans="1:10" ht="13">
      <c r="A515" s="118" t="s">
        <v>573</v>
      </c>
      <c r="B515" s="116" t="s">
        <v>1191</v>
      </c>
      <c r="C515" s="116" t="s">
        <v>437</v>
      </c>
      <c r="D515" s="117" t="s">
        <v>735</v>
      </c>
      <c r="E515" s="116" t="s">
        <v>684</v>
      </c>
      <c r="F515" s="117" t="s">
        <v>585</v>
      </c>
      <c r="G515" s="116" t="s">
        <v>737</v>
      </c>
      <c r="H515" s="116" t="s">
        <v>738</v>
      </c>
      <c r="I515" s="109" t="s">
        <v>735</v>
      </c>
      <c r="J515" s="108" t="str">
        <f>IF(Maine_Schools[[#This Row],[School Type]]="Charter","Charter", "Non Charter")</f>
        <v>Non Charter</v>
      </c>
    </row>
    <row r="516" spans="1:10" ht="13">
      <c r="A516" s="115" t="s">
        <v>573</v>
      </c>
      <c r="B516" s="113" t="s">
        <v>1191</v>
      </c>
      <c r="C516" s="113" t="s">
        <v>525</v>
      </c>
      <c r="D516" s="113" t="s">
        <v>944</v>
      </c>
      <c r="E516" s="113" t="s">
        <v>684</v>
      </c>
      <c r="F516" s="114" t="s">
        <v>585</v>
      </c>
      <c r="G516" s="113" t="s">
        <v>737</v>
      </c>
      <c r="H516" s="113" t="s">
        <v>738</v>
      </c>
      <c r="I516" s="109" t="s">
        <v>944</v>
      </c>
      <c r="J516" s="108" t="str">
        <f>IF(Maine_Schools[[#This Row],[School Type]]="Charter","Charter", "Non Charter")</f>
        <v>Non Charter</v>
      </c>
    </row>
    <row r="517" spans="1:10" ht="13">
      <c r="A517" s="118" t="s">
        <v>573</v>
      </c>
      <c r="B517" s="116" t="s">
        <v>1191</v>
      </c>
      <c r="C517" s="116" t="s">
        <v>571</v>
      </c>
      <c r="D517" s="116" t="s">
        <v>997</v>
      </c>
      <c r="E517" s="116" t="s">
        <v>684</v>
      </c>
      <c r="F517" s="117" t="s">
        <v>585</v>
      </c>
      <c r="G517" s="116" t="s">
        <v>737</v>
      </c>
      <c r="H517" s="116" t="s">
        <v>738</v>
      </c>
      <c r="I517" s="109" t="s">
        <v>997</v>
      </c>
      <c r="J517" s="108" t="str">
        <f>IF(Maine_Schools[[#This Row],[School Type]]="Charter","Charter", "Non Charter")</f>
        <v>Non Charter</v>
      </c>
    </row>
    <row r="518" spans="1:10" ht="13">
      <c r="A518" s="115" t="s">
        <v>573</v>
      </c>
      <c r="B518" s="113" t="s">
        <v>1192</v>
      </c>
      <c r="C518" s="113" t="s">
        <v>254</v>
      </c>
      <c r="D518" s="113" t="s">
        <v>793</v>
      </c>
      <c r="E518" s="113" t="s">
        <v>684</v>
      </c>
      <c r="F518" s="114" t="s">
        <v>585</v>
      </c>
      <c r="G518" s="113" t="s">
        <v>737</v>
      </c>
      <c r="H518" s="113" t="s">
        <v>1193</v>
      </c>
      <c r="I518" s="109" t="s">
        <v>793</v>
      </c>
      <c r="J518" s="108" t="str">
        <f>IF(Maine_Schools[[#This Row],[School Type]]="Charter","Charter", "Non Charter")</f>
        <v>Non Charter</v>
      </c>
    </row>
    <row r="519" spans="1:10" ht="13">
      <c r="A519" s="118" t="s">
        <v>573</v>
      </c>
      <c r="B519" s="116" t="s">
        <v>1192</v>
      </c>
      <c r="C519" s="116" t="s">
        <v>484</v>
      </c>
      <c r="D519" s="116" t="s">
        <v>793</v>
      </c>
      <c r="E519" s="116" t="s">
        <v>684</v>
      </c>
      <c r="F519" s="117" t="s">
        <v>585</v>
      </c>
      <c r="G519" s="116" t="s">
        <v>737</v>
      </c>
      <c r="H519" s="116" t="s">
        <v>1194</v>
      </c>
      <c r="I519" s="109" t="s">
        <v>793</v>
      </c>
      <c r="J519" s="108" t="str">
        <f>IF(Maine_Schools[[#This Row],[School Type]]="Charter","Charter", "Non Charter")</f>
        <v>Non Charter</v>
      </c>
    </row>
    <row r="520" spans="1:10" ht="13">
      <c r="A520" s="115" t="s">
        <v>573</v>
      </c>
      <c r="B520" s="113" t="s">
        <v>1192</v>
      </c>
      <c r="C520" s="113" t="s">
        <v>196</v>
      </c>
      <c r="D520" s="114" t="s">
        <v>697</v>
      </c>
      <c r="E520" s="113" t="s">
        <v>684</v>
      </c>
      <c r="F520" s="114" t="s">
        <v>585</v>
      </c>
      <c r="G520" s="113" t="s">
        <v>737</v>
      </c>
      <c r="H520" s="113" t="s">
        <v>1194</v>
      </c>
      <c r="I520" s="109" t="s">
        <v>697</v>
      </c>
      <c r="J520" s="108" t="str">
        <f>IF(Maine_Schools[[#This Row],[School Type]]="Charter","Charter", "Non Charter")</f>
        <v>Non Charter</v>
      </c>
    </row>
    <row r="521" spans="1:10" ht="13">
      <c r="A521" s="118" t="s">
        <v>573</v>
      </c>
      <c r="B521" s="116" t="s">
        <v>1192</v>
      </c>
      <c r="C521" s="116" t="s">
        <v>410</v>
      </c>
      <c r="D521" s="117" t="s">
        <v>792</v>
      </c>
      <c r="E521" s="116" t="s">
        <v>684</v>
      </c>
      <c r="F521" s="117" t="s">
        <v>585</v>
      </c>
      <c r="G521" s="116" t="s">
        <v>737</v>
      </c>
      <c r="H521" s="116" t="s">
        <v>1194</v>
      </c>
      <c r="I521" s="109" t="s">
        <v>792</v>
      </c>
      <c r="J521" s="108" t="str">
        <f>IF(Maine_Schools[[#This Row],[School Type]]="Charter","Charter", "Non Charter")</f>
        <v>Non Charter</v>
      </c>
    </row>
    <row r="522" spans="1:10" ht="13">
      <c r="A522" s="115" t="s">
        <v>573</v>
      </c>
      <c r="B522" s="113" t="s">
        <v>1192</v>
      </c>
      <c r="C522" s="113" t="s">
        <v>526</v>
      </c>
      <c r="D522" s="113" t="s">
        <v>793</v>
      </c>
      <c r="E522" s="113" t="s">
        <v>684</v>
      </c>
      <c r="F522" s="114" t="s">
        <v>585</v>
      </c>
      <c r="G522" s="113" t="s">
        <v>737</v>
      </c>
      <c r="H522" s="113" t="s">
        <v>1194</v>
      </c>
      <c r="I522" s="109" t="s">
        <v>793</v>
      </c>
      <c r="J522" s="108" t="str">
        <f>IF(Maine_Schools[[#This Row],[School Type]]="Charter","Charter", "Non Charter")</f>
        <v>Non Charter</v>
      </c>
    </row>
    <row r="523" spans="1:10" ht="13">
      <c r="A523" s="118" t="s">
        <v>573</v>
      </c>
      <c r="B523" s="116" t="s">
        <v>1195</v>
      </c>
      <c r="C523" s="116" t="s">
        <v>182</v>
      </c>
      <c r="D523" s="116" t="s">
        <v>997</v>
      </c>
      <c r="E523" s="116" t="s">
        <v>684</v>
      </c>
      <c r="F523" s="117" t="s">
        <v>585</v>
      </c>
      <c r="G523" s="116" t="s">
        <v>690</v>
      </c>
      <c r="H523" s="116" t="s">
        <v>1196</v>
      </c>
      <c r="I523" s="109" t="s">
        <v>997</v>
      </c>
      <c r="J523" s="108" t="str">
        <f>IF(Maine_Schools[[#This Row],[School Type]]="Charter","Charter", "Non Charter")</f>
        <v>Non Charter</v>
      </c>
    </row>
    <row r="524" spans="1:10" ht="13">
      <c r="A524" s="115" t="s">
        <v>573</v>
      </c>
      <c r="B524" s="113" t="s">
        <v>1195</v>
      </c>
      <c r="C524" s="113" t="s">
        <v>350</v>
      </c>
      <c r="D524" s="113" t="s">
        <v>997</v>
      </c>
      <c r="E524" s="113" t="s">
        <v>684</v>
      </c>
      <c r="F524" s="114" t="s">
        <v>585</v>
      </c>
      <c r="G524" s="113" t="s">
        <v>690</v>
      </c>
      <c r="H524" s="113" t="s">
        <v>1196</v>
      </c>
      <c r="I524" s="109" t="s">
        <v>997</v>
      </c>
      <c r="J524" s="108" t="str">
        <f>IF(Maine_Schools[[#This Row],[School Type]]="Charter","Charter", "Non Charter")</f>
        <v>Non Charter</v>
      </c>
    </row>
    <row r="525" spans="1:10" ht="13">
      <c r="A525" s="118" t="s">
        <v>573</v>
      </c>
      <c r="B525" s="116" t="s">
        <v>1195</v>
      </c>
      <c r="C525" s="116" t="s">
        <v>515</v>
      </c>
      <c r="D525" s="116" t="s">
        <v>997</v>
      </c>
      <c r="E525" s="116" t="s">
        <v>684</v>
      </c>
      <c r="F525" s="117" t="s">
        <v>585</v>
      </c>
      <c r="G525" s="116" t="s">
        <v>690</v>
      </c>
      <c r="H525" s="116" t="s">
        <v>1196</v>
      </c>
      <c r="I525" s="109" t="s">
        <v>997</v>
      </c>
      <c r="J525" s="108" t="str">
        <f>IF(Maine_Schools[[#This Row],[School Type]]="Charter","Charter", "Non Charter")</f>
        <v>Non Charter</v>
      </c>
    </row>
    <row r="526" spans="1:10" ht="13">
      <c r="A526" s="115" t="s">
        <v>573</v>
      </c>
      <c r="B526" s="113" t="s">
        <v>1195</v>
      </c>
      <c r="C526" s="113" t="s">
        <v>527</v>
      </c>
      <c r="D526" s="114" t="s">
        <v>697</v>
      </c>
      <c r="E526" s="113" t="s">
        <v>684</v>
      </c>
      <c r="F526" s="114" t="s">
        <v>585</v>
      </c>
      <c r="G526" s="113" t="s">
        <v>690</v>
      </c>
      <c r="H526" s="113" t="s">
        <v>1196</v>
      </c>
      <c r="I526" s="109" t="s">
        <v>697</v>
      </c>
      <c r="J526" s="108" t="str">
        <f>IF(Maine_Schools[[#This Row],[School Type]]="Charter","Charter", "Non Charter")</f>
        <v>Non Charter</v>
      </c>
    </row>
    <row r="527" spans="1:10" ht="13">
      <c r="A527" s="118" t="s">
        <v>573</v>
      </c>
      <c r="B527" s="116" t="s">
        <v>1195</v>
      </c>
      <c r="C527" s="116" t="s">
        <v>528</v>
      </c>
      <c r="D527" s="117" t="s">
        <v>735</v>
      </c>
      <c r="E527" s="116" t="s">
        <v>684</v>
      </c>
      <c r="F527" s="117" t="s">
        <v>585</v>
      </c>
      <c r="G527" s="116" t="s">
        <v>690</v>
      </c>
      <c r="H527" s="116" t="s">
        <v>1196</v>
      </c>
      <c r="I527" s="109" t="s">
        <v>735</v>
      </c>
      <c r="J527" s="108" t="str">
        <f>IF(Maine_Schools[[#This Row],[School Type]]="Charter","Charter", "Non Charter")</f>
        <v>Non Charter</v>
      </c>
    </row>
    <row r="528" spans="1:10" ht="13">
      <c r="A528" s="115" t="s">
        <v>573</v>
      </c>
      <c r="B528" s="113" t="s">
        <v>1195</v>
      </c>
      <c r="C528" s="113" t="s">
        <v>559</v>
      </c>
      <c r="D528" s="114" t="s">
        <v>786</v>
      </c>
      <c r="E528" s="113" t="s">
        <v>684</v>
      </c>
      <c r="F528" s="114" t="s">
        <v>585</v>
      </c>
      <c r="G528" s="113" t="s">
        <v>690</v>
      </c>
      <c r="H528" s="113" t="s">
        <v>1196</v>
      </c>
      <c r="I528" s="109" t="s">
        <v>786</v>
      </c>
      <c r="J528" s="108" t="str">
        <f>IF(Maine_Schools[[#This Row],[School Type]]="Charter","Charter", "Non Charter")</f>
        <v>Non Charter</v>
      </c>
    </row>
    <row r="529" spans="1:10" ht="13">
      <c r="A529" s="118" t="s">
        <v>573</v>
      </c>
      <c r="B529" s="116" t="s">
        <v>1197</v>
      </c>
      <c r="C529" s="116" t="s">
        <v>530</v>
      </c>
      <c r="D529" s="116" t="s">
        <v>747</v>
      </c>
      <c r="E529" s="116" t="s">
        <v>684</v>
      </c>
      <c r="F529" s="117" t="s">
        <v>585</v>
      </c>
      <c r="G529" s="116" t="s">
        <v>690</v>
      </c>
      <c r="H529" s="116" t="s">
        <v>1198</v>
      </c>
      <c r="I529" s="109" t="s">
        <v>747</v>
      </c>
      <c r="J529" s="108" t="str">
        <f>IF(Maine_Schools[[#This Row],[School Type]]="Charter","Charter", "Non Charter")</f>
        <v>Non Charter</v>
      </c>
    </row>
    <row r="530" spans="1:10" ht="13">
      <c r="A530" s="115" t="s">
        <v>573</v>
      </c>
      <c r="B530" s="113" t="s">
        <v>1199</v>
      </c>
      <c r="C530" s="113" t="s">
        <v>444</v>
      </c>
      <c r="D530" s="113" t="s">
        <v>699</v>
      </c>
      <c r="E530" s="113" t="s">
        <v>684</v>
      </c>
      <c r="F530" s="114" t="s">
        <v>585</v>
      </c>
      <c r="G530" s="113" t="s">
        <v>723</v>
      </c>
      <c r="H530" s="113" t="s">
        <v>1200</v>
      </c>
      <c r="I530" s="109" t="s">
        <v>693</v>
      </c>
      <c r="J530" s="108" t="str">
        <f>IF(Maine_Schools[[#This Row],[School Type]]="Charter","Charter", "Non Charter")</f>
        <v>Non Charter</v>
      </c>
    </row>
    <row r="531" spans="1:10" ht="13">
      <c r="A531" s="118" t="s">
        <v>573</v>
      </c>
      <c r="B531" s="116" t="s">
        <v>1201</v>
      </c>
      <c r="C531" s="116" t="s">
        <v>535</v>
      </c>
      <c r="D531" s="116" t="s">
        <v>699</v>
      </c>
      <c r="E531" s="116" t="s">
        <v>684</v>
      </c>
      <c r="F531" s="117" t="s">
        <v>585</v>
      </c>
      <c r="G531" s="116" t="s">
        <v>732</v>
      </c>
      <c r="H531" s="116" t="s">
        <v>1202</v>
      </c>
      <c r="I531" s="109" t="s">
        <v>693</v>
      </c>
      <c r="J531" s="108" t="str">
        <f>IF(Maine_Schools[[#This Row],[School Type]]="Charter","Charter", "Non Charter")</f>
        <v>Non Charter</v>
      </c>
    </row>
    <row r="532" spans="1:10" ht="13">
      <c r="A532" s="115" t="s">
        <v>573</v>
      </c>
      <c r="B532" s="113" t="s">
        <v>1203</v>
      </c>
      <c r="C532" s="113" t="s">
        <v>321</v>
      </c>
      <c r="D532" s="113" t="s">
        <v>959</v>
      </c>
      <c r="E532" s="113" t="s">
        <v>684</v>
      </c>
      <c r="F532" s="114" t="s">
        <v>585</v>
      </c>
      <c r="G532" s="113" t="s">
        <v>690</v>
      </c>
      <c r="H532" s="113" t="s">
        <v>691</v>
      </c>
      <c r="I532" s="109" t="s">
        <v>959</v>
      </c>
      <c r="J532" s="108" t="str">
        <f>IF(Maine_Schools[[#This Row],[School Type]]="Charter","Charter", "Non Charter")</f>
        <v>Non Charter</v>
      </c>
    </row>
    <row r="533" spans="1:10" ht="13">
      <c r="A533" s="118" t="s">
        <v>573</v>
      </c>
      <c r="B533" s="116" t="s">
        <v>1203</v>
      </c>
      <c r="C533" s="116" t="s">
        <v>328</v>
      </c>
      <c r="D533" s="116" t="s">
        <v>793</v>
      </c>
      <c r="E533" s="116" t="s">
        <v>684</v>
      </c>
      <c r="F533" s="117" t="s">
        <v>585</v>
      </c>
      <c r="G533" s="116" t="s">
        <v>690</v>
      </c>
      <c r="H533" s="116" t="s">
        <v>691</v>
      </c>
      <c r="I533" s="109" t="s">
        <v>793</v>
      </c>
      <c r="J533" s="108" t="str">
        <f>IF(Maine_Schools[[#This Row],[School Type]]="Charter","Charter", "Non Charter")</f>
        <v>Non Charter</v>
      </c>
    </row>
    <row r="534" spans="1:10" ht="13">
      <c r="A534" s="115" t="s">
        <v>573</v>
      </c>
      <c r="B534" s="113" t="s">
        <v>1203</v>
      </c>
      <c r="C534" s="113" t="s">
        <v>36</v>
      </c>
      <c r="D534" s="113" t="s">
        <v>959</v>
      </c>
      <c r="E534" s="113" t="s">
        <v>684</v>
      </c>
      <c r="F534" s="114" t="s">
        <v>585</v>
      </c>
      <c r="G534" s="113" t="s">
        <v>690</v>
      </c>
      <c r="H534" s="113" t="s">
        <v>691</v>
      </c>
      <c r="I534" s="109" t="s">
        <v>959</v>
      </c>
      <c r="J534" s="108" t="str">
        <f>IF(Maine_Schools[[#This Row],[School Type]]="Charter","Charter", "Non Charter")</f>
        <v>Non Charter</v>
      </c>
    </row>
    <row r="535" spans="1:10" ht="13">
      <c r="A535" s="118" t="s">
        <v>573</v>
      </c>
      <c r="B535" s="116" t="s">
        <v>1203</v>
      </c>
      <c r="C535" s="116" t="s">
        <v>455</v>
      </c>
      <c r="D535" s="116" t="s">
        <v>793</v>
      </c>
      <c r="E535" s="116" t="s">
        <v>684</v>
      </c>
      <c r="F535" s="117" t="s">
        <v>585</v>
      </c>
      <c r="G535" s="116" t="s">
        <v>690</v>
      </c>
      <c r="H535" s="116" t="s">
        <v>691</v>
      </c>
      <c r="I535" s="109" t="s">
        <v>793</v>
      </c>
      <c r="J535" s="108" t="str">
        <f>IF(Maine_Schools[[#This Row],[School Type]]="Charter","Charter", "Non Charter")</f>
        <v>Non Charter</v>
      </c>
    </row>
    <row r="536" spans="1:10" ht="13">
      <c r="A536" s="115" t="s">
        <v>573</v>
      </c>
      <c r="B536" s="113" t="s">
        <v>1203</v>
      </c>
      <c r="C536" s="113" t="s">
        <v>379</v>
      </c>
      <c r="D536" s="114" t="s">
        <v>697</v>
      </c>
      <c r="E536" s="113" t="s">
        <v>684</v>
      </c>
      <c r="F536" s="114" t="s">
        <v>585</v>
      </c>
      <c r="G536" s="113" t="s">
        <v>690</v>
      </c>
      <c r="H536" s="113" t="s">
        <v>691</v>
      </c>
      <c r="I536" s="109" t="s">
        <v>697</v>
      </c>
      <c r="J536" s="108" t="str">
        <f>IF(Maine_Schools[[#This Row],[School Type]]="Charter","Charter", "Non Charter")</f>
        <v>Non Charter</v>
      </c>
    </row>
    <row r="537" spans="1:10" ht="13">
      <c r="A537" s="118" t="s">
        <v>573</v>
      </c>
      <c r="B537" s="116" t="s">
        <v>1203</v>
      </c>
      <c r="C537" s="116" t="s">
        <v>448</v>
      </c>
      <c r="D537" s="117" t="s">
        <v>792</v>
      </c>
      <c r="E537" s="116" t="s">
        <v>684</v>
      </c>
      <c r="F537" s="117" t="s">
        <v>585</v>
      </c>
      <c r="G537" s="116" t="s">
        <v>690</v>
      </c>
      <c r="H537" s="116" t="s">
        <v>691</v>
      </c>
      <c r="I537" s="109" t="s">
        <v>792</v>
      </c>
      <c r="J537" s="108" t="str">
        <f>IF(Maine_Schools[[#This Row],[School Type]]="Charter","Charter", "Non Charter")</f>
        <v>Non Charter</v>
      </c>
    </row>
    <row r="538" spans="1:10" ht="13">
      <c r="A538" s="115" t="s">
        <v>573</v>
      </c>
      <c r="B538" s="113" t="s">
        <v>1203</v>
      </c>
      <c r="C538" s="113" t="s">
        <v>551</v>
      </c>
      <c r="D538" s="113" t="s">
        <v>959</v>
      </c>
      <c r="E538" s="113" t="s">
        <v>684</v>
      </c>
      <c r="F538" s="114" t="s">
        <v>585</v>
      </c>
      <c r="G538" s="113" t="s">
        <v>690</v>
      </c>
      <c r="H538" s="113" t="s">
        <v>691</v>
      </c>
      <c r="I538" s="109" t="s">
        <v>959</v>
      </c>
      <c r="J538" s="108" t="str">
        <f>IF(Maine_Schools[[#This Row],[School Type]]="Charter","Charter", "Non Charter")</f>
        <v>Non Charter</v>
      </c>
    </row>
    <row r="539" spans="1:10" ht="13">
      <c r="A539" s="118" t="s">
        <v>573</v>
      </c>
      <c r="B539" s="116" t="s">
        <v>1204</v>
      </c>
      <c r="C539" s="116" t="s">
        <v>412</v>
      </c>
      <c r="D539" s="116" t="s">
        <v>687</v>
      </c>
      <c r="E539" s="116" t="s">
        <v>684</v>
      </c>
      <c r="F539" s="117" t="s">
        <v>585</v>
      </c>
      <c r="G539" s="116" t="s">
        <v>732</v>
      </c>
      <c r="H539" s="116" t="s">
        <v>1205</v>
      </c>
      <c r="I539" s="109" t="s">
        <v>688</v>
      </c>
      <c r="J539" s="108" t="str">
        <f>IF(Maine_Schools[[#This Row],[School Type]]="Charter","Charter", "Non Charter")</f>
        <v>Non Charter</v>
      </c>
    </row>
    <row r="540" spans="1:10" ht="13">
      <c r="A540" s="115" t="s">
        <v>573</v>
      </c>
      <c r="B540" s="113" t="s">
        <v>1206</v>
      </c>
      <c r="C540" s="113" t="s">
        <v>421</v>
      </c>
      <c r="D540" s="113" t="s">
        <v>699</v>
      </c>
      <c r="E540" s="113" t="s">
        <v>684</v>
      </c>
      <c r="F540" s="114" t="s">
        <v>585</v>
      </c>
      <c r="G540" s="113" t="s">
        <v>723</v>
      </c>
      <c r="H540" s="113" t="s">
        <v>1207</v>
      </c>
      <c r="I540" s="109" t="s">
        <v>693</v>
      </c>
      <c r="J540" s="108" t="str">
        <f>IF(Maine_Schools[[#This Row],[School Type]]="Charter","Charter", "Non Charter")</f>
        <v>Non Charter</v>
      </c>
    </row>
    <row r="541" spans="1:10" ht="13">
      <c r="A541" s="118" t="s">
        <v>573</v>
      </c>
      <c r="B541" s="116" t="s">
        <v>1208</v>
      </c>
      <c r="C541" s="116" t="s">
        <v>383</v>
      </c>
      <c r="D541" s="116" t="s">
        <v>699</v>
      </c>
      <c r="E541" s="116" t="s">
        <v>684</v>
      </c>
      <c r="F541" s="117" t="s">
        <v>585</v>
      </c>
      <c r="G541" s="116" t="s">
        <v>750</v>
      </c>
      <c r="H541" s="116" t="s">
        <v>1209</v>
      </c>
      <c r="I541" s="109" t="s">
        <v>693</v>
      </c>
      <c r="J541" s="108" t="str">
        <f>IF(Maine_Schools[[#This Row],[School Type]]="Charter","Charter", "Non Charter")</f>
        <v>Non Charter</v>
      </c>
    </row>
    <row r="542" spans="1:10" ht="13">
      <c r="A542" s="115" t="s">
        <v>573</v>
      </c>
      <c r="B542" s="113" t="s">
        <v>1210</v>
      </c>
      <c r="C542" s="113" t="s">
        <v>537</v>
      </c>
      <c r="D542" s="113" t="s">
        <v>699</v>
      </c>
      <c r="E542" s="113" t="s">
        <v>684</v>
      </c>
      <c r="F542" s="114" t="s">
        <v>585</v>
      </c>
      <c r="G542" s="113" t="s">
        <v>723</v>
      </c>
      <c r="H542" s="113" t="s">
        <v>1211</v>
      </c>
      <c r="I542" s="109" t="s">
        <v>693</v>
      </c>
      <c r="J542" s="108" t="str">
        <f>IF(Maine_Schools[[#This Row],[School Type]]="Charter","Charter", "Non Charter")</f>
        <v>Non Charter</v>
      </c>
    </row>
    <row r="543" spans="1:10" ht="13">
      <c r="A543" s="118" t="s">
        <v>573</v>
      </c>
      <c r="B543" s="116" t="s">
        <v>1212</v>
      </c>
      <c r="C543" s="116" t="s">
        <v>239</v>
      </c>
      <c r="D543" s="116" t="s">
        <v>699</v>
      </c>
      <c r="E543" s="116" t="s">
        <v>684</v>
      </c>
      <c r="F543" s="117" t="s">
        <v>585</v>
      </c>
      <c r="G543" s="116" t="s">
        <v>723</v>
      </c>
      <c r="H543" s="116" t="s">
        <v>1213</v>
      </c>
      <c r="I543" s="109" t="s">
        <v>693</v>
      </c>
      <c r="J543" s="108" t="str">
        <f>IF(Maine_Schools[[#This Row],[School Type]]="Charter","Charter", "Non Charter")</f>
        <v>Non Charter</v>
      </c>
    </row>
    <row r="544" spans="1:10" ht="13">
      <c r="A544" s="115" t="s">
        <v>573</v>
      </c>
      <c r="B544" s="113" t="s">
        <v>1214</v>
      </c>
      <c r="C544" s="113" t="s">
        <v>458</v>
      </c>
      <c r="D544" s="113" t="s">
        <v>699</v>
      </c>
      <c r="E544" s="113" t="s">
        <v>684</v>
      </c>
      <c r="F544" s="114" t="s">
        <v>585</v>
      </c>
      <c r="G544" s="113" t="s">
        <v>723</v>
      </c>
      <c r="H544" s="113" t="s">
        <v>1215</v>
      </c>
      <c r="I544" s="109" t="s">
        <v>693</v>
      </c>
      <c r="J544" s="108" t="str">
        <f>IF(Maine_Schools[[#This Row],[School Type]]="Charter","Charter", "Non Charter")</f>
        <v>Non Charter</v>
      </c>
    </row>
    <row r="545" spans="1:10" ht="13">
      <c r="A545" s="118" t="s">
        <v>573</v>
      </c>
      <c r="B545" s="116" t="s">
        <v>1216</v>
      </c>
      <c r="C545" s="116" t="s">
        <v>465</v>
      </c>
      <c r="D545" s="116" t="s">
        <v>699</v>
      </c>
      <c r="E545" s="116" t="s">
        <v>684</v>
      </c>
      <c r="F545" s="117" t="s">
        <v>585</v>
      </c>
      <c r="G545" s="116" t="s">
        <v>694</v>
      </c>
      <c r="H545" s="116" t="s">
        <v>1217</v>
      </c>
      <c r="I545" s="109" t="s">
        <v>693</v>
      </c>
      <c r="J545" s="108" t="str">
        <f>IF(Maine_Schools[[#This Row],[School Type]]="Charter","Charter", "Non Charter")</f>
        <v>Non Charter</v>
      </c>
    </row>
    <row r="546" spans="1:10" ht="13">
      <c r="A546" s="115" t="s">
        <v>573</v>
      </c>
      <c r="B546" s="113" t="s">
        <v>1218</v>
      </c>
      <c r="C546" s="113" t="s">
        <v>544</v>
      </c>
      <c r="D546" s="113" t="s">
        <v>699</v>
      </c>
      <c r="E546" s="113" t="s">
        <v>684</v>
      </c>
      <c r="F546" s="114" t="s">
        <v>585</v>
      </c>
      <c r="G546" s="113" t="s">
        <v>713</v>
      </c>
      <c r="H546" s="113" t="s">
        <v>1219</v>
      </c>
      <c r="I546" s="109" t="s">
        <v>693</v>
      </c>
      <c r="J546" s="108" t="str">
        <f>IF(Maine_Schools[[#This Row],[School Type]]="Charter","Charter", "Non Charter")</f>
        <v>Non Charter</v>
      </c>
    </row>
    <row r="547" spans="1:10" ht="13">
      <c r="A547" s="118" t="s">
        <v>573</v>
      </c>
      <c r="B547" s="116" t="s">
        <v>1220</v>
      </c>
      <c r="C547" s="116" t="s">
        <v>19</v>
      </c>
      <c r="D547" s="117" t="s">
        <v>762</v>
      </c>
      <c r="E547" s="116" t="s">
        <v>684</v>
      </c>
      <c r="F547" s="117" t="s">
        <v>585</v>
      </c>
      <c r="G547" s="116" t="s">
        <v>694</v>
      </c>
      <c r="H547" s="116" t="s">
        <v>1221</v>
      </c>
      <c r="I547" s="109" t="s">
        <v>762</v>
      </c>
      <c r="J547" s="108" t="str">
        <f>IF(Maine_Schools[[#This Row],[School Type]]="Charter","Charter", "Non Charter")</f>
        <v>Non Charter</v>
      </c>
    </row>
    <row r="548" spans="1:10" ht="13">
      <c r="A548" s="115" t="s">
        <v>573</v>
      </c>
      <c r="B548" s="113" t="s">
        <v>1220</v>
      </c>
      <c r="C548" s="113" t="s">
        <v>103</v>
      </c>
      <c r="D548" s="113" t="s">
        <v>761</v>
      </c>
      <c r="E548" s="113" t="s">
        <v>684</v>
      </c>
      <c r="F548" s="114" t="s">
        <v>585</v>
      </c>
      <c r="G548" s="113" t="s">
        <v>694</v>
      </c>
      <c r="H548" s="113" t="s">
        <v>1221</v>
      </c>
      <c r="I548" s="109" t="s">
        <v>761</v>
      </c>
      <c r="J548" s="108" t="str">
        <f>IF(Maine_Schools[[#This Row],[School Type]]="Charter","Charter", "Non Charter")</f>
        <v>Non Charter</v>
      </c>
    </row>
    <row r="549" spans="1:10" ht="13">
      <c r="A549" s="118" t="s">
        <v>573</v>
      </c>
      <c r="B549" s="116" t="s">
        <v>1220</v>
      </c>
      <c r="C549" s="116" t="s">
        <v>198</v>
      </c>
      <c r="D549" s="117" t="s">
        <v>735</v>
      </c>
      <c r="E549" s="116" t="s">
        <v>684</v>
      </c>
      <c r="F549" s="117" t="s">
        <v>585</v>
      </c>
      <c r="G549" s="116" t="s">
        <v>694</v>
      </c>
      <c r="H549" s="116" t="s">
        <v>1221</v>
      </c>
      <c r="I549" s="109" t="s">
        <v>735</v>
      </c>
      <c r="J549" s="108" t="str">
        <f>IF(Maine_Schools[[#This Row],[School Type]]="Charter","Charter", "Non Charter")</f>
        <v>Non Charter</v>
      </c>
    </row>
    <row r="550" spans="1:10" ht="13">
      <c r="A550" s="115" t="s">
        <v>573</v>
      </c>
      <c r="B550" s="113" t="s">
        <v>1220</v>
      </c>
      <c r="C550" s="113" t="s">
        <v>137</v>
      </c>
      <c r="D550" s="114" t="s">
        <v>697</v>
      </c>
      <c r="E550" s="113" t="s">
        <v>684</v>
      </c>
      <c r="F550" s="114" t="s">
        <v>585</v>
      </c>
      <c r="G550" s="113" t="s">
        <v>694</v>
      </c>
      <c r="H550" s="113" t="s">
        <v>1221</v>
      </c>
      <c r="I550" s="109" t="s">
        <v>697</v>
      </c>
      <c r="J550" s="108" t="str">
        <f>IF(Maine_Schools[[#This Row],[School Type]]="Charter","Charter", "Non Charter")</f>
        <v>Non Charter</v>
      </c>
    </row>
    <row r="551" spans="1:10" ht="13">
      <c r="A551" s="118" t="s">
        <v>573</v>
      </c>
      <c r="B551" s="116" t="s">
        <v>1222</v>
      </c>
      <c r="C551" s="116" t="s">
        <v>557</v>
      </c>
      <c r="D551" s="116" t="s">
        <v>959</v>
      </c>
      <c r="E551" s="116" t="s">
        <v>684</v>
      </c>
      <c r="F551" s="117" t="s">
        <v>585</v>
      </c>
      <c r="G551" s="116" t="s">
        <v>737</v>
      </c>
      <c r="H551" s="116" t="s">
        <v>1223</v>
      </c>
      <c r="I551" s="109" t="s">
        <v>959</v>
      </c>
      <c r="J551" s="108" t="str">
        <f>IF(Maine_Schools[[#This Row],[School Type]]="Charter","Charter", "Non Charter")</f>
        <v>Non Charter</v>
      </c>
    </row>
    <row r="552" spans="1:10" ht="13">
      <c r="A552" s="115" t="s">
        <v>573</v>
      </c>
      <c r="B552" s="113" t="s">
        <v>1222</v>
      </c>
      <c r="C552" s="113" t="s">
        <v>409</v>
      </c>
      <c r="D552" s="114" t="s">
        <v>697</v>
      </c>
      <c r="E552" s="113" t="s">
        <v>684</v>
      </c>
      <c r="F552" s="114" t="s">
        <v>585</v>
      </c>
      <c r="G552" s="113" t="s">
        <v>737</v>
      </c>
      <c r="H552" s="113" t="s">
        <v>1223</v>
      </c>
      <c r="I552" s="109" t="s">
        <v>697</v>
      </c>
      <c r="J552" s="108" t="str">
        <f>IF(Maine_Schools[[#This Row],[School Type]]="Charter","Charter", "Non Charter")</f>
        <v>Non Charter</v>
      </c>
    </row>
    <row r="553" spans="1:10" ht="13">
      <c r="A553" s="118" t="s">
        <v>573</v>
      </c>
      <c r="B553" s="116" t="s">
        <v>1222</v>
      </c>
      <c r="C553" s="116" t="s">
        <v>558</v>
      </c>
      <c r="D553" s="117" t="s">
        <v>792</v>
      </c>
      <c r="E553" s="116" t="s">
        <v>684</v>
      </c>
      <c r="F553" s="117" t="s">
        <v>585</v>
      </c>
      <c r="G553" s="116" t="s">
        <v>737</v>
      </c>
      <c r="H553" s="116" t="s">
        <v>1223</v>
      </c>
      <c r="I553" s="109" t="s">
        <v>792</v>
      </c>
      <c r="J553" s="108" t="str">
        <f>IF(Maine_Schools[[#This Row],[School Type]]="Charter","Charter", "Non Charter")</f>
        <v>Non Charter</v>
      </c>
    </row>
    <row r="554" spans="1:10" ht="13">
      <c r="A554" s="115" t="s">
        <v>573</v>
      </c>
      <c r="B554" s="113" t="s">
        <v>1224</v>
      </c>
      <c r="C554" s="113" t="s">
        <v>1225</v>
      </c>
      <c r="D554" s="113" t="s">
        <v>692</v>
      </c>
      <c r="E554" s="113" t="s">
        <v>684</v>
      </c>
      <c r="F554" s="114" t="s">
        <v>585</v>
      </c>
      <c r="G554" s="113" t="s">
        <v>716</v>
      </c>
      <c r="H554" s="113" t="s">
        <v>1226</v>
      </c>
      <c r="I554" s="109" t="s">
        <v>693</v>
      </c>
      <c r="J554" s="108" t="str">
        <f>IF(Maine_Schools[[#This Row],[School Type]]="Charter","Charter", "Non Charter")</f>
        <v>Non Charter</v>
      </c>
    </row>
    <row r="555" spans="1:10" ht="13">
      <c r="A555" s="118" t="s">
        <v>573</v>
      </c>
      <c r="B555" s="116" t="s">
        <v>1227</v>
      </c>
      <c r="C555" s="116" t="s">
        <v>560</v>
      </c>
      <c r="D555" s="116" t="s">
        <v>747</v>
      </c>
      <c r="E555" s="116" t="s">
        <v>684</v>
      </c>
      <c r="F555" s="117" t="s">
        <v>585</v>
      </c>
      <c r="G555" s="116" t="s">
        <v>839</v>
      </c>
      <c r="H555" s="116" t="s">
        <v>1228</v>
      </c>
      <c r="I555" s="109" t="s">
        <v>747</v>
      </c>
      <c r="J555" s="108" t="str">
        <f>IF(Maine_Schools[[#This Row],[School Type]]="Charter","Charter", "Non Charter")</f>
        <v>Non Charter</v>
      </c>
    </row>
    <row r="556" spans="1:10" ht="13">
      <c r="A556" s="115" t="s">
        <v>573</v>
      </c>
      <c r="B556" s="113" t="s">
        <v>1229</v>
      </c>
      <c r="C556" s="113" t="s">
        <v>288</v>
      </c>
      <c r="D556" s="113" t="s">
        <v>793</v>
      </c>
      <c r="E556" s="113" t="s">
        <v>684</v>
      </c>
      <c r="F556" s="114" t="s">
        <v>585</v>
      </c>
      <c r="G556" s="113" t="s">
        <v>690</v>
      </c>
      <c r="H556" s="113" t="s">
        <v>1230</v>
      </c>
      <c r="I556" s="109" t="s">
        <v>793</v>
      </c>
      <c r="J556" s="108" t="str">
        <f>IF(Maine_Schools[[#This Row],[School Type]]="Charter","Charter", "Non Charter")</f>
        <v>Non Charter</v>
      </c>
    </row>
    <row r="557" spans="1:10" ht="13">
      <c r="A557" s="118" t="s">
        <v>573</v>
      </c>
      <c r="B557" s="116" t="s">
        <v>1229</v>
      </c>
      <c r="C557" s="116" t="s">
        <v>413</v>
      </c>
      <c r="D557" s="116" t="s">
        <v>959</v>
      </c>
      <c r="E557" s="116" t="s">
        <v>684</v>
      </c>
      <c r="F557" s="117" t="s">
        <v>585</v>
      </c>
      <c r="G557" s="116" t="s">
        <v>690</v>
      </c>
      <c r="H557" s="116" t="s">
        <v>1230</v>
      </c>
      <c r="I557" s="109" t="s">
        <v>959</v>
      </c>
      <c r="J557" s="108" t="str">
        <f>IF(Maine_Schools[[#This Row],[School Type]]="Charter","Charter", "Non Charter")</f>
        <v>Non Charter</v>
      </c>
    </row>
    <row r="558" spans="1:10" ht="13">
      <c r="A558" s="115" t="s">
        <v>573</v>
      </c>
      <c r="B558" s="113" t="s">
        <v>1229</v>
      </c>
      <c r="C558" s="113" t="s">
        <v>191</v>
      </c>
      <c r="D558" s="113" t="s">
        <v>959</v>
      </c>
      <c r="E558" s="113" t="s">
        <v>684</v>
      </c>
      <c r="F558" s="114" t="s">
        <v>585</v>
      </c>
      <c r="G558" s="113" t="s">
        <v>690</v>
      </c>
      <c r="H558" s="113" t="s">
        <v>1230</v>
      </c>
      <c r="I558" s="109" t="s">
        <v>959</v>
      </c>
      <c r="J558" s="108" t="str">
        <f>IF(Maine_Schools[[#This Row],[School Type]]="Charter","Charter", "Non Charter")</f>
        <v>Non Charter</v>
      </c>
    </row>
    <row r="559" spans="1:10" ht="13">
      <c r="A559" s="118" t="s">
        <v>573</v>
      </c>
      <c r="B559" s="116" t="s">
        <v>1229</v>
      </c>
      <c r="C559" s="116" t="s">
        <v>140</v>
      </c>
      <c r="D559" s="117" t="s">
        <v>697</v>
      </c>
      <c r="E559" s="116" t="s">
        <v>684</v>
      </c>
      <c r="F559" s="117" t="s">
        <v>585</v>
      </c>
      <c r="G559" s="116" t="s">
        <v>690</v>
      </c>
      <c r="H559" s="116" t="s">
        <v>1230</v>
      </c>
      <c r="I559" s="109" t="s">
        <v>697</v>
      </c>
      <c r="J559" s="108" t="str">
        <f>IF(Maine_Schools[[#This Row],[School Type]]="Charter","Charter", "Non Charter")</f>
        <v>Non Charter</v>
      </c>
    </row>
    <row r="560" spans="1:10" ht="13">
      <c r="A560" s="115" t="s">
        <v>573</v>
      </c>
      <c r="B560" s="113" t="s">
        <v>1229</v>
      </c>
      <c r="C560" s="113" t="s">
        <v>248</v>
      </c>
      <c r="D560" s="114" t="s">
        <v>792</v>
      </c>
      <c r="E560" s="113" t="s">
        <v>684</v>
      </c>
      <c r="F560" s="114" t="s">
        <v>585</v>
      </c>
      <c r="G560" s="113" t="s">
        <v>690</v>
      </c>
      <c r="H560" s="113" t="s">
        <v>1230</v>
      </c>
      <c r="I560" s="109" t="s">
        <v>792</v>
      </c>
      <c r="J560" s="108" t="str">
        <f>IF(Maine_Schools[[#This Row],[School Type]]="Charter","Charter", "Non Charter")</f>
        <v>Non Charter</v>
      </c>
    </row>
    <row r="561" spans="1:10" ht="13">
      <c r="A561" s="118" t="s">
        <v>573</v>
      </c>
      <c r="B561" s="116" t="s">
        <v>1231</v>
      </c>
      <c r="C561" s="116" t="s">
        <v>423</v>
      </c>
      <c r="D561" s="116" t="s">
        <v>699</v>
      </c>
      <c r="E561" s="116" t="s">
        <v>684</v>
      </c>
      <c r="F561" s="117" t="s">
        <v>585</v>
      </c>
      <c r="G561" s="116" t="s">
        <v>716</v>
      </c>
      <c r="H561" s="116" t="s">
        <v>1232</v>
      </c>
      <c r="I561" s="109" t="s">
        <v>693</v>
      </c>
      <c r="J561" s="108" t="str">
        <f>IF(Maine_Schools[[#This Row],[School Type]]="Charter","Charter", "Non Charter")</f>
        <v>Non Charter</v>
      </c>
    </row>
    <row r="562" spans="1:10" ht="13">
      <c r="A562" s="115" t="s">
        <v>573</v>
      </c>
      <c r="B562" s="113" t="s">
        <v>1233</v>
      </c>
      <c r="C562" s="113" t="s">
        <v>475</v>
      </c>
      <c r="D562" s="113" t="s">
        <v>696</v>
      </c>
      <c r="E562" s="113" t="s">
        <v>684</v>
      </c>
      <c r="F562" s="114" t="s">
        <v>585</v>
      </c>
      <c r="G562" s="113" t="s">
        <v>694</v>
      </c>
      <c r="H562" s="113" t="s">
        <v>1234</v>
      </c>
      <c r="I562" s="109" t="s">
        <v>688</v>
      </c>
      <c r="J562" s="108" t="str">
        <f>IF(Maine_Schools[[#This Row],[School Type]]="Charter","Charter", "Non Charter")</f>
        <v>Non Charter</v>
      </c>
    </row>
    <row r="563" spans="1:10" ht="13">
      <c r="A563" s="118" t="s">
        <v>573</v>
      </c>
      <c r="B563" s="116" t="s">
        <v>1233</v>
      </c>
      <c r="C563" s="116" t="s">
        <v>415</v>
      </c>
      <c r="D563" s="117" t="s">
        <v>697</v>
      </c>
      <c r="E563" s="116" t="s">
        <v>684</v>
      </c>
      <c r="F563" s="117" t="s">
        <v>585</v>
      </c>
      <c r="G563" s="116" t="s">
        <v>694</v>
      </c>
      <c r="H563" s="116" t="s">
        <v>1234</v>
      </c>
      <c r="I563" s="109" t="s">
        <v>697</v>
      </c>
      <c r="J563" s="108" t="str">
        <f>IF(Maine_Schools[[#This Row],[School Type]]="Charter","Charter", "Non Charter")</f>
        <v>Non Charter</v>
      </c>
    </row>
    <row r="564" spans="1:10" ht="13">
      <c r="A564" s="115" t="s">
        <v>573</v>
      </c>
      <c r="B564" s="113" t="s">
        <v>1233</v>
      </c>
      <c r="C564" s="113" t="s">
        <v>87</v>
      </c>
      <c r="D564" s="114" t="s">
        <v>755</v>
      </c>
      <c r="E564" s="113" t="s">
        <v>684</v>
      </c>
      <c r="F564" s="114" t="s">
        <v>585</v>
      </c>
      <c r="G564" s="113" t="s">
        <v>694</v>
      </c>
      <c r="H564" s="113" t="s">
        <v>1234</v>
      </c>
      <c r="I564" s="109" t="s">
        <v>755</v>
      </c>
      <c r="J564" s="108" t="str">
        <f>IF(Maine_Schools[[#This Row],[School Type]]="Charter","Charter", "Non Charter")</f>
        <v>Non Charter</v>
      </c>
    </row>
    <row r="565" spans="1:10" ht="13">
      <c r="A565" s="118" t="s">
        <v>573</v>
      </c>
      <c r="B565" s="116" t="s">
        <v>1235</v>
      </c>
      <c r="C565" s="116" t="s">
        <v>476</v>
      </c>
      <c r="D565" s="116" t="s">
        <v>747</v>
      </c>
      <c r="E565" s="116" t="s">
        <v>684</v>
      </c>
      <c r="F565" s="117" t="s">
        <v>585</v>
      </c>
      <c r="G565" s="116" t="s">
        <v>694</v>
      </c>
      <c r="H565" s="116" t="s">
        <v>1236</v>
      </c>
      <c r="I565" s="109" t="s">
        <v>747</v>
      </c>
      <c r="J565" s="108" t="str">
        <f>IF(Maine_Schools[[#This Row],[School Type]]="Charter","Charter", "Non Charter")</f>
        <v>Non Charter</v>
      </c>
    </row>
    <row r="566" spans="1:10" ht="13">
      <c r="A566" s="115" t="s">
        <v>573</v>
      </c>
      <c r="B566" s="113" t="s">
        <v>1235</v>
      </c>
      <c r="C566" s="113" t="s">
        <v>145</v>
      </c>
      <c r="D566" s="114" t="s">
        <v>697</v>
      </c>
      <c r="E566" s="113" t="s">
        <v>684</v>
      </c>
      <c r="F566" s="114" t="s">
        <v>585</v>
      </c>
      <c r="G566" s="113" t="s">
        <v>694</v>
      </c>
      <c r="H566" s="113" t="s">
        <v>1236</v>
      </c>
      <c r="I566" s="109" t="s">
        <v>697</v>
      </c>
      <c r="J566" s="108" t="str">
        <f>IF(Maine_Schools[[#This Row],[School Type]]="Charter","Charter", "Non Charter")</f>
        <v>Non Charter</v>
      </c>
    </row>
    <row r="567" spans="1:10" ht="13">
      <c r="A567" s="118" t="s">
        <v>573</v>
      </c>
      <c r="B567" s="116" t="s">
        <v>1235</v>
      </c>
      <c r="C567" s="116" t="s">
        <v>478</v>
      </c>
      <c r="D567" s="117" t="s">
        <v>735</v>
      </c>
      <c r="E567" s="116" t="s">
        <v>684</v>
      </c>
      <c r="F567" s="117" t="s">
        <v>585</v>
      </c>
      <c r="G567" s="116" t="s">
        <v>694</v>
      </c>
      <c r="H567" s="116" t="s">
        <v>1236</v>
      </c>
      <c r="I567" s="109" t="s">
        <v>735</v>
      </c>
      <c r="J567" s="108" t="str">
        <f>IF(Maine_Schools[[#This Row],[School Type]]="Charter","Charter", "Non Charter")</f>
        <v>Non Charter</v>
      </c>
    </row>
    <row r="568" spans="1:10" ht="13">
      <c r="A568" s="115" t="s">
        <v>573</v>
      </c>
      <c r="B568" s="113" t="s">
        <v>1237</v>
      </c>
      <c r="C568" s="113" t="s">
        <v>419</v>
      </c>
      <c r="D568" s="113" t="s">
        <v>747</v>
      </c>
      <c r="E568" s="113" t="s">
        <v>684</v>
      </c>
      <c r="F568" s="114" t="s">
        <v>585</v>
      </c>
      <c r="G568" s="113" t="s">
        <v>732</v>
      </c>
      <c r="H568" s="113" t="s">
        <v>1238</v>
      </c>
      <c r="I568" s="109" t="s">
        <v>747</v>
      </c>
      <c r="J568" s="108" t="str">
        <f>IF(Maine_Schools[[#This Row],[School Type]]="Charter","Charter", "Non Charter")</f>
        <v>Non Charter</v>
      </c>
    </row>
    <row r="569" spans="1:10" ht="13">
      <c r="A569" s="118" t="s">
        <v>573</v>
      </c>
      <c r="B569" s="116" t="s">
        <v>1237</v>
      </c>
      <c r="C569" s="116" t="s">
        <v>151</v>
      </c>
      <c r="D569" s="117" t="s">
        <v>683</v>
      </c>
      <c r="E569" s="116" t="s">
        <v>684</v>
      </c>
      <c r="F569" s="117" t="s">
        <v>585</v>
      </c>
      <c r="G569" s="116" t="s">
        <v>732</v>
      </c>
      <c r="H569" s="116" t="s">
        <v>1238</v>
      </c>
      <c r="I569" s="109" t="s">
        <v>683</v>
      </c>
      <c r="J569" s="108" t="str">
        <f>IF(Maine_Schools[[#This Row],[School Type]]="Charter","Charter", "Non Charter")</f>
        <v>Non Charter</v>
      </c>
    </row>
    <row r="570" spans="1:10" ht="13">
      <c r="A570" s="115" t="s">
        <v>573</v>
      </c>
      <c r="B570" s="113" t="s">
        <v>1239</v>
      </c>
      <c r="C570" s="113" t="s">
        <v>83</v>
      </c>
      <c r="D570" s="113" t="s">
        <v>699</v>
      </c>
      <c r="E570" s="113" t="s">
        <v>684</v>
      </c>
      <c r="F570" s="114" t="s">
        <v>585</v>
      </c>
      <c r="G570" s="113" t="s">
        <v>719</v>
      </c>
      <c r="H570" s="113" t="s">
        <v>1240</v>
      </c>
      <c r="I570" s="109" t="s">
        <v>693</v>
      </c>
      <c r="J570" s="108" t="str">
        <f>IF(Maine_Schools[[#This Row],[School Type]]="Charter","Charter", "Non Charter")</f>
        <v>Non Charter</v>
      </c>
    </row>
    <row r="571" spans="1:10" ht="13">
      <c r="A571" s="118" t="s">
        <v>573</v>
      </c>
      <c r="B571" s="116" t="s">
        <v>1241</v>
      </c>
      <c r="C571" s="116" t="s">
        <v>389</v>
      </c>
      <c r="D571" s="117" t="s">
        <v>735</v>
      </c>
      <c r="E571" s="116" t="s">
        <v>684</v>
      </c>
      <c r="F571" s="117" t="s">
        <v>585</v>
      </c>
      <c r="G571" s="116" t="s">
        <v>690</v>
      </c>
      <c r="H571" s="116" t="s">
        <v>1242</v>
      </c>
      <c r="I571" s="109" t="s">
        <v>735</v>
      </c>
      <c r="J571" s="108" t="str">
        <f>IF(Maine_Schools[[#This Row],[School Type]]="Charter","Charter", "Non Charter")</f>
        <v>Non Charter</v>
      </c>
    </row>
    <row r="572" spans="1:10" ht="13">
      <c r="A572" s="115" t="s">
        <v>573</v>
      </c>
      <c r="B572" s="113" t="s">
        <v>1241</v>
      </c>
      <c r="C572" s="113" t="s">
        <v>561</v>
      </c>
      <c r="D572" s="113" t="s">
        <v>970</v>
      </c>
      <c r="E572" s="113" t="s">
        <v>684</v>
      </c>
      <c r="F572" s="114" t="s">
        <v>585</v>
      </c>
      <c r="G572" s="113" t="s">
        <v>690</v>
      </c>
      <c r="H572" s="113" t="s">
        <v>1242</v>
      </c>
      <c r="I572" s="109" t="s">
        <v>970</v>
      </c>
      <c r="J572" s="108" t="str">
        <f>IF(Maine_Schools[[#This Row],[School Type]]="Charter","Charter", "Non Charter")</f>
        <v>Non Charter</v>
      </c>
    </row>
    <row r="573" spans="1:10" ht="13">
      <c r="A573" s="118" t="s">
        <v>573</v>
      </c>
      <c r="B573" s="116" t="s">
        <v>1241</v>
      </c>
      <c r="C573" s="116" t="s">
        <v>568</v>
      </c>
      <c r="D573" s="117" t="s">
        <v>966</v>
      </c>
      <c r="E573" s="116" t="s">
        <v>684</v>
      </c>
      <c r="F573" s="117" t="s">
        <v>585</v>
      </c>
      <c r="G573" s="116" t="s">
        <v>690</v>
      </c>
      <c r="H573" s="116" t="s">
        <v>1242</v>
      </c>
      <c r="I573" s="109" t="s">
        <v>966</v>
      </c>
      <c r="J573" s="108" t="str">
        <f>IF(Maine_Schools[[#This Row],[School Type]]="Charter","Charter", "Non Charter")</f>
        <v>Non Charter</v>
      </c>
    </row>
    <row r="574" spans="1:10" ht="13">
      <c r="A574" s="115" t="s">
        <v>573</v>
      </c>
      <c r="B574" s="113" t="s">
        <v>1241</v>
      </c>
      <c r="C574" s="113" t="s">
        <v>569</v>
      </c>
      <c r="D574" s="114" t="s">
        <v>697</v>
      </c>
      <c r="E574" s="113" t="s">
        <v>684</v>
      </c>
      <c r="F574" s="114" t="s">
        <v>585</v>
      </c>
      <c r="G574" s="113" t="s">
        <v>690</v>
      </c>
      <c r="H574" s="113" t="s">
        <v>1242</v>
      </c>
      <c r="I574" s="109" t="s">
        <v>697</v>
      </c>
      <c r="J574" s="108" t="str">
        <f>IF(Maine_Schools[[#This Row],[School Type]]="Charter","Charter", "Non Charter")</f>
        <v>Non Charter</v>
      </c>
    </row>
    <row r="575" spans="1:10" ht="13">
      <c r="A575" s="118" t="s">
        <v>573</v>
      </c>
      <c r="B575" s="116" t="s">
        <v>1243</v>
      </c>
      <c r="C575" s="116" t="s">
        <v>287</v>
      </c>
      <c r="D575" s="117" t="s">
        <v>1137</v>
      </c>
      <c r="E575" s="116" t="s">
        <v>684</v>
      </c>
      <c r="F575" s="117" t="s">
        <v>585</v>
      </c>
      <c r="G575" s="116" t="s">
        <v>737</v>
      </c>
      <c r="H575" s="116" t="s">
        <v>737</v>
      </c>
      <c r="I575" s="109" t="s">
        <v>1137</v>
      </c>
      <c r="J575" s="108" t="str">
        <f>IF(Maine_Schools[[#This Row],[School Type]]="Charter","Charter", "Non Charter")</f>
        <v>Non Charter</v>
      </c>
    </row>
    <row r="576" spans="1:10" ht="13">
      <c r="A576" s="115" t="s">
        <v>573</v>
      </c>
      <c r="B576" s="113" t="s">
        <v>1243</v>
      </c>
      <c r="C576" s="113" t="s">
        <v>546</v>
      </c>
      <c r="D576" s="113" t="s">
        <v>1244</v>
      </c>
      <c r="E576" s="113" t="s">
        <v>684</v>
      </c>
      <c r="F576" s="114" t="s">
        <v>585</v>
      </c>
      <c r="G576" s="113" t="s">
        <v>737</v>
      </c>
      <c r="H576" s="113" t="s">
        <v>737</v>
      </c>
      <c r="I576" s="109" t="s">
        <v>1244</v>
      </c>
      <c r="J576" s="108" t="str">
        <f>IF(Maine_Schools[[#This Row],[School Type]]="Charter","Charter", "Non Charter")</f>
        <v>Non Charter</v>
      </c>
    </row>
    <row r="577" spans="1:10" ht="13">
      <c r="A577" s="118" t="s">
        <v>573</v>
      </c>
      <c r="B577" s="116" t="s">
        <v>1243</v>
      </c>
      <c r="C577" s="116" t="s">
        <v>481</v>
      </c>
      <c r="D577" s="117" t="s">
        <v>697</v>
      </c>
      <c r="E577" s="116" t="s">
        <v>684</v>
      </c>
      <c r="F577" s="117" t="s">
        <v>585</v>
      </c>
      <c r="G577" s="116" t="s">
        <v>737</v>
      </c>
      <c r="H577" s="116" t="s">
        <v>737</v>
      </c>
      <c r="I577" s="109" t="s">
        <v>697</v>
      </c>
      <c r="J577" s="108" t="str">
        <f>IF(Maine_Schools[[#This Row],[School Type]]="Charter","Charter", "Non Charter")</f>
        <v>Non Charter</v>
      </c>
    </row>
    <row r="578" spans="1:10" ht="13">
      <c r="A578" s="115" t="s">
        <v>573</v>
      </c>
      <c r="B578" s="113" t="s">
        <v>1243</v>
      </c>
      <c r="C578" s="113" t="s">
        <v>570</v>
      </c>
      <c r="D578" s="114" t="s">
        <v>792</v>
      </c>
      <c r="E578" s="113" t="s">
        <v>684</v>
      </c>
      <c r="F578" s="114" t="s">
        <v>585</v>
      </c>
      <c r="G578" s="113" t="s">
        <v>737</v>
      </c>
      <c r="H578" s="113" t="s">
        <v>737</v>
      </c>
      <c r="I578" s="109" t="s">
        <v>792</v>
      </c>
      <c r="J578" s="108" t="str">
        <f>IF(Maine_Schools[[#This Row],[School Type]]="Charter","Charter", "Non Charter")</f>
        <v>Non Charter</v>
      </c>
    </row>
    <row r="579" spans="1:10" ht="13">
      <c r="A579" s="118" t="s">
        <v>573</v>
      </c>
      <c r="B579" s="116" t="s">
        <v>97</v>
      </c>
      <c r="C579" s="116" t="s">
        <v>97</v>
      </c>
      <c r="D579" s="117" t="s">
        <v>689</v>
      </c>
      <c r="E579" s="116" t="s">
        <v>684</v>
      </c>
      <c r="F579" s="117" t="s">
        <v>1245</v>
      </c>
      <c r="G579" s="116" t="s">
        <v>690</v>
      </c>
      <c r="H579" s="116" t="s">
        <v>691</v>
      </c>
      <c r="I579" s="109" t="s">
        <v>689</v>
      </c>
      <c r="J579" s="108" t="str">
        <f>IF(Maine_Schools[[#This Row],[School Type]]="Charter","Charter", "Non Charter")</f>
        <v>Non Charter</v>
      </c>
    </row>
    <row r="580" spans="1:10" ht="13">
      <c r="A580" s="115" t="s">
        <v>573</v>
      </c>
      <c r="B580" s="113" t="s">
        <v>757</v>
      </c>
      <c r="C580" s="113" t="s">
        <v>645</v>
      </c>
      <c r="D580" s="114" t="s">
        <v>697</v>
      </c>
      <c r="E580" s="113" t="s">
        <v>684</v>
      </c>
      <c r="F580" s="114" t="s">
        <v>1246</v>
      </c>
      <c r="G580" s="113" t="s">
        <v>694</v>
      </c>
      <c r="H580" s="113" t="s">
        <v>695</v>
      </c>
      <c r="I580" s="109" t="s">
        <v>697</v>
      </c>
      <c r="J580" s="108" t="str">
        <f>IF(Maine_Schools[[#This Row],[School Type]]="Charter","Charter", "Non Charter")</f>
        <v>Non Charter</v>
      </c>
    </row>
    <row r="581" spans="1:10" ht="13">
      <c r="A581" s="118" t="s">
        <v>573</v>
      </c>
      <c r="B581" s="116" t="s">
        <v>767</v>
      </c>
      <c r="C581" s="116" t="s">
        <v>649</v>
      </c>
      <c r="D581" s="117" t="s">
        <v>697</v>
      </c>
      <c r="E581" s="116" t="s">
        <v>684</v>
      </c>
      <c r="F581" s="117" t="s">
        <v>1246</v>
      </c>
      <c r="G581" s="116" t="s">
        <v>737</v>
      </c>
      <c r="H581" s="116" t="s">
        <v>769</v>
      </c>
      <c r="I581" s="109" t="s">
        <v>697</v>
      </c>
      <c r="J581" s="108" t="str">
        <f>IF(Maine_Schools[[#This Row],[School Type]]="Charter","Charter", "Non Charter")</f>
        <v>Non Charter</v>
      </c>
    </row>
    <row r="582" spans="1:10" ht="13">
      <c r="A582" s="115" t="s">
        <v>573</v>
      </c>
      <c r="B582" s="113" t="s">
        <v>788</v>
      </c>
      <c r="C582" s="113" t="s">
        <v>644</v>
      </c>
      <c r="D582" s="114" t="s">
        <v>697</v>
      </c>
      <c r="E582" s="113" t="s">
        <v>684</v>
      </c>
      <c r="F582" s="114" t="s">
        <v>1246</v>
      </c>
      <c r="G582" s="113" t="s">
        <v>716</v>
      </c>
      <c r="H582" s="113" t="s">
        <v>789</v>
      </c>
      <c r="I582" s="109" t="s">
        <v>697</v>
      </c>
      <c r="J582" s="108" t="str">
        <f>IF(Maine_Schools[[#This Row],[School Type]]="Charter","Charter", "Non Charter")</f>
        <v>Non Charter</v>
      </c>
    </row>
    <row r="583" spans="1:10" ht="13">
      <c r="A583" s="118" t="s">
        <v>573</v>
      </c>
      <c r="B583" s="116" t="s">
        <v>825</v>
      </c>
      <c r="C583" s="116" t="s">
        <v>648</v>
      </c>
      <c r="D583" s="117" t="s">
        <v>1247</v>
      </c>
      <c r="E583" s="116" t="s">
        <v>684</v>
      </c>
      <c r="F583" s="117" t="s">
        <v>1246</v>
      </c>
      <c r="G583" s="116" t="s">
        <v>723</v>
      </c>
      <c r="H583" s="116" t="s">
        <v>826</v>
      </c>
      <c r="I583" s="109" t="s">
        <v>1247</v>
      </c>
      <c r="J583" s="108" t="str">
        <f>IF(Maine_Schools[[#This Row],[School Type]]="Charter","Charter", "Non Charter")</f>
        <v>Non Charter</v>
      </c>
    </row>
    <row r="584" spans="1:10" ht="13">
      <c r="A584" s="115" t="s">
        <v>573</v>
      </c>
      <c r="B584" s="113" t="s">
        <v>878</v>
      </c>
      <c r="C584" s="113" t="s">
        <v>653</v>
      </c>
      <c r="D584" s="114" t="s">
        <v>697</v>
      </c>
      <c r="E584" s="113" t="s">
        <v>684</v>
      </c>
      <c r="F584" s="114" t="s">
        <v>1246</v>
      </c>
      <c r="G584" s="113" t="s">
        <v>705</v>
      </c>
      <c r="H584" s="113" t="s">
        <v>706</v>
      </c>
      <c r="I584" s="109" t="s">
        <v>697</v>
      </c>
      <c r="J584" s="108" t="str">
        <f>IF(Maine_Schools[[#This Row],[School Type]]="Charter","Charter", "Non Charter")</f>
        <v>Non Charter</v>
      </c>
    </row>
    <row r="585" spans="1:10" ht="13">
      <c r="A585" s="118" t="s">
        <v>573</v>
      </c>
      <c r="B585" s="116" t="s">
        <v>887</v>
      </c>
      <c r="C585" s="116" t="s">
        <v>655</v>
      </c>
      <c r="D585" s="117" t="s">
        <v>1247</v>
      </c>
      <c r="E585" s="116" t="s">
        <v>684</v>
      </c>
      <c r="F585" s="117" t="s">
        <v>1246</v>
      </c>
      <c r="G585" s="116" t="s">
        <v>716</v>
      </c>
      <c r="H585" s="116" t="s">
        <v>888</v>
      </c>
      <c r="I585" s="109" t="s">
        <v>1247</v>
      </c>
      <c r="J585" s="108" t="str">
        <f>IF(Maine_Schools[[#This Row],[School Type]]="Charter","Charter", "Non Charter")</f>
        <v>Non Charter</v>
      </c>
    </row>
    <row r="586" spans="1:10" ht="13">
      <c r="A586" s="115" t="s">
        <v>573</v>
      </c>
      <c r="B586" s="113" t="s">
        <v>906</v>
      </c>
      <c r="C586" s="113" t="s">
        <v>641</v>
      </c>
      <c r="D586" s="114" t="s">
        <v>697</v>
      </c>
      <c r="E586" s="113" t="s">
        <v>684</v>
      </c>
      <c r="F586" s="114" t="s">
        <v>1246</v>
      </c>
      <c r="G586" s="113" t="s">
        <v>713</v>
      </c>
      <c r="H586" s="113" t="s">
        <v>907</v>
      </c>
      <c r="I586" s="109" t="s">
        <v>697</v>
      </c>
      <c r="J586" s="108" t="str">
        <f>IF(Maine_Schools[[#This Row],[School Type]]="Charter","Charter", "Non Charter")</f>
        <v>Non Charter</v>
      </c>
    </row>
    <row r="587" spans="1:10" ht="13">
      <c r="A587" s="118" t="s">
        <v>573</v>
      </c>
      <c r="B587" s="116" t="s">
        <v>923</v>
      </c>
      <c r="C587" s="116" t="s">
        <v>640</v>
      </c>
      <c r="D587" s="117" t="s">
        <v>697</v>
      </c>
      <c r="E587" s="116" t="s">
        <v>684</v>
      </c>
      <c r="F587" s="117" t="s">
        <v>1246</v>
      </c>
      <c r="G587" s="116" t="s">
        <v>690</v>
      </c>
      <c r="H587" s="116" t="s">
        <v>698</v>
      </c>
      <c r="I587" s="109" t="s">
        <v>697</v>
      </c>
      <c r="J587" s="108" t="str">
        <f>IF(Maine_Schools[[#This Row],[School Type]]="Charter","Charter", "Non Charter")</f>
        <v>Non Charter</v>
      </c>
    </row>
    <row r="588" spans="1:10" ht="13">
      <c r="A588" s="115" t="s">
        <v>573</v>
      </c>
      <c r="B588" s="113" t="s">
        <v>930</v>
      </c>
      <c r="C588" s="113" t="s">
        <v>642</v>
      </c>
      <c r="D588" s="114" t="s">
        <v>697</v>
      </c>
      <c r="E588" s="113" t="s">
        <v>684</v>
      </c>
      <c r="F588" s="114" t="s">
        <v>1246</v>
      </c>
      <c r="G588" s="113" t="s">
        <v>839</v>
      </c>
      <c r="H588" s="113" t="s">
        <v>931</v>
      </c>
      <c r="I588" s="109" t="s">
        <v>697</v>
      </c>
      <c r="J588" s="108" t="str">
        <f>IF(Maine_Schools[[#This Row],[School Type]]="Charter","Charter", "Non Charter")</f>
        <v>Non Charter</v>
      </c>
    </row>
    <row r="589" spans="1:10" ht="13">
      <c r="A589" s="118" t="s">
        <v>573</v>
      </c>
      <c r="B589" s="116" t="s">
        <v>965</v>
      </c>
      <c r="C589" s="116" t="s">
        <v>650</v>
      </c>
      <c r="D589" s="117" t="s">
        <v>697</v>
      </c>
      <c r="E589" s="116" t="s">
        <v>684</v>
      </c>
      <c r="F589" s="117" t="s">
        <v>1246</v>
      </c>
      <c r="G589" s="116" t="s">
        <v>828</v>
      </c>
      <c r="H589" s="116" t="s">
        <v>969</v>
      </c>
      <c r="I589" s="109" t="s">
        <v>697</v>
      </c>
      <c r="J589" s="108" t="str">
        <f>IF(Maine_Schools[[#This Row],[School Type]]="Charter","Charter", "Non Charter")</f>
        <v>Non Charter</v>
      </c>
    </row>
    <row r="590" spans="1:10" ht="13">
      <c r="A590" s="115" t="s">
        <v>573</v>
      </c>
      <c r="B590" s="113" t="s">
        <v>1052</v>
      </c>
      <c r="C590" s="113" t="s">
        <v>638</v>
      </c>
      <c r="D590" s="114" t="s">
        <v>697</v>
      </c>
      <c r="E590" s="113" t="s">
        <v>684</v>
      </c>
      <c r="F590" s="114" t="s">
        <v>1246</v>
      </c>
      <c r="G590" s="113" t="s">
        <v>719</v>
      </c>
      <c r="H590" s="113" t="s">
        <v>1248</v>
      </c>
      <c r="I590" s="109" t="s">
        <v>697</v>
      </c>
      <c r="J590" s="108" t="str">
        <f>IF(Maine_Schools[[#This Row],[School Type]]="Charter","Charter", "Non Charter")</f>
        <v>Non Charter</v>
      </c>
    </row>
    <row r="591" spans="1:10" ht="13">
      <c r="A591" s="118" t="s">
        <v>573</v>
      </c>
      <c r="B591" s="116" t="s">
        <v>1070</v>
      </c>
      <c r="C591" s="116" t="s">
        <v>647</v>
      </c>
      <c r="D591" s="117" t="s">
        <v>697</v>
      </c>
      <c r="E591" s="116" t="s">
        <v>684</v>
      </c>
      <c r="F591" s="117" t="s">
        <v>1246</v>
      </c>
      <c r="G591" s="116" t="s">
        <v>719</v>
      </c>
      <c r="H591" s="116" t="s">
        <v>1071</v>
      </c>
      <c r="I591" s="109" t="s">
        <v>697</v>
      </c>
      <c r="J591" s="108" t="str">
        <f>IF(Maine_Schools[[#This Row],[School Type]]="Charter","Charter", "Non Charter")</f>
        <v>Non Charter</v>
      </c>
    </row>
    <row r="592" spans="1:10" ht="13">
      <c r="A592" s="115" t="s">
        <v>573</v>
      </c>
      <c r="B592" s="113" t="s">
        <v>1102</v>
      </c>
      <c r="C592" s="113" t="s">
        <v>657</v>
      </c>
      <c r="D592" s="114" t="s">
        <v>697</v>
      </c>
      <c r="E592" s="113" t="s">
        <v>684</v>
      </c>
      <c r="F592" s="114" t="s">
        <v>1246</v>
      </c>
      <c r="G592" s="113" t="s">
        <v>685</v>
      </c>
      <c r="H592" s="113" t="s">
        <v>686</v>
      </c>
      <c r="I592" s="109" t="s">
        <v>697</v>
      </c>
      <c r="J592" s="108" t="str">
        <f>IF(Maine_Schools[[#This Row],[School Type]]="Charter","Charter", "Non Charter")</f>
        <v>Non Charter</v>
      </c>
    </row>
    <row r="593" spans="1:10" ht="13">
      <c r="A593" s="118" t="s">
        <v>573</v>
      </c>
      <c r="B593" s="116" t="s">
        <v>1130</v>
      </c>
      <c r="C593" s="116" t="s">
        <v>643</v>
      </c>
      <c r="D593" s="117" t="s">
        <v>697</v>
      </c>
      <c r="E593" s="116" t="s">
        <v>684</v>
      </c>
      <c r="F593" s="117" t="s">
        <v>1246</v>
      </c>
      <c r="G593" s="116" t="s">
        <v>690</v>
      </c>
      <c r="H593" s="116" t="s">
        <v>1132</v>
      </c>
      <c r="I593" s="109" t="s">
        <v>697</v>
      </c>
      <c r="J593" s="108" t="str">
        <f>IF(Maine_Schools[[#This Row],[School Type]]="Charter","Charter", "Non Charter")</f>
        <v>Non Charter</v>
      </c>
    </row>
    <row r="594" spans="1:10" ht="13">
      <c r="A594" s="115" t="s">
        <v>573</v>
      </c>
      <c r="B594" s="113" t="s">
        <v>1169</v>
      </c>
      <c r="C594" s="113" t="s">
        <v>637</v>
      </c>
      <c r="D594" s="114" t="s">
        <v>697</v>
      </c>
      <c r="E594" s="113" t="s">
        <v>684</v>
      </c>
      <c r="F594" s="114" t="s">
        <v>1246</v>
      </c>
      <c r="G594" s="113" t="s">
        <v>719</v>
      </c>
      <c r="H594" s="113" t="s">
        <v>1170</v>
      </c>
      <c r="I594" s="109" t="s">
        <v>697</v>
      </c>
      <c r="J594" s="108" t="str">
        <f>IF(Maine_Schools[[#This Row],[School Type]]="Charter","Charter", "Non Charter")</f>
        <v>Non Charter</v>
      </c>
    </row>
    <row r="595" spans="1:10" ht="13">
      <c r="A595" s="118" t="s">
        <v>573</v>
      </c>
      <c r="B595" s="116" t="s">
        <v>1187</v>
      </c>
      <c r="C595" s="116" t="s">
        <v>629</v>
      </c>
      <c r="D595" s="117" t="s">
        <v>697</v>
      </c>
      <c r="E595" s="116" t="s">
        <v>684</v>
      </c>
      <c r="F595" s="117" t="s">
        <v>1246</v>
      </c>
      <c r="G595" s="116" t="s">
        <v>719</v>
      </c>
      <c r="H595" s="116" t="s">
        <v>1188</v>
      </c>
      <c r="I595" s="109" t="s">
        <v>697</v>
      </c>
      <c r="J595" s="108" t="str">
        <f>IF(Maine_Schools[[#This Row],[School Type]]="Charter","Charter", "Non Charter")</f>
        <v>Non Charter</v>
      </c>
    </row>
    <row r="596" spans="1:10" ht="13">
      <c r="A596" s="115" t="s">
        <v>573</v>
      </c>
      <c r="B596" s="113" t="s">
        <v>1192</v>
      </c>
      <c r="C596" s="113" t="s">
        <v>656</v>
      </c>
      <c r="D596" s="114" t="s">
        <v>697</v>
      </c>
      <c r="E596" s="113" t="s">
        <v>684</v>
      </c>
      <c r="F596" s="114" t="s">
        <v>1246</v>
      </c>
      <c r="G596" s="113" t="s">
        <v>737</v>
      </c>
      <c r="H596" s="113" t="s">
        <v>1194</v>
      </c>
      <c r="I596" s="109" t="s">
        <v>697</v>
      </c>
      <c r="J596" s="108" t="str">
        <f>IF(Maine_Schools[[#This Row],[School Type]]="Charter","Charter", "Non Charter")</f>
        <v>Non Charter</v>
      </c>
    </row>
    <row r="597" spans="1:10" ht="13">
      <c r="A597" s="118" t="s">
        <v>573</v>
      </c>
      <c r="B597" s="116" t="s">
        <v>1220</v>
      </c>
      <c r="C597" s="116" t="s">
        <v>659</v>
      </c>
      <c r="D597" s="117" t="s">
        <v>697</v>
      </c>
      <c r="E597" s="116" t="s">
        <v>684</v>
      </c>
      <c r="F597" s="117" t="s">
        <v>1246</v>
      </c>
      <c r="G597" s="116" t="s">
        <v>694</v>
      </c>
      <c r="H597" s="116" t="s">
        <v>1221</v>
      </c>
      <c r="I597" s="109" t="s">
        <v>697</v>
      </c>
      <c r="J597" s="108" t="str">
        <f>IF(Maine_Schools[[#This Row],[School Type]]="Charter","Charter", "Non Charter")</f>
        <v>Non Charter</v>
      </c>
    </row>
    <row r="598" spans="1:10" ht="13">
      <c r="A598" s="115" t="s">
        <v>573</v>
      </c>
      <c r="B598" s="113" t="s">
        <v>1229</v>
      </c>
      <c r="C598" s="113" t="s">
        <v>639</v>
      </c>
      <c r="D598" s="114" t="s">
        <v>1247</v>
      </c>
      <c r="E598" s="113" t="s">
        <v>684</v>
      </c>
      <c r="F598" s="114" t="s">
        <v>1246</v>
      </c>
      <c r="G598" s="113" t="s">
        <v>690</v>
      </c>
      <c r="H598" s="113" t="s">
        <v>1230</v>
      </c>
      <c r="I598" s="109" t="s">
        <v>1247</v>
      </c>
      <c r="J598" s="108" t="str">
        <f>IF(Maine_Schools[[#This Row],[School Type]]="Charter","Charter", "Non Charter")</f>
        <v>Non Charter</v>
      </c>
    </row>
    <row r="599" spans="1:10" ht="13">
      <c r="A599" s="118" t="s">
        <v>573</v>
      </c>
      <c r="B599" s="116" t="s">
        <v>1249</v>
      </c>
      <c r="C599" s="116" t="s">
        <v>664</v>
      </c>
      <c r="D599" s="117" t="s">
        <v>697</v>
      </c>
      <c r="E599" s="116" t="s">
        <v>684</v>
      </c>
      <c r="F599" s="117" t="s">
        <v>1250</v>
      </c>
      <c r="G599" s="116" t="s">
        <v>713</v>
      </c>
      <c r="H599" s="116" t="s">
        <v>730</v>
      </c>
      <c r="I599" s="109" t="s">
        <v>697</v>
      </c>
      <c r="J599" s="108" t="str">
        <f>IF(Maine_Schools[[#This Row],[School Type]]="Charter","Charter", "Non Charter")</f>
        <v>Non Charter</v>
      </c>
    </row>
    <row r="600" spans="1:10" ht="13">
      <c r="A600" s="115" t="s">
        <v>573</v>
      </c>
      <c r="B600" s="113" t="s">
        <v>1251</v>
      </c>
      <c r="C600" s="113" t="s">
        <v>651</v>
      </c>
      <c r="D600" s="114" t="s">
        <v>697</v>
      </c>
      <c r="E600" s="113" t="s">
        <v>684</v>
      </c>
      <c r="F600" s="114" t="s">
        <v>1250</v>
      </c>
      <c r="G600" s="113" t="s">
        <v>690</v>
      </c>
      <c r="H600" s="113" t="s">
        <v>785</v>
      </c>
      <c r="I600" s="109" t="s">
        <v>697</v>
      </c>
      <c r="J600" s="108" t="str">
        <f>IF(Maine_Schools[[#This Row],[School Type]]="Charter","Charter", "Non Charter")</f>
        <v>Non Charter</v>
      </c>
    </row>
    <row r="601" spans="1:10" ht="13">
      <c r="A601" s="118" t="s">
        <v>573</v>
      </c>
      <c r="B601" s="116" t="s">
        <v>1252</v>
      </c>
      <c r="C601" s="116" t="s">
        <v>646</v>
      </c>
      <c r="D601" s="117" t="s">
        <v>697</v>
      </c>
      <c r="E601" s="116" t="s">
        <v>684</v>
      </c>
      <c r="F601" s="117" t="s">
        <v>1250</v>
      </c>
      <c r="G601" s="116" t="s">
        <v>719</v>
      </c>
      <c r="H601" s="116" t="s">
        <v>1044</v>
      </c>
      <c r="I601" s="109" t="s">
        <v>697</v>
      </c>
      <c r="J601" s="108" t="str">
        <f>IF(Maine_Schools[[#This Row],[School Type]]="Charter","Charter", "Non Charter")</f>
        <v>Non Charter</v>
      </c>
    </row>
    <row r="602" spans="1:10" ht="13">
      <c r="A602" s="115" t="s">
        <v>573</v>
      </c>
      <c r="B602" s="113" t="s">
        <v>1253</v>
      </c>
      <c r="C602" s="113" t="s">
        <v>660</v>
      </c>
      <c r="D602" s="114" t="s">
        <v>697</v>
      </c>
      <c r="E602" s="113" t="s">
        <v>684</v>
      </c>
      <c r="F602" s="114" t="s">
        <v>1250</v>
      </c>
      <c r="G602" s="113" t="s">
        <v>713</v>
      </c>
      <c r="H602" s="113" t="s">
        <v>732</v>
      </c>
      <c r="I602" s="109" t="s">
        <v>697</v>
      </c>
      <c r="J602" s="108" t="str">
        <f>IF(Maine_Schools[[#This Row],[School Type]]="Charter","Charter", "Non Charter")</f>
        <v>Non Charter</v>
      </c>
    </row>
    <row r="603" spans="1:10" ht="13">
      <c r="A603" s="118" t="s">
        <v>573</v>
      </c>
      <c r="B603" s="116" t="s">
        <v>1254</v>
      </c>
      <c r="C603" s="116" t="s">
        <v>662</v>
      </c>
      <c r="D603" s="117" t="s">
        <v>697</v>
      </c>
      <c r="E603" s="116" t="s">
        <v>684</v>
      </c>
      <c r="F603" s="117" t="s">
        <v>1250</v>
      </c>
      <c r="G603" s="116" t="s">
        <v>728</v>
      </c>
      <c r="H603" s="116" t="s">
        <v>1255</v>
      </c>
      <c r="I603" s="109" t="s">
        <v>697</v>
      </c>
      <c r="J603" s="108" t="str">
        <f>IF(Maine_Schools[[#This Row],[School Type]]="Charter","Charter", "Non Charter")</f>
        <v>Non Charter</v>
      </c>
    </row>
    <row r="604" spans="1:10" ht="13">
      <c r="A604" s="115" t="s">
        <v>573</v>
      </c>
      <c r="B604" s="113" t="s">
        <v>1256</v>
      </c>
      <c r="C604" s="113" t="s">
        <v>663</v>
      </c>
      <c r="D604" s="114" t="s">
        <v>697</v>
      </c>
      <c r="E604" s="113" t="s">
        <v>684</v>
      </c>
      <c r="F604" s="114" t="s">
        <v>1250</v>
      </c>
      <c r="G604" s="113" t="s">
        <v>750</v>
      </c>
      <c r="H604" s="113" t="s">
        <v>990</v>
      </c>
      <c r="I604" s="109" t="s">
        <v>697</v>
      </c>
      <c r="J604" s="108" t="str">
        <f>IF(Maine_Schools[[#This Row],[School Type]]="Charter","Charter", "Non Charter")</f>
        <v>Non Charter</v>
      </c>
    </row>
    <row r="605" spans="1:10" ht="13">
      <c r="A605" s="118" t="s">
        <v>573</v>
      </c>
      <c r="B605" s="116" t="s">
        <v>1257</v>
      </c>
      <c r="C605" s="116" t="s">
        <v>661</v>
      </c>
      <c r="D605" s="117" t="s">
        <v>697</v>
      </c>
      <c r="E605" s="116" t="s">
        <v>684</v>
      </c>
      <c r="F605" s="117" t="s">
        <v>1250</v>
      </c>
      <c r="G605" s="116" t="s">
        <v>728</v>
      </c>
      <c r="H605" s="116" t="s">
        <v>974</v>
      </c>
      <c r="I605" s="109" t="s">
        <v>697</v>
      </c>
      <c r="J605" s="108" t="str">
        <f>IF(Maine_Schools[[#This Row],[School Type]]="Charter","Charter", "Non Charter")</f>
        <v>Non Charter</v>
      </c>
    </row>
    <row r="606" spans="1:10" ht="13">
      <c r="A606" s="115" t="s">
        <v>573</v>
      </c>
      <c r="B606" s="113" t="s">
        <v>1258</v>
      </c>
      <c r="C606" s="113" t="s">
        <v>652</v>
      </c>
      <c r="D606" s="114" t="s">
        <v>697</v>
      </c>
      <c r="E606" s="113" t="s">
        <v>684</v>
      </c>
      <c r="F606" s="114" t="s">
        <v>1250</v>
      </c>
      <c r="G606" s="113" t="s">
        <v>700</v>
      </c>
      <c r="H606" s="113" t="s">
        <v>700</v>
      </c>
      <c r="I606" s="109" t="s">
        <v>697</v>
      </c>
      <c r="J606" s="108" t="str">
        <f>IF(Maine_Schools[[#This Row],[School Type]]="Charter","Charter", "Non Charter")</f>
        <v>Non Charter</v>
      </c>
    </row>
    <row r="607" spans="1:10" ht="13">
      <c r="A607" s="118" t="s">
        <v>573</v>
      </c>
      <c r="B607" s="116" t="s">
        <v>1259</v>
      </c>
      <c r="C607" s="116" t="s">
        <v>152</v>
      </c>
      <c r="D607" s="116" t="s">
        <v>696</v>
      </c>
      <c r="E607" s="116" t="s">
        <v>684</v>
      </c>
      <c r="F607" s="117" t="s">
        <v>1260</v>
      </c>
      <c r="G607" s="116" t="s">
        <v>719</v>
      </c>
      <c r="H607" s="116" t="s">
        <v>1261</v>
      </c>
      <c r="I607" s="109" t="s">
        <v>688</v>
      </c>
      <c r="J607" s="108" t="str">
        <f>IF(Maine_Schools[[#This Row],[School Type]]="Charter","Charter", "Non Charter")</f>
        <v>Non Charter</v>
      </c>
    </row>
    <row r="608" spans="1:10" ht="13">
      <c r="A608" s="115" t="s">
        <v>573</v>
      </c>
      <c r="B608" s="113" t="s">
        <v>1259</v>
      </c>
      <c r="C608" s="113" t="s">
        <v>344</v>
      </c>
      <c r="D608" s="113" t="s">
        <v>699</v>
      </c>
      <c r="E608" s="113" t="s">
        <v>684</v>
      </c>
      <c r="F608" s="114" t="s">
        <v>1260</v>
      </c>
      <c r="G608" s="113" t="s">
        <v>716</v>
      </c>
      <c r="H608" s="113" t="s">
        <v>1262</v>
      </c>
      <c r="I608" s="109" t="s">
        <v>693</v>
      </c>
      <c r="J608" s="108" t="str">
        <f>IF(Maine_Schools[[#This Row],[School Type]]="Charter","Charter", "Non Charter")</f>
        <v>Non Charter</v>
      </c>
    </row>
    <row r="609" spans="1:10" ht="13">
      <c r="A609" s="112" t="s">
        <v>573</v>
      </c>
      <c r="B609" s="110" t="s">
        <v>1259</v>
      </c>
      <c r="C609" s="110" t="s">
        <v>466</v>
      </c>
      <c r="D609" s="110" t="s">
        <v>696</v>
      </c>
      <c r="E609" s="110" t="s">
        <v>684</v>
      </c>
      <c r="F609" s="111" t="s">
        <v>1260</v>
      </c>
      <c r="G609" s="110" t="s">
        <v>713</v>
      </c>
      <c r="H609" s="110" t="s">
        <v>1263</v>
      </c>
      <c r="I609" s="109" t="s">
        <v>688</v>
      </c>
      <c r="J609" s="108" t="str">
        <f>IF(Maine_Schools[[#This Row],[School Type]]="Charter","Charter", "Non Charter")</f>
        <v>Non Charter</v>
      </c>
    </row>
  </sheetData>
  <dataValidations count="1">
    <dataValidation allowBlank="1" showDropDown="1" sqref="D2:D609 I2:I609" xr:uid="{03C8318F-D4A4-DF4D-A16D-3C792BD88AC5}"/>
  </dataValidations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9312-A933-5E4B-9EF8-7D1D0BBCBB9A}">
  <dimension ref="A1:M614"/>
  <sheetViews>
    <sheetView workbookViewId="0">
      <selection activeCell="C23" sqref="C23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40.83203125" bestFit="1" customWidth="1"/>
    <col min="4" max="4" width="11.5" bestFit="1" customWidth="1"/>
    <col min="5" max="5" width="41.1640625" bestFit="1" customWidth="1"/>
    <col min="6" max="6" width="13.33203125" bestFit="1" customWidth="1"/>
    <col min="7" max="8" width="12.33203125" bestFit="1" customWidth="1"/>
    <col min="9" max="9" width="24.6640625" bestFit="1" customWidth="1"/>
    <col min="10" max="10" width="11.83203125" bestFit="1" customWidth="1"/>
    <col min="11" max="11" width="24.83203125" bestFit="1" customWidth="1"/>
    <col min="12" max="12" width="19.6640625" bestFit="1" customWidth="1"/>
    <col min="13" max="13" width="20" bestFit="1" customWidth="1"/>
  </cols>
  <sheetData>
    <row r="1" spans="1:13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677</v>
      </c>
      <c r="G1" t="s">
        <v>1720</v>
      </c>
      <c r="H1" t="s">
        <v>678</v>
      </c>
      <c r="I1" t="s">
        <v>618</v>
      </c>
      <c r="J1" t="s">
        <v>679</v>
      </c>
      <c r="K1" t="s">
        <v>1721</v>
      </c>
      <c r="L1" t="s">
        <v>1722</v>
      </c>
      <c r="M1" t="s">
        <v>680</v>
      </c>
    </row>
    <row r="2" spans="1:13">
      <c r="A2" t="s">
        <v>622</v>
      </c>
      <c r="B2">
        <v>1761</v>
      </c>
      <c r="C2" t="s">
        <v>597</v>
      </c>
      <c r="D2">
        <v>1765</v>
      </c>
      <c r="E2" t="s">
        <v>574</v>
      </c>
      <c r="F2" t="s">
        <v>696</v>
      </c>
      <c r="G2">
        <v>231483123149</v>
      </c>
      <c r="H2" t="s">
        <v>684</v>
      </c>
      <c r="I2" t="s">
        <v>586</v>
      </c>
      <c r="J2" t="s">
        <v>705</v>
      </c>
      <c r="K2" t="s">
        <v>1723</v>
      </c>
      <c r="L2" t="s">
        <v>1724</v>
      </c>
      <c r="M2" t="s">
        <v>706</v>
      </c>
    </row>
    <row r="3" spans="1:13">
      <c r="A3" t="s">
        <v>622</v>
      </c>
      <c r="B3">
        <v>2</v>
      </c>
      <c r="C3" t="s">
        <v>740</v>
      </c>
      <c r="D3">
        <v>3</v>
      </c>
      <c r="E3" t="s">
        <v>7</v>
      </c>
      <c r="F3" t="s">
        <v>699</v>
      </c>
      <c r="G3">
        <v>230222000001</v>
      </c>
      <c r="H3" t="s">
        <v>684</v>
      </c>
      <c r="I3" t="s">
        <v>585</v>
      </c>
      <c r="J3" t="s">
        <v>737</v>
      </c>
      <c r="K3" t="s">
        <v>1725</v>
      </c>
      <c r="L3" t="s">
        <v>1724</v>
      </c>
      <c r="M3" t="s">
        <v>741</v>
      </c>
    </row>
    <row r="4" spans="1:13">
      <c r="A4" t="s">
        <v>622</v>
      </c>
      <c r="B4">
        <v>1038</v>
      </c>
      <c r="C4" t="s">
        <v>742</v>
      </c>
      <c r="D4">
        <v>1039</v>
      </c>
      <c r="E4" t="s">
        <v>43</v>
      </c>
      <c r="F4" t="s">
        <v>699</v>
      </c>
      <c r="G4">
        <v>230250000007</v>
      </c>
      <c r="H4" t="s">
        <v>684</v>
      </c>
      <c r="I4" t="s">
        <v>585</v>
      </c>
      <c r="J4" t="s">
        <v>723</v>
      </c>
      <c r="K4" t="s">
        <v>1726</v>
      </c>
      <c r="L4" t="s">
        <v>1724</v>
      </c>
      <c r="M4" t="s">
        <v>743</v>
      </c>
    </row>
    <row r="5" spans="1:13">
      <c r="A5" t="s">
        <v>622</v>
      </c>
      <c r="B5">
        <v>4</v>
      </c>
      <c r="C5" t="s">
        <v>744</v>
      </c>
      <c r="D5">
        <v>5</v>
      </c>
      <c r="E5" t="s">
        <v>6</v>
      </c>
      <c r="F5" t="s">
        <v>699</v>
      </c>
      <c r="G5">
        <v>230228000975</v>
      </c>
      <c r="H5" t="s">
        <v>684</v>
      </c>
      <c r="I5" t="s">
        <v>585</v>
      </c>
      <c r="J5" t="s">
        <v>716</v>
      </c>
      <c r="K5" t="s">
        <v>1727</v>
      </c>
      <c r="L5" t="s">
        <v>1724</v>
      </c>
      <c r="M5" t="s">
        <v>745</v>
      </c>
    </row>
    <row r="6" spans="1:13">
      <c r="A6" t="s">
        <v>622</v>
      </c>
      <c r="B6">
        <v>1734</v>
      </c>
      <c r="C6" t="s">
        <v>746</v>
      </c>
      <c r="D6">
        <v>790</v>
      </c>
      <c r="E6" t="s">
        <v>14</v>
      </c>
      <c r="F6" t="s">
        <v>747</v>
      </c>
      <c r="G6">
        <v>231482300505</v>
      </c>
      <c r="H6" t="s">
        <v>684</v>
      </c>
      <c r="I6" t="s">
        <v>585</v>
      </c>
      <c r="J6" t="s">
        <v>728</v>
      </c>
      <c r="K6" t="s">
        <v>1728</v>
      </c>
      <c r="L6" t="s">
        <v>1724</v>
      </c>
      <c r="M6" t="s">
        <v>748</v>
      </c>
    </row>
    <row r="7" spans="1:13">
      <c r="A7" t="s">
        <v>622</v>
      </c>
      <c r="B7">
        <v>9</v>
      </c>
      <c r="C7" t="s">
        <v>749</v>
      </c>
      <c r="D7">
        <v>10</v>
      </c>
      <c r="E7" t="s">
        <v>50</v>
      </c>
      <c r="F7" t="s">
        <v>699</v>
      </c>
      <c r="G7">
        <v>230251000906</v>
      </c>
      <c r="H7" t="s">
        <v>684</v>
      </c>
      <c r="I7" t="s">
        <v>585</v>
      </c>
      <c r="J7" t="s">
        <v>750</v>
      </c>
      <c r="K7" t="s">
        <v>1729</v>
      </c>
      <c r="L7" t="s">
        <v>1724</v>
      </c>
      <c r="M7" t="s">
        <v>751</v>
      </c>
    </row>
    <row r="8" spans="1:13">
      <c r="A8" t="s">
        <v>622</v>
      </c>
      <c r="B8">
        <v>1069</v>
      </c>
      <c r="C8" t="s">
        <v>97</v>
      </c>
      <c r="D8">
        <v>1070</v>
      </c>
      <c r="E8" t="s">
        <v>97</v>
      </c>
      <c r="F8" t="s">
        <v>689</v>
      </c>
      <c r="G8">
        <v>230005000377</v>
      </c>
      <c r="H8" t="s">
        <v>684</v>
      </c>
      <c r="I8" t="s">
        <v>1245</v>
      </c>
      <c r="J8" t="s">
        <v>690</v>
      </c>
      <c r="K8" t="s">
        <v>1730</v>
      </c>
      <c r="L8" t="s">
        <v>1724</v>
      </c>
      <c r="M8" t="s">
        <v>691</v>
      </c>
    </row>
    <row r="9" spans="1:13">
      <c r="A9" t="s">
        <v>622</v>
      </c>
      <c r="B9">
        <v>1629</v>
      </c>
      <c r="C9" t="s">
        <v>752</v>
      </c>
      <c r="D9">
        <v>906</v>
      </c>
      <c r="E9" t="s">
        <v>68</v>
      </c>
      <c r="F9" t="s">
        <v>699</v>
      </c>
      <c r="G9">
        <v>231481700742</v>
      </c>
      <c r="H9" t="s">
        <v>684</v>
      </c>
      <c r="I9" t="s">
        <v>585</v>
      </c>
      <c r="J9" t="s">
        <v>685</v>
      </c>
      <c r="K9" t="s">
        <v>1731</v>
      </c>
      <c r="L9" t="s">
        <v>1724</v>
      </c>
      <c r="M9" t="s">
        <v>753</v>
      </c>
    </row>
    <row r="10" spans="1:13">
      <c r="A10" t="s">
        <v>622</v>
      </c>
      <c r="B10">
        <v>14</v>
      </c>
      <c r="C10" t="s">
        <v>754</v>
      </c>
      <c r="D10">
        <v>25</v>
      </c>
      <c r="E10" t="s">
        <v>11</v>
      </c>
      <c r="F10" t="s">
        <v>755</v>
      </c>
      <c r="G10">
        <v>230261000907</v>
      </c>
      <c r="H10" t="s">
        <v>684</v>
      </c>
      <c r="I10" t="s">
        <v>585</v>
      </c>
      <c r="J10" t="s">
        <v>705</v>
      </c>
      <c r="K10" t="s">
        <v>1732</v>
      </c>
      <c r="L10" t="s">
        <v>1724</v>
      </c>
      <c r="M10" t="s">
        <v>756</v>
      </c>
    </row>
    <row r="11" spans="1:13">
      <c r="A11" t="s">
        <v>622</v>
      </c>
      <c r="B11">
        <v>14</v>
      </c>
      <c r="C11" t="s">
        <v>754</v>
      </c>
      <c r="D11">
        <v>15</v>
      </c>
      <c r="E11" t="s">
        <v>331</v>
      </c>
      <c r="F11" t="s">
        <v>696</v>
      </c>
      <c r="G11">
        <v>230261000012</v>
      </c>
      <c r="H11" t="s">
        <v>684</v>
      </c>
      <c r="I11" t="s">
        <v>585</v>
      </c>
      <c r="J11" t="s">
        <v>705</v>
      </c>
      <c r="K11" t="s">
        <v>1733</v>
      </c>
      <c r="L11" t="s">
        <v>1724</v>
      </c>
      <c r="M11" t="s">
        <v>756</v>
      </c>
    </row>
    <row r="12" spans="1:13">
      <c r="A12" t="s">
        <v>622</v>
      </c>
      <c r="B12">
        <v>14</v>
      </c>
      <c r="C12" t="s">
        <v>754</v>
      </c>
      <c r="D12">
        <v>23</v>
      </c>
      <c r="E12" t="s">
        <v>28</v>
      </c>
      <c r="F12" t="s">
        <v>697</v>
      </c>
      <c r="G12">
        <v>230261000013</v>
      </c>
      <c r="H12" t="s">
        <v>684</v>
      </c>
      <c r="I12" t="s">
        <v>585</v>
      </c>
      <c r="J12" t="s">
        <v>705</v>
      </c>
      <c r="K12" t="s">
        <v>1734</v>
      </c>
      <c r="L12" t="s">
        <v>1724</v>
      </c>
      <c r="M12" t="s">
        <v>756</v>
      </c>
    </row>
    <row r="13" spans="1:13">
      <c r="A13" t="s">
        <v>622</v>
      </c>
      <c r="B13">
        <v>14</v>
      </c>
      <c r="C13" t="s">
        <v>754</v>
      </c>
      <c r="D13">
        <v>16</v>
      </c>
      <c r="E13" t="s">
        <v>370</v>
      </c>
      <c r="F13" t="s">
        <v>696</v>
      </c>
      <c r="G13">
        <v>230261000014</v>
      </c>
      <c r="H13" t="s">
        <v>684</v>
      </c>
      <c r="I13" t="s">
        <v>585</v>
      </c>
      <c r="J13" t="s">
        <v>705</v>
      </c>
      <c r="K13" t="s">
        <v>1735</v>
      </c>
      <c r="L13" t="s">
        <v>1724</v>
      </c>
      <c r="M13" t="s">
        <v>756</v>
      </c>
    </row>
    <row r="14" spans="1:13">
      <c r="A14" t="s">
        <v>622</v>
      </c>
      <c r="B14">
        <v>14</v>
      </c>
      <c r="C14" t="s">
        <v>754</v>
      </c>
      <c r="D14">
        <v>27</v>
      </c>
      <c r="E14" t="s">
        <v>418</v>
      </c>
      <c r="F14" t="s">
        <v>696</v>
      </c>
      <c r="G14">
        <v>230261000626</v>
      </c>
      <c r="H14" t="s">
        <v>684</v>
      </c>
      <c r="I14" t="s">
        <v>585</v>
      </c>
      <c r="J14" t="s">
        <v>705</v>
      </c>
      <c r="K14" t="s">
        <v>1736</v>
      </c>
      <c r="L14" t="s">
        <v>1724</v>
      </c>
      <c r="M14" t="s">
        <v>756</v>
      </c>
    </row>
    <row r="15" spans="1:13">
      <c r="A15" t="s">
        <v>622</v>
      </c>
      <c r="B15">
        <v>14</v>
      </c>
      <c r="C15" t="s">
        <v>754</v>
      </c>
      <c r="D15">
        <v>24</v>
      </c>
      <c r="E15" t="s">
        <v>531</v>
      </c>
      <c r="F15" t="s">
        <v>696</v>
      </c>
      <c r="G15">
        <v>230261000018</v>
      </c>
      <c r="H15" t="s">
        <v>684</v>
      </c>
      <c r="I15" t="s">
        <v>585</v>
      </c>
      <c r="J15" t="s">
        <v>705</v>
      </c>
      <c r="K15" t="s">
        <v>1737</v>
      </c>
      <c r="L15" t="s">
        <v>1724</v>
      </c>
      <c r="M15" t="s">
        <v>756</v>
      </c>
    </row>
    <row r="16" spans="1:13">
      <c r="A16" t="s">
        <v>622</v>
      </c>
      <c r="B16">
        <v>14</v>
      </c>
      <c r="C16" t="s">
        <v>754</v>
      </c>
      <c r="D16">
        <v>21</v>
      </c>
      <c r="E16" t="s">
        <v>552</v>
      </c>
      <c r="F16" t="s">
        <v>696</v>
      </c>
      <c r="G16">
        <v>230261000020</v>
      </c>
      <c r="H16" t="s">
        <v>684</v>
      </c>
      <c r="I16" t="s">
        <v>585</v>
      </c>
      <c r="J16" t="s">
        <v>705</v>
      </c>
      <c r="K16" t="s">
        <v>1738</v>
      </c>
      <c r="L16" t="s">
        <v>1724</v>
      </c>
      <c r="M16" t="s">
        <v>756</v>
      </c>
    </row>
    <row r="17" spans="1:13">
      <c r="A17" t="s">
        <v>622</v>
      </c>
      <c r="B17">
        <v>14</v>
      </c>
      <c r="C17" t="s">
        <v>754</v>
      </c>
      <c r="D17">
        <v>19</v>
      </c>
      <c r="E17" t="s">
        <v>226</v>
      </c>
      <c r="F17" t="s">
        <v>696</v>
      </c>
      <c r="G17">
        <v>230261000021</v>
      </c>
      <c r="H17" t="s">
        <v>684</v>
      </c>
      <c r="I17" t="s">
        <v>585</v>
      </c>
      <c r="J17" t="s">
        <v>705</v>
      </c>
      <c r="K17" t="s">
        <v>1739</v>
      </c>
      <c r="L17" t="s">
        <v>1724</v>
      </c>
      <c r="M17" t="s">
        <v>756</v>
      </c>
    </row>
    <row r="18" spans="1:13">
      <c r="A18" t="s">
        <v>622</v>
      </c>
      <c r="B18">
        <v>28</v>
      </c>
      <c r="C18" t="s">
        <v>757</v>
      </c>
      <c r="D18">
        <v>36</v>
      </c>
      <c r="E18" t="s">
        <v>645</v>
      </c>
      <c r="F18" t="s">
        <v>697</v>
      </c>
      <c r="G18">
        <v>230264000057</v>
      </c>
      <c r="H18" t="s">
        <v>684</v>
      </c>
      <c r="I18" t="s">
        <v>1246</v>
      </c>
      <c r="J18" t="s">
        <v>694</v>
      </c>
      <c r="K18" t="s">
        <v>1740</v>
      </c>
      <c r="L18" t="s">
        <v>1724</v>
      </c>
      <c r="M18" t="s">
        <v>695</v>
      </c>
    </row>
    <row r="19" spans="1:13">
      <c r="A19" t="s">
        <v>622</v>
      </c>
      <c r="B19">
        <v>28</v>
      </c>
      <c r="C19" t="s">
        <v>757</v>
      </c>
      <c r="D19">
        <v>37</v>
      </c>
      <c r="E19" t="s">
        <v>35</v>
      </c>
      <c r="F19" t="s">
        <v>697</v>
      </c>
      <c r="G19">
        <v>230264023118</v>
      </c>
      <c r="H19" t="s">
        <v>684</v>
      </c>
      <c r="I19" t="s">
        <v>585</v>
      </c>
      <c r="J19" t="s">
        <v>694</v>
      </c>
      <c r="K19" t="s">
        <v>1741</v>
      </c>
      <c r="L19" t="s">
        <v>1724</v>
      </c>
      <c r="M19" t="s">
        <v>695</v>
      </c>
    </row>
    <row r="20" spans="1:13">
      <c r="A20" t="s">
        <v>622</v>
      </c>
      <c r="B20">
        <v>28</v>
      </c>
      <c r="C20" t="s">
        <v>757</v>
      </c>
      <c r="D20">
        <v>2021</v>
      </c>
      <c r="E20" t="s">
        <v>38</v>
      </c>
      <c r="F20" t="s">
        <v>755</v>
      </c>
      <c r="G20">
        <v>230264023175</v>
      </c>
      <c r="H20" t="s">
        <v>684</v>
      </c>
      <c r="I20" t="s">
        <v>585</v>
      </c>
      <c r="J20" t="s">
        <v>694</v>
      </c>
      <c r="K20" t="s">
        <v>1741</v>
      </c>
      <c r="L20" t="s">
        <v>1724</v>
      </c>
      <c r="M20" t="s">
        <v>695</v>
      </c>
    </row>
    <row r="21" spans="1:13">
      <c r="A21" t="s">
        <v>622</v>
      </c>
      <c r="B21">
        <v>28</v>
      </c>
      <c r="C21" t="s">
        <v>757</v>
      </c>
      <c r="D21">
        <v>34</v>
      </c>
      <c r="E21" t="s">
        <v>263</v>
      </c>
      <c r="F21" t="s">
        <v>687</v>
      </c>
      <c r="G21">
        <v>230264001002</v>
      </c>
      <c r="H21" t="s">
        <v>684</v>
      </c>
      <c r="I21" t="s">
        <v>585</v>
      </c>
      <c r="J21" t="s">
        <v>694</v>
      </c>
      <c r="K21" t="s">
        <v>1742</v>
      </c>
      <c r="L21" t="s">
        <v>1724</v>
      </c>
      <c r="M21" t="s">
        <v>695</v>
      </c>
    </row>
    <row r="22" spans="1:13">
      <c r="A22" t="s">
        <v>622</v>
      </c>
      <c r="B22">
        <v>28</v>
      </c>
      <c r="C22" t="s">
        <v>757</v>
      </c>
      <c r="D22">
        <v>31</v>
      </c>
      <c r="E22" t="s">
        <v>333</v>
      </c>
      <c r="F22" t="s">
        <v>687</v>
      </c>
      <c r="G22">
        <v>230264000040</v>
      </c>
      <c r="H22" t="s">
        <v>684</v>
      </c>
      <c r="I22" t="s">
        <v>585</v>
      </c>
      <c r="J22" t="s">
        <v>694</v>
      </c>
      <c r="K22" t="s">
        <v>1743</v>
      </c>
      <c r="L22" t="s">
        <v>1724</v>
      </c>
      <c r="M22" t="s">
        <v>695</v>
      </c>
    </row>
    <row r="23" spans="1:13">
      <c r="A23" t="s">
        <v>622</v>
      </c>
      <c r="B23">
        <v>28</v>
      </c>
      <c r="C23" t="s">
        <v>757</v>
      </c>
      <c r="D23">
        <v>35</v>
      </c>
      <c r="E23" t="s">
        <v>338</v>
      </c>
      <c r="F23" t="s">
        <v>687</v>
      </c>
      <c r="G23">
        <v>230264001003</v>
      </c>
      <c r="H23" t="s">
        <v>684</v>
      </c>
      <c r="I23" t="s">
        <v>585</v>
      </c>
      <c r="J23" t="s">
        <v>694</v>
      </c>
      <c r="K23" t="s">
        <v>1744</v>
      </c>
      <c r="L23" t="s">
        <v>1724</v>
      </c>
      <c r="M23" t="s">
        <v>695</v>
      </c>
    </row>
    <row r="24" spans="1:13">
      <c r="A24" t="s">
        <v>622</v>
      </c>
      <c r="B24">
        <v>28</v>
      </c>
      <c r="C24" t="s">
        <v>757</v>
      </c>
      <c r="D24">
        <v>33</v>
      </c>
      <c r="E24" t="s">
        <v>45</v>
      </c>
      <c r="F24" t="s">
        <v>696</v>
      </c>
      <c r="G24">
        <v>230264000042</v>
      </c>
      <c r="H24" t="s">
        <v>684</v>
      </c>
      <c r="I24" t="s">
        <v>585</v>
      </c>
      <c r="J24" t="s">
        <v>694</v>
      </c>
      <c r="K24" t="s">
        <v>1745</v>
      </c>
      <c r="L24" t="s">
        <v>1724</v>
      </c>
      <c r="M24" t="s">
        <v>695</v>
      </c>
    </row>
    <row r="25" spans="1:13">
      <c r="A25" t="s">
        <v>622</v>
      </c>
      <c r="B25">
        <v>38</v>
      </c>
      <c r="C25" t="s">
        <v>758</v>
      </c>
      <c r="D25">
        <v>40</v>
      </c>
      <c r="E25" t="s">
        <v>88</v>
      </c>
      <c r="F25" t="s">
        <v>696</v>
      </c>
      <c r="G25">
        <v>230273000044</v>
      </c>
      <c r="H25" t="s">
        <v>684</v>
      </c>
      <c r="I25" t="s">
        <v>585</v>
      </c>
      <c r="J25" t="s">
        <v>716</v>
      </c>
      <c r="K25" t="s">
        <v>1746</v>
      </c>
      <c r="L25" t="s">
        <v>1724</v>
      </c>
      <c r="M25" t="s">
        <v>759</v>
      </c>
    </row>
    <row r="26" spans="1:13">
      <c r="A26" t="s">
        <v>622</v>
      </c>
      <c r="B26">
        <v>38</v>
      </c>
      <c r="C26" t="s">
        <v>758</v>
      </c>
      <c r="D26">
        <v>39</v>
      </c>
      <c r="E26" t="s">
        <v>49</v>
      </c>
      <c r="F26" t="s">
        <v>689</v>
      </c>
      <c r="G26">
        <v>230273000045</v>
      </c>
      <c r="H26" t="s">
        <v>684</v>
      </c>
      <c r="I26" t="s">
        <v>585</v>
      </c>
      <c r="J26" t="s">
        <v>716</v>
      </c>
      <c r="K26" t="s">
        <v>1747</v>
      </c>
      <c r="L26" t="s">
        <v>1724</v>
      </c>
      <c r="M26" t="s">
        <v>759</v>
      </c>
    </row>
    <row r="27" spans="1:13">
      <c r="A27" t="s">
        <v>622</v>
      </c>
      <c r="B27">
        <v>42</v>
      </c>
      <c r="C27" t="s">
        <v>760</v>
      </c>
      <c r="D27">
        <v>45</v>
      </c>
      <c r="E27" t="s">
        <v>10</v>
      </c>
      <c r="F27" t="s">
        <v>761</v>
      </c>
      <c r="G27">
        <v>230282000046</v>
      </c>
      <c r="H27" t="s">
        <v>684</v>
      </c>
      <c r="I27" t="s">
        <v>585</v>
      </c>
      <c r="J27" t="s">
        <v>713</v>
      </c>
      <c r="K27" t="s">
        <v>1748</v>
      </c>
      <c r="L27" t="s">
        <v>1724</v>
      </c>
      <c r="M27" t="s">
        <v>730</v>
      </c>
    </row>
    <row r="28" spans="1:13">
      <c r="A28" t="s">
        <v>622</v>
      </c>
      <c r="B28">
        <v>42</v>
      </c>
      <c r="C28" t="s">
        <v>760</v>
      </c>
      <c r="D28">
        <v>52</v>
      </c>
      <c r="E28" t="s">
        <v>56</v>
      </c>
      <c r="F28" t="s">
        <v>697</v>
      </c>
      <c r="G28">
        <v>230282000047</v>
      </c>
      <c r="H28" t="s">
        <v>684</v>
      </c>
      <c r="I28" t="s">
        <v>585</v>
      </c>
      <c r="J28" t="s">
        <v>713</v>
      </c>
      <c r="K28" t="s">
        <v>1749</v>
      </c>
      <c r="L28" t="s">
        <v>1724</v>
      </c>
      <c r="M28" t="s">
        <v>730</v>
      </c>
    </row>
    <row r="29" spans="1:13">
      <c r="A29" t="s">
        <v>622</v>
      </c>
      <c r="B29">
        <v>42</v>
      </c>
      <c r="C29" t="s">
        <v>760</v>
      </c>
      <c r="D29">
        <v>48</v>
      </c>
      <c r="E29" t="s">
        <v>61</v>
      </c>
      <c r="F29" t="s">
        <v>761</v>
      </c>
      <c r="G29">
        <v>230282000049</v>
      </c>
      <c r="H29" t="s">
        <v>684</v>
      </c>
      <c r="I29" t="s">
        <v>585</v>
      </c>
      <c r="J29" t="s">
        <v>713</v>
      </c>
      <c r="K29" t="s">
        <v>1750</v>
      </c>
      <c r="L29" t="s">
        <v>1724</v>
      </c>
      <c r="M29" t="s">
        <v>730</v>
      </c>
    </row>
    <row r="30" spans="1:13">
      <c r="A30" t="s">
        <v>622</v>
      </c>
      <c r="B30">
        <v>42</v>
      </c>
      <c r="C30" t="s">
        <v>760</v>
      </c>
      <c r="D30">
        <v>43</v>
      </c>
      <c r="E30" t="s">
        <v>30</v>
      </c>
      <c r="F30" t="s">
        <v>762</v>
      </c>
      <c r="G30">
        <v>230282000050</v>
      </c>
      <c r="H30" t="s">
        <v>684</v>
      </c>
      <c r="I30" t="s">
        <v>585</v>
      </c>
      <c r="J30" t="s">
        <v>713</v>
      </c>
      <c r="K30" t="s">
        <v>1751</v>
      </c>
      <c r="L30" t="s">
        <v>1724</v>
      </c>
      <c r="M30" t="s">
        <v>730</v>
      </c>
    </row>
    <row r="31" spans="1:13">
      <c r="A31" t="s">
        <v>622</v>
      </c>
      <c r="B31">
        <v>42</v>
      </c>
      <c r="C31" t="s">
        <v>760</v>
      </c>
      <c r="D31">
        <v>49</v>
      </c>
      <c r="E31" t="s">
        <v>386</v>
      </c>
      <c r="F31" t="s">
        <v>761</v>
      </c>
      <c r="G31">
        <v>230282001005</v>
      </c>
      <c r="H31" t="s">
        <v>684</v>
      </c>
      <c r="I31" t="s">
        <v>585</v>
      </c>
      <c r="J31" t="s">
        <v>713</v>
      </c>
      <c r="K31" t="s">
        <v>1752</v>
      </c>
      <c r="L31" t="s">
        <v>1724</v>
      </c>
      <c r="M31" t="s">
        <v>730</v>
      </c>
    </row>
    <row r="32" spans="1:13">
      <c r="A32" t="s">
        <v>622</v>
      </c>
      <c r="B32">
        <v>42</v>
      </c>
      <c r="C32" t="s">
        <v>760</v>
      </c>
      <c r="D32">
        <v>44</v>
      </c>
      <c r="E32" t="s">
        <v>395</v>
      </c>
      <c r="F32" t="s">
        <v>761</v>
      </c>
      <c r="G32">
        <v>230282000053</v>
      </c>
      <c r="H32" t="s">
        <v>684</v>
      </c>
      <c r="I32" t="s">
        <v>585</v>
      </c>
      <c r="J32" t="s">
        <v>713</v>
      </c>
      <c r="K32" t="s">
        <v>1753</v>
      </c>
      <c r="L32" t="s">
        <v>1724</v>
      </c>
      <c r="M32" t="s">
        <v>730</v>
      </c>
    </row>
    <row r="33" spans="1:13">
      <c r="A33" t="s">
        <v>622</v>
      </c>
      <c r="B33">
        <v>42</v>
      </c>
      <c r="C33" t="s">
        <v>760</v>
      </c>
      <c r="D33">
        <v>50</v>
      </c>
      <c r="E33" t="s">
        <v>67</v>
      </c>
      <c r="F33" t="s">
        <v>735</v>
      </c>
      <c r="G33">
        <v>230282000051</v>
      </c>
      <c r="H33" t="s">
        <v>684</v>
      </c>
      <c r="I33" t="s">
        <v>585</v>
      </c>
      <c r="J33" t="s">
        <v>713</v>
      </c>
      <c r="K33" t="s">
        <v>1754</v>
      </c>
      <c r="L33" t="s">
        <v>1724</v>
      </c>
      <c r="M33" t="s">
        <v>730</v>
      </c>
    </row>
    <row r="34" spans="1:13">
      <c r="A34" t="s">
        <v>622</v>
      </c>
      <c r="B34">
        <v>42</v>
      </c>
      <c r="C34" t="s">
        <v>760</v>
      </c>
      <c r="D34">
        <v>46</v>
      </c>
      <c r="E34" t="s">
        <v>365</v>
      </c>
      <c r="F34" t="s">
        <v>762</v>
      </c>
      <c r="G34">
        <v>230282001004</v>
      </c>
      <c r="H34" t="s">
        <v>684</v>
      </c>
      <c r="I34" t="s">
        <v>585</v>
      </c>
      <c r="J34" t="s">
        <v>713</v>
      </c>
      <c r="K34" t="s">
        <v>1755</v>
      </c>
      <c r="L34" t="s">
        <v>1724</v>
      </c>
      <c r="M34" t="s">
        <v>730</v>
      </c>
    </row>
    <row r="35" spans="1:13">
      <c r="A35" t="s">
        <v>622</v>
      </c>
      <c r="B35">
        <v>42</v>
      </c>
      <c r="C35" t="s">
        <v>760</v>
      </c>
      <c r="D35">
        <v>47</v>
      </c>
      <c r="E35" t="s">
        <v>547</v>
      </c>
      <c r="F35" t="s">
        <v>761</v>
      </c>
      <c r="G35">
        <v>230282000058</v>
      </c>
      <c r="H35" t="s">
        <v>684</v>
      </c>
      <c r="I35" t="s">
        <v>585</v>
      </c>
      <c r="J35" t="s">
        <v>713</v>
      </c>
      <c r="K35" t="s">
        <v>1756</v>
      </c>
      <c r="L35" t="s">
        <v>1724</v>
      </c>
      <c r="M35" t="s">
        <v>730</v>
      </c>
    </row>
    <row r="36" spans="1:13">
      <c r="A36" t="s">
        <v>622</v>
      </c>
      <c r="B36">
        <v>42</v>
      </c>
      <c r="C36" t="s">
        <v>760</v>
      </c>
      <c r="D36">
        <v>51</v>
      </c>
      <c r="E36" t="s">
        <v>562</v>
      </c>
      <c r="F36" t="s">
        <v>735</v>
      </c>
      <c r="G36">
        <v>230282000054</v>
      </c>
      <c r="H36" t="s">
        <v>684</v>
      </c>
      <c r="I36" t="s">
        <v>585</v>
      </c>
      <c r="J36" t="s">
        <v>713</v>
      </c>
      <c r="K36" t="s">
        <v>1757</v>
      </c>
      <c r="L36" t="s">
        <v>1724</v>
      </c>
      <c r="M36" t="s">
        <v>730</v>
      </c>
    </row>
    <row r="37" spans="1:13">
      <c r="A37" t="s">
        <v>622</v>
      </c>
      <c r="B37">
        <v>1017</v>
      </c>
      <c r="C37" t="s">
        <v>1249</v>
      </c>
      <c r="D37">
        <v>1018</v>
      </c>
      <c r="E37" t="s">
        <v>664</v>
      </c>
      <c r="F37" t="s">
        <v>697</v>
      </c>
      <c r="G37">
        <v>231237000216</v>
      </c>
      <c r="H37" t="s">
        <v>684</v>
      </c>
      <c r="I37" t="s">
        <v>1250</v>
      </c>
      <c r="J37" t="s">
        <v>713</v>
      </c>
      <c r="K37" t="s">
        <v>1758</v>
      </c>
      <c r="L37" t="s">
        <v>1724</v>
      </c>
      <c r="M37" t="s">
        <v>730</v>
      </c>
    </row>
    <row r="38" spans="1:13">
      <c r="A38" t="s">
        <v>622</v>
      </c>
      <c r="B38">
        <v>53</v>
      </c>
      <c r="C38" t="s">
        <v>763</v>
      </c>
      <c r="D38">
        <v>54</v>
      </c>
      <c r="E38" t="s">
        <v>291</v>
      </c>
      <c r="F38" t="s">
        <v>692</v>
      </c>
      <c r="G38">
        <v>230285000060</v>
      </c>
      <c r="H38" t="s">
        <v>684</v>
      </c>
      <c r="I38" t="s">
        <v>585</v>
      </c>
      <c r="J38" t="s">
        <v>723</v>
      </c>
      <c r="K38" t="s">
        <v>1759</v>
      </c>
      <c r="L38" t="s">
        <v>1724</v>
      </c>
      <c r="M38" t="s">
        <v>764</v>
      </c>
    </row>
    <row r="39" spans="1:13">
      <c r="A39" t="s">
        <v>622</v>
      </c>
      <c r="B39">
        <v>1630</v>
      </c>
      <c r="C39" t="s">
        <v>599</v>
      </c>
      <c r="D39">
        <v>1648</v>
      </c>
      <c r="E39" t="s">
        <v>577</v>
      </c>
      <c r="F39" t="s">
        <v>697</v>
      </c>
      <c r="G39">
        <v>231481223141</v>
      </c>
      <c r="H39" t="s">
        <v>684</v>
      </c>
      <c r="I39" t="s">
        <v>586</v>
      </c>
      <c r="J39" t="s">
        <v>690</v>
      </c>
      <c r="K39" t="s">
        <v>1760</v>
      </c>
      <c r="L39" t="s">
        <v>1724</v>
      </c>
      <c r="M39" t="s">
        <v>698</v>
      </c>
    </row>
    <row r="40" spans="1:13">
      <c r="A40" t="s">
        <v>622</v>
      </c>
      <c r="B40">
        <v>62</v>
      </c>
      <c r="C40" t="s">
        <v>765</v>
      </c>
      <c r="D40">
        <v>63</v>
      </c>
      <c r="E40" t="s">
        <v>25</v>
      </c>
      <c r="F40" t="s">
        <v>699</v>
      </c>
      <c r="G40">
        <v>230295000070</v>
      </c>
      <c r="H40" t="s">
        <v>684</v>
      </c>
      <c r="I40" t="s">
        <v>585</v>
      </c>
      <c r="J40" t="s">
        <v>716</v>
      </c>
      <c r="K40" t="s">
        <v>1761</v>
      </c>
      <c r="L40" t="s">
        <v>1724</v>
      </c>
      <c r="M40" t="s">
        <v>766</v>
      </c>
    </row>
    <row r="41" spans="1:13">
      <c r="A41" t="s">
        <v>622</v>
      </c>
      <c r="B41">
        <v>65</v>
      </c>
      <c r="C41" t="s">
        <v>767</v>
      </c>
      <c r="D41">
        <v>66</v>
      </c>
      <c r="E41" t="s">
        <v>20</v>
      </c>
      <c r="F41" t="s">
        <v>697</v>
      </c>
      <c r="G41">
        <v>230315000072</v>
      </c>
      <c r="H41" t="s">
        <v>684</v>
      </c>
      <c r="I41" t="s">
        <v>585</v>
      </c>
      <c r="J41" t="s">
        <v>737</v>
      </c>
      <c r="K41" t="s">
        <v>1762</v>
      </c>
      <c r="L41" t="s">
        <v>1724</v>
      </c>
      <c r="M41" t="s">
        <v>769</v>
      </c>
    </row>
    <row r="42" spans="1:13">
      <c r="A42" t="s">
        <v>622</v>
      </c>
      <c r="B42">
        <v>65</v>
      </c>
      <c r="C42" t="s">
        <v>767</v>
      </c>
      <c r="D42">
        <v>71</v>
      </c>
      <c r="E42" t="s">
        <v>159</v>
      </c>
      <c r="F42" t="s">
        <v>770</v>
      </c>
      <c r="G42">
        <v>230315000622</v>
      </c>
      <c r="H42" t="s">
        <v>684</v>
      </c>
      <c r="I42" t="s">
        <v>585</v>
      </c>
      <c r="J42" t="s">
        <v>737</v>
      </c>
      <c r="K42" t="s">
        <v>1763</v>
      </c>
      <c r="L42" t="s">
        <v>1724</v>
      </c>
      <c r="M42" t="s">
        <v>769</v>
      </c>
    </row>
    <row r="43" spans="1:13">
      <c r="A43" t="s">
        <v>622</v>
      </c>
      <c r="B43">
        <v>65</v>
      </c>
      <c r="C43" t="s">
        <v>767</v>
      </c>
      <c r="D43">
        <v>68</v>
      </c>
      <c r="E43" t="s">
        <v>114</v>
      </c>
      <c r="F43" t="s">
        <v>792</v>
      </c>
      <c r="G43">
        <v>230315001017</v>
      </c>
      <c r="H43" t="s">
        <v>684</v>
      </c>
      <c r="I43" t="s">
        <v>585</v>
      </c>
      <c r="J43" t="s">
        <v>737</v>
      </c>
      <c r="K43" t="s">
        <v>1764</v>
      </c>
      <c r="L43" t="s">
        <v>1724</v>
      </c>
      <c r="M43" t="s">
        <v>769</v>
      </c>
    </row>
    <row r="44" spans="1:13">
      <c r="A44" t="s">
        <v>622</v>
      </c>
      <c r="B44">
        <v>65</v>
      </c>
      <c r="C44" t="s">
        <v>767</v>
      </c>
      <c r="D44">
        <v>69</v>
      </c>
      <c r="E44" t="s">
        <v>80</v>
      </c>
      <c r="F44" t="s">
        <v>772</v>
      </c>
      <c r="G44">
        <v>230315001042</v>
      </c>
      <c r="H44" t="s">
        <v>684</v>
      </c>
      <c r="I44" t="s">
        <v>585</v>
      </c>
      <c r="J44" t="s">
        <v>737</v>
      </c>
      <c r="K44" t="s">
        <v>1765</v>
      </c>
      <c r="L44" t="s">
        <v>1724</v>
      </c>
      <c r="M44" t="s">
        <v>769</v>
      </c>
    </row>
    <row r="45" spans="1:13">
      <c r="A45" t="s">
        <v>622</v>
      </c>
      <c r="B45">
        <v>65</v>
      </c>
      <c r="C45" t="s">
        <v>767</v>
      </c>
      <c r="D45">
        <v>70</v>
      </c>
      <c r="E45" t="s">
        <v>649</v>
      </c>
      <c r="F45" t="s">
        <v>697</v>
      </c>
      <c r="G45">
        <v>230315000064</v>
      </c>
      <c r="H45" t="s">
        <v>684</v>
      </c>
      <c r="I45" t="s">
        <v>1246</v>
      </c>
      <c r="J45" t="s">
        <v>737</v>
      </c>
      <c r="K45" t="s">
        <v>1766</v>
      </c>
      <c r="L45" t="s">
        <v>1724</v>
      </c>
      <c r="M45" t="s">
        <v>769</v>
      </c>
    </row>
    <row r="46" spans="1:13">
      <c r="A46" t="s">
        <v>622</v>
      </c>
      <c r="B46">
        <v>65</v>
      </c>
      <c r="C46" t="s">
        <v>767</v>
      </c>
      <c r="D46">
        <v>67</v>
      </c>
      <c r="E46" t="s">
        <v>85</v>
      </c>
      <c r="F46" t="s">
        <v>710</v>
      </c>
      <c r="G46">
        <v>230315000076</v>
      </c>
      <c r="H46" t="s">
        <v>684</v>
      </c>
      <c r="I46" t="s">
        <v>585</v>
      </c>
      <c r="J46" t="s">
        <v>737</v>
      </c>
      <c r="K46" t="s">
        <v>1767</v>
      </c>
      <c r="L46" t="s">
        <v>1724</v>
      </c>
      <c r="M46" t="s">
        <v>769</v>
      </c>
    </row>
    <row r="47" spans="1:13">
      <c r="A47" t="s">
        <v>622</v>
      </c>
      <c r="B47">
        <v>1441</v>
      </c>
      <c r="C47" t="s">
        <v>5</v>
      </c>
      <c r="D47">
        <v>1442</v>
      </c>
      <c r="E47" t="s">
        <v>5</v>
      </c>
      <c r="F47" t="s">
        <v>697</v>
      </c>
      <c r="H47" t="s">
        <v>721</v>
      </c>
      <c r="I47" t="s">
        <v>722</v>
      </c>
      <c r="J47" t="s">
        <v>723</v>
      </c>
      <c r="K47" t="s">
        <v>1768</v>
      </c>
      <c r="L47" t="s">
        <v>1724</v>
      </c>
      <c r="M47" t="s">
        <v>724</v>
      </c>
    </row>
    <row r="48" spans="1:13">
      <c r="A48" t="s">
        <v>622</v>
      </c>
      <c r="B48">
        <v>72</v>
      </c>
      <c r="C48" t="s">
        <v>773</v>
      </c>
      <c r="D48">
        <v>73</v>
      </c>
      <c r="E48" t="s">
        <v>175</v>
      </c>
      <c r="F48" t="s">
        <v>699</v>
      </c>
      <c r="G48">
        <v>230321000079</v>
      </c>
      <c r="H48" t="s">
        <v>684</v>
      </c>
      <c r="I48" t="s">
        <v>585</v>
      </c>
      <c r="J48" t="s">
        <v>723</v>
      </c>
      <c r="K48" t="s">
        <v>1769</v>
      </c>
      <c r="L48" t="s">
        <v>1724</v>
      </c>
      <c r="M48" t="s">
        <v>724</v>
      </c>
    </row>
    <row r="49" spans="1:13">
      <c r="A49" t="s">
        <v>622</v>
      </c>
      <c r="B49">
        <v>1031</v>
      </c>
      <c r="C49" t="s">
        <v>774</v>
      </c>
      <c r="D49">
        <v>1033</v>
      </c>
      <c r="E49" t="s">
        <v>95</v>
      </c>
      <c r="F49" t="s">
        <v>699</v>
      </c>
      <c r="G49">
        <v>230329000080</v>
      </c>
      <c r="H49" t="s">
        <v>684</v>
      </c>
      <c r="I49" t="s">
        <v>585</v>
      </c>
      <c r="J49" t="s">
        <v>732</v>
      </c>
      <c r="K49" t="s">
        <v>1770</v>
      </c>
      <c r="L49" t="s">
        <v>1724</v>
      </c>
      <c r="M49" t="s">
        <v>775</v>
      </c>
    </row>
    <row r="50" spans="1:13">
      <c r="A50" t="s">
        <v>622</v>
      </c>
      <c r="B50">
        <v>1031</v>
      </c>
      <c r="C50" t="s">
        <v>774</v>
      </c>
      <c r="D50">
        <v>1032</v>
      </c>
      <c r="E50" t="s">
        <v>101</v>
      </c>
      <c r="F50" t="s">
        <v>697</v>
      </c>
      <c r="G50">
        <v>230329000081</v>
      </c>
      <c r="H50" t="s">
        <v>684</v>
      </c>
      <c r="I50" t="s">
        <v>585</v>
      </c>
      <c r="J50" t="s">
        <v>732</v>
      </c>
      <c r="K50" t="s">
        <v>1771</v>
      </c>
      <c r="L50" t="s">
        <v>1724</v>
      </c>
      <c r="M50" t="s">
        <v>775</v>
      </c>
    </row>
    <row r="51" spans="1:13">
      <c r="A51" t="s">
        <v>622</v>
      </c>
      <c r="B51">
        <v>78</v>
      </c>
      <c r="C51" t="s">
        <v>776</v>
      </c>
      <c r="D51">
        <v>85</v>
      </c>
      <c r="E51" t="s">
        <v>203</v>
      </c>
      <c r="F51" t="s">
        <v>699</v>
      </c>
      <c r="G51">
        <v>230351023130</v>
      </c>
      <c r="H51" t="s">
        <v>684</v>
      </c>
      <c r="I51" t="s">
        <v>585</v>
      </c>
      <c r="J51" t="s">
        <v>713</v>
      </c>
      <c r="K51" t="s">
        <v>1772</v>
      </c>
      <c r="L51" t="s">
        <v>1724</v>
      </c>
      <c r="M51" t="s">
        <v>777</v>
      </c>
    </row>
    <row r="52" spans="1:13">
      <c r="A52" t="s">
        <v>622</v>
      </c>
      <c r="B52">
        <v>78</v>
      </c>
      <c r="C52" t="s">
        <v>776</v>
      </c>
      <c r="D52">
        <v>84</v>
      </c>
      <c r="E52" t="s">
        <v>22</v>
      </c>
      <c r="F52" t="s">
        <v>697</v>
      </c>
      <c r="G52">
        <v>230351000084</v>
      </c>
      <c r="H52" t="s">
        <v>684</v>
      </c>
      <c r="I52" t="s">
        <v>585</v>
      </c>
      <c r="J52" t="s">
        <v>713</v>
      </c>
      <c r="K52" t="s">
        <v>1773</v>
      </c>
      <c r="L52" t="s">
        <v>1724</v>
      </c>
      <c r="M52" t="s">
        <v>777</v>
      </c>
    </row>
    <row r="53" spans="1:13">
      <c r="A53" t="s">
        <v>622</v>
      </c>
      <c r="B53">
        <v>88</v>
      </c>
      <c r="C53" t="s">
        <v>778</v>
      </c>
      <c r="D53">
        <v>89</v>
      </c>
      <c r="E53" t="s">
        <v>109</v>
      </c>
      <c r="F53" t="s">
        <v>699</v>
      </c>
      <c r="G53">
        <v>230360000090</v>
      </c>
      <c r="H53" t="s">
        <v>684</v>
      </c>
      <c r="I53" t="s">
        <v>585</v>
      </c>
      <c r="J53" t="s">
        <v>732</v>
      </c>
      <c r="K53" t="s">
        <v>1774</v>
      </c>
      <c r="L53" t="s">
        <v>1724</v>
      </c>
      <c r="M53" t="s">
        <v>779</v>
      </c>
    </row>
    <row r="54" spans="1:13">
      <c r="A54" t="s">
        <v>622</v>
      </c>
      <c r="B54">
        <v>90</v>
      </c>
      <c r="C54" t="s">
        <v>780</v>
      </c>
      <c r="D54">
        <v>91</v>
      </c>
      <c r="E54" t="s">
        <v>113</v>
      </c>
      <c r="F54" t="s">
        <v>699</v>
      </c>
      <c r="G54">
        <v>230361000254</v>
      </c>
      <c r="H54" t="s">
        <v>684</v>
      </c>
      <c r="I54" t="s">
        <v>585</v>
      </c>
      <c r="J54" t="s">
        <v>723</v>
      </c>
      <c r="K54" t="s">
        <v>1775</v>
      </c>
      <c r="L54" t="s">
        <v>1724</v>
      </c>
      <c r="M54" t="s">
        <v>781</v>
      </c>
    </row>
    <row r="55" spans="1:13">
      <c r="A55" t="s">
        <v>622</v>
      </c>
      <c r="B55">
        <v>92</v>
      </c>
      <c r="C55" t="s">
        <v>782</v>
      </c>
      <c r="D55">
        <v>93</v>
      </c>
      <c r="E55" t="s">
        <v>141</v>
      </c>
      <c r="F55" t="s">
        <v>699</v>
      </c>
      <c r="G55">
        <v>230364000094</v>
      </c>
      <c r="H55" t="s">
        <v>684</v>
      </c>
      <c r="I55" t="s">
        <v>585</v>
      </c>
      <c r="J55" t="s">
        <v>723</v>
      </c>
      <c r="K55" t="s">
        <v>1776</v>
      </c>
      <c r="L55" t="s">
        <v>1724</v>
      </c>
      <c r="M55" t="s">
        <v>783</v>
      </c>
    </row>
    <row r="56" spans="1:13">
      <c r="A56" t="s">
        <v>622</v>
      </c>
      <c r="B56">
        <v>94</v>
      </c>
      <c r="C56" t="s">
        <v>784</v>
      </c>
      <c r="D56">
        <v>100</v>
      </c>
      <c r="E56" t="s">
        <v>119</v>
      </c>
      <c r="F56" t="s">
        <v>697</v>
      </c>
      <c r="G56">
        <v>230378000268</v>
      </c>
      <c r="H56" t="s">
        <v>684</v>
      </c>
      <c r="I56" t="s">
        <v>585</v>
      </c>
      <c r="J56" t="s">
        <v>690</v>
      </c>
      <c r="K56" t="s">
        <v>1777</v>
      </c>
      <c r="L56" t="s">
        <v>1724</v>
      </c>
      <c r="M56" t="s">
        <v>785</v>
      </c>
    </row>
    <row r="57" spans="1:13">
      <c r="A57" t="s">
        <v>622</v>
      </c>
      <c r="B57">
        <v>94</v>
      </c>
      <c r="C57" t="s">
        <v>784</v>
      </c>
      <c r="D57">
        <v>99</v>
      </c>
      <c r="E57" t="s">
        <v>29</v>
      </c>
      <c r="F57" t="s">
        <v>735</v>
      </c>
      <c r="G57">
        <v>230378000096</v>
      </c>
      <c r="H57" t="s">
        <v>684</v>
      </c>
      <c r="I57" t="s">
        <v>585</v>
      </c>
      <c r="J57" t="s">
        <v>690</v>
      </c>
      <c r="K57" t="s">
        <v>1778</v>
      </c>
      <c r="L57" t="s">
        <v>1724</v>
      </c>
      <c r="M57" t="s">
        <v>785</v>
      </c>
    </row>
    <row r="58" spans="1:13">
      <c r="A58" t="s">
        <v>622</v>
      </c>
      <c r="B58">
        <v>94</v>
      </c>
      <c r="C58" t="s">
        <v>784</v>
      </c>
      <c r="D58">
        <v>101</v>
      </c>
      <c r="E58" t="s">
        <v>295</v>
      </c>
      <c r="F58" t="s">
        <v>786</v>
      </c>
      <c r="G58">
        <v>230378023129</v>
      </c>
      <c r="H58" t="s">
        <v>684</v>
      </c>
      <c r="I58" t="s">
        <v>585</v>
      </c>
      <c r="J58" t="s">
        <v>690</v>
      </c>
      <c r="K58" t="s">
        <v>1779</v>
      </c>
      <c r="L58" t="s">
        <v>1724</v>
      </c>
      <c r="M58" t="s">
        <v>785</v>
      </c>
    </row>
    <row r="59" spans="1:13">
      <c r="A59" t="s">
        <v>622</v>
      </c>
      <c r="B59">
        <v>94</v>
      </c>
      <c r="C59" t="s">
        <v>784</v>
      </c>
      <c r="D59">
        <v>95</v>
      </c>
      <c r="E59" t="s">
        <v>460</v>
      </c>
      <c r="F59" t="s">
        <v>787</v>
      </c>
      <c r="G59">
        <v>230378000097</v>
      </c>
      <c r="H59" t="s">
        <v>684</v>
      </c>
      <c r="I59" t="s">
        <v>585</v>
      </c>
      <c r="J59" t="s">
        <v>690</v>
      </c>
      <c r="K59" t="s">
        <v>1780</v>
      </c>
      <c r="L59" t="s">
        <v>1724</v>
      </c>
      <c r="M59" t="s">
        <v>785</v>
      </c>
    </row>
    <row r="60" spans="1:13">
      <c r="A60" t="s">
        <v>622</v>
      </c>
      <c r="B60">
        <v>1027</v>
      </c>
      <c r="C60" t="s">
        <v>1251</v>
      </c>
      <c r="D60">
        <v>1028</v>
      </c>
      <c r="E60" t="s">
        <v>651</v>
      </c>
      <c r="F60" t="s">
        <v>697</v>
      </c>
      <c r="G60">
        <v>230530000249</v>
      </c>
      <c r="H60" t="s">
        <v>684</v>
      </c>
      <c r="I60" t="s">
        <v>1250</v>
      </c>
      <c r="J60" t="s">
        <v>690</v>
      </c>
      <c r="K60" t="s">
        <v>1781</v>
      </c>
      <c r="L60" t="s">
        <v>1724</v>
      </c>
      <c r="M60" t="s">
        <v>785</v>
      </c>
    </row>
    <row r="61" spans="1:13">
      <c r="A61" t="s">
        <v>622</v>
      </c>
      <c r="B61">
        <v>108</v>
      </c>
      <c r="C61" t="s">
        <v>788</v>
      </c>
      <c r="D61">
        <v>109</v>
      </c>
      <c r="E61" t="s">
        <v>123</v>
      </c>
      <c r="F61" t="s">
        <v>696</v>
      </c>
      <c r="G61">
        <v>230387000105</v>
      </c>
      <c r="H61" t="s">
        <v>684</v>
      </c>
      <c r="I61" t="s">
        <v>585</v>
      </c>
      <c r="J61" t="s">
        <v>716</v>
      </c>
      <c r="K61" t="s">
        <v>1782</v>
      </c>
      <c r="L61" t="s">
        <v>1724</v>
      </c>
      <c r="M61" t="s">
        <v>789</v>
      </c>
    </row>
    <row r="62" spans="1:13">
      <c r="A62" t="s">
        <v>622</v>
      </c>
      <c r="B62">
        <v>108</v>
      </c>
      <c r="C62" t="s">
        <v>788</v>
      </c>
      <c r="D62">
        <v>111</v>
      </c>
      <c r="E62" t="s">
        <v>13</v>
      </c>
      <c r="F62" t="s">
        <v>689</v>
      </c>
      <c r="G62">
        <v>230387000106</v>
      </c>
      <c r="H62" t="s">
        <v>684</v>
      </c>
      <c r="I62" t="s">
        <v>585</v>
      </c>
      <c r="J62" t="s">
        <v>716</v>
      </c>
      <c r="K62" t="s">
        <v>1783</v>
      </c>
      <c r="L62" t="s">
        <v>1724</v>
      </c>
      <c r="M62" t="s">
        <v>789</v>
      </c>
    </row>
    <row r="63" spans="1:13">
      <c r="A63" t="s">
        <v>622</v>
      </c>
      <c r="B63">
        <v>108</v>
      </c>
      <c r="C63" t="s">
        <v>788</v>
      </c>
      <c r="D63">
        <v>112</v>
      </c>
      <c r="E63" t="s">
        <v>644</v>
      </c>
      <c r="F63" t="s">
        <v>697</v>
      </c>
      <c r="G63">
        <v>230387000074</v>
      </c>
      <c r="H63" t="s">
        <v>684</v>
      </c>
      <c r="I63" t="s">
        <v>1246</v>
      </c>
      <c r="J63" t="s">
        <v>716</v>
      </c>
      <c r="K63" t="s">
        <v>1784</v>
      </c>
      <c r="L63" t="s">
        <v>1724</v>
      </c>
      <c r="M63" t="s">
        <v>789</v>
      </c>
    </row>
    <row r="64" spans="1:13">
      <c r="A64" t="s">
        <v>622</v>
      </c>
      <c r="B64">
        <v>113</v>
      </c>
      <c r="C64" t="s">
        <v>790</v>
      </c>
      <c r="D64">
        <v>116</v>
      </c>
      <c r="E64" t="s">
        <v>246</v>
      </c>
      <c r="F64" t="s">
        <v>697</v>
      </c>
      <c r="G64">
        <v>230393000108</v>
      </c>
      <c r="H64" t="s">
        <v>684</v>
      </c>
      <c r="I64" t="s">
        <v>585</v>
      </c>
      <c r="J64" t="s">
        <v>690</v>
      </c>
      <c r="K64" t="s">
        <v>1785</v>
      </c>
      <c r="L64" t="s">
        <v>1724</v>
      </c>
      <c r="M64" t="s">
        <v>791</v>
      </c>
    </row>
    <row r="65" spans="1:13">
      <c r="A65" t="s">
        <v>622</v>
      </c>
      <c r="B65">
        <v>113</v>
      </c>
      <c r="C65" t="s">
        <v>790</v>
      </c>
      <c r="D65">
        <v>115</v>
      </c>
      <c r="E65" t="s">
        <v>249</v>
      </c>
      <c r="F65" t="s">
        <v>792</v>
      </c>
      <c r="G65">
        <v>230393000109</v>
      </c>
      <c r="H65" t="s">
        <v>684</v>
      </c>
      <c r="I65" t="s">
        <v>585</v>
      </c>
      <c r="J65" t="s">
        <v>690</v>
      </c>
      <c r="K65" t="s">
        <v>1786</v>
      </c>
      <c r="L65" t="s">
        <v>1724</v>
      </c>
      <c r="M65" t="s">
        <v>791</v>
      </c>
    </row>
    <row r="66" spans="1:13">
      <c r="A66" t="s">
        <v>622</v>
      </c>
      <c r="B66">
        <v>113</v>
      </c>
      <c r="C66" t="s">
        <v>790</v>
      </c>
      <c r="D66">
        <v>114</v>
      </c>
      <c r="E66" t="s">
        <v>516</v>
      </c>
      <c r="F66" t="s">
        <v>959</v>
      </c>
      <c r="G66">
        <v>230393000110</v>
      </c>
      <c r="H66" t="s">
        <v>684</v>
      </c>
      <c r="I66" t="s">
        <v>585</v>
      </c>
      <c r="J66" t="s">
        <v>690</v>
      </c>
      <c r="K66" t="s">
        <v>1787</v>
      </c>
      <c r="L66" t="s">
        <v>1724</v>
      </c>
      <c r="M66" t="s">
        <v>791</v>
      </c>
    </row>
    <row r="67" spans="1:13">
      <c r="A67" t="s">
        <v>622</v>
      </c>
      <c r="B67">
        <v>125</v>
      </c>
      <c r="C67" t="s">
        <v>794</v>
      </c>
      <c r="D67">
        <v>126</v>
      </c>
      <c r="E67" t="s">
        <v>32</v>
      </c>
      <c r="F67" t="s">
        <v>699</v>
      </c>
      <c r="G67">
        <v>230408000117</v>
      </c>
      <c r="H67" t="s">
        <v>684</v>
      </c>
      <c r="I67" t="s">
        <v>585</v>
      </c>
      <c r="J67" t="s">
        <v>723</v>
      </c>
      <c r="K67" t="s">
        <v>1788</v>
      </c>
      <c r="L67" t="s">
        <v>1724</v>
      </c>
      <c r="M67" t="s">
        <v>795</v>
      </c>
    </row>
    <row r="68" spans="1:13">
      <c r="A68" t="s">
        <v>622</v>
      </c>
      <c r="B68">
        <v>127</v>
      </c>
      <c r="C68" t="s">
        <v>796</v>
      </c>
      <c r="D68">
        <v>128</v>
      </c>
      <c r="E68" t="s">
        <v>47</v>
      </c>
      <c r="F68" t="s">
        <v>699</v>
      </c>
      <c r="G68">
        <v>230411000118</v>
      </c>
      <c r="H68" t="s">
        <v>684</v>
      </c>
      <c r="I68" t="s">
        <v>585</v>
      </c>
      <c r="J68" t="s">
        <v>719</v>
      </c>
      <c r="K68" t="s">
        <v>1789</v>
      </c>
      <c r="L68" t="s">
        <v>1724</v>
      </c>
      <c r="M68" t="s">
        <v>797</v>
      </c>
    </row>
    <row r="69" spans="1:13">
      <c r="A69" t="s">
        <v>622</v>
      </c>
      <c r="B69">
        <v>130</v>
      </c>
      <c r="C69" t="s">
        <v>798</v>
      </c>
      <c r="D69">
        <v>131</v>
      </c>
      <c r="E69" t="s">
        <v>275</v>
      </c>
      <c r="F69" t="s">
        <v>699</v>
      </c>
      <c r="G69">
        <v>230416000119</v>
      </c>
      <c r="H69" t="s">
        <v>684</v>
      </c>
      <c r="I69" t="s">
        <v>585</v>
      </c>
      <c r="J69" t="s">
        <v>716</v>
      </c>
      <c r="K69" t="s">
        <v>1790</v>
      </c>
      <c r="L69" t="s">
        <v>1724</v>
      </c>
      <c r="M69" t="s">
        <v>799</v>
      </c>
    </row>
    <row r="70" spans="1:13">
      <c r="A70" t="s">
        <v>622</v>
      </c>
      <c r="B70">
        <v>1433</v>
      </c>
      <c r="C70" t="s">
        <v>800</v>
      </c>
      <c r="D70">
        <v>842</v>
      </c>
      <c r="E70" t="s">
        <v>277</v>
      </c>
      <c r="F70" t="s">
        <v>747</v>
      </c>
      <c r="G70">
        <v>231477100676</v>
      </c>
      <c r="H70" t="s">
        <v>684</v>
      </c>
      <c r="I70" t="s">
        <v>585</v>
      </c>
      <c r="J70" t="s">
        <v>690</v>
      </c>
      <c r="K70" t="s">
        <v>1791</v>
      </c>
      <c r="L70" t="s">
        <v>1724</v>
      </c>
      <c r="M70" t="s">
        <v>801</v>
      </c>
    </row>
    <row r="71" spans="1:13">
      <c r="A71" t="s">
        <v>622</v>
      </c>
      <c r="B71">
        <v>1628</v>
      </c>
      <c r="C71" t="s">
        <v>802</v>
      </c>
      <c r="D71">
        <v>755</v>
      </c>
      <c r="E71" t="s">
        <v>278</v>
      </c>
      <c r="F71" t="s">
        <v>699</v>
      </c>
      <c r="G71">
        <v>231481400461</v>
      </c>
      <c r="H71" t="s">
        <v>684</v>
      </c>
      <c r="I71" t="s">
        <v>585</v>
      </c>
      <c r="J71" t="s">
        <v>716</v>
      </c>
      <c r="K71" t="s">
        <v>1792</v>
      </c>
      <c r="L71" t="s">
        <v>1724</v>
      </c>
      <c r="M71" t="s">
        <v>803</v>
      </c>
    </row>
    <row r="72" spans="1:13">
      <c r="A72" t="s">
        <v>622</v>
      </c>
      <c r="B72">
        <v>1510</v>
      </c>
      <c r="C72" t="s">
        <v>576</v>
      </c>
      <c r="D72">
        <v>1829</v>
      </c>
      <c r="E72" t="s">
        <v>709</v>
      </c>
      <c r="F72" t="s">
        <v>710</v>
      </c>
      <c r="G72">
        <v>231480723167</v>
      </c>
      <c r="H72" t="s">
        <v>684</v>
      </c>
      <c r="I72" t="s">
        <v>586</v>
      </c>
      <c r="J72" t="s">
        <v>685</v>
      </c>
      <c r="K72" t="s">
        <v>1793</v>
      </c>
      <c r="L72" t="s">
        <v>1724</v>
      </c>
      <c r="M72" t="s">
        <v>686</v>
      </c>
    </row>
    <row r="73" spans="1:13">
      <c r="A73" t="s">
        <v>622</v>
      </c>
      <c r="B73">
        <v>1510</v>
      </c>
      <c r="C73" t="s">
        <v>576</v>
      </c>
      <c r="D73">
        <v>1511</v>
      </c>
      <c r="E73" t="s">
        <v>703</v>
      </c>
      <c r="F73" t="s">
        <v>692</v>
      </c>
      <c r="G73">
        <v>231480723136</v>
      </c>
      <c r="H73" t="s">
        <v>684</v>
      </c>
      <c r="I73" t="s">
        <v>586</v>
      </c>
      <c r="J73" t="s">
        <v>685</v>
      </c>
      <c r="K73" t="s">
        <v>1794</v>
      </c>
      <c r="L73" t="s">
        <v>1724</v>
      </c>
      <c r="M73" t="s">
        <v>704</v>
      </c>
    </row>
    <row r="74" spans="1:13">
      <c r="A74" t="s">
        <v>622</v>
      </c>
      <c r="B74">
        <v>1510</v>
      </c>
      <c r="C74" t="s">
        <v>576</v>
      </c>
      <c r="D74">
        <v>1828</v>
      </c>
      <c r="E74" t="s">
        <v>682</v>
      </c>
      <c r="F74" t="s">
        <v>683</v>
      </c>
      <c r="G74">
        <v>231480723164</v>
      </c>
      <c r="H74" t="s">
        <v>684</v>
      </c>
      <c r="I74" t="s">
        <v>586</v>
      </c>
      <c r="J74" t="s">
        <v>685</v>
      </c>
      <c r="K74" t="s">
        <v>1795</v>
      </c>
      <c r="L74" t="s">
        <v>1724</v>
      </c>
      <c r="M74" t="s">
        <v>686</v>
      </c>
    </row>
    <row r="75" spans="1:13">
      <c r="A75" t="s">
        <v>622</v>
      </c>
      <c r="B75">
        <v>139</v>
      </c>
      <c r="C75" t="s">
        <v>804</v>
      </c>
      <c r="D75">
        <v>1758</v>
      </c>
      <c r="E75" t="s">
        <v>299</v>
      </c>
      <c r="F75" t="s">
        <v>692</v>
      </c>
      <c r="G75">
        <v>230462023153</v>
      </c>
      <c r="H75" t="s">
        <v>684</v>
      </c>
      <c r="I75" t="s">
        <v>585</v>
      </c>
      <c r="J75" t="s">
        <v>723</v>
      </c>
      <c r="K75" t="s">
        <v>1796</v>
      </c>
      <c r="L75" t="s">
        <v>1724</v>
      </c>
      <c r="M75" t="s">
        <v>805</v>
      </c>
    </row>
    <row r="76" spans="1:13">
      <c r="A76" t="s">
        <v>622</v>
      </c>
      <c r="B76">
        <v>1411</v>
      </c>
      <c r="C76" t="s">
        <v>806</v>
      </c>
      <c r="D76">
        <v>997</v>
      </c>
      <c r="E76" t="s">
        <v>91</v>
      </c>
      <c r="F76" t="s">
        <v>699</v>
      </c>
      <c r="G76">
        <v>230006501020</v>
      </c>
      <c r="H76" t="s">
        <v>684</v>
      </c>
      <c r="I76" t="s">
        <v>585</v>
      </c>
      <c r="J76" t="s">
        <v>716</v>
      </c>
      <c r="K76" t="s">
        <v>1797</v>
      </c>
      <c r="L76" t="s">
        <v>1724</v>
      </c>
      <c r="M76" t="s">
        <v>807</v>
      </c>
    </row>
    <row r="77" spans="1:13">
      <c r="A77" t="s">
        <v>622</v>
      </c>
      <c r="B77">
        <v>1661</v>
      </c>
      <c r="C77" t="s">
        <v>808</v>
      </c>
      <c r="D77">
        <v>146</v>
      </c>
      <c r="E77" t="s">
        <v>310</v>
      </c>
      <c r="F77" t="s">
        <v>747</v>
      </c>
      <c r="G77">
        <v>230486000124</v>
      </c>
      <c r="H77" t="s">
        <v>684</v>
      </c>
      <c r="I77" t="s">
        <v>585</v>
      </c>
      <c r="J77" t="s">
        <v>737</v>
      </c>
      <c r="K77" t="s">
        <v>1798</v>
      </c>
      <c r="L77" t="s">
        <v>1724</v>
      </c>
      <c r="M77" t="s">
        <v>809</v>
      </c>
    </row>
    <row r="78" spans="1:13">
      <c r="A78" t="s">
        <v>622</v>
      </c>
      <c r="B78">
        <v>148</v>
      </c>
      <c r="C78" t="s">
        <v>810</v>
      </c>
      <c r="D78">
        <v>149</v>
      </c>
      <c r="E78" t="s">
        <v>311</v>
      </c>
      <c r="F78" t="s">
        <v>699</v>
      </c>
      <c r="G78">
        <v>230489000125</v>
      </c>
      <c r="H78" t="s">
        <v>684</v>
      </c>
      <c r="I78" t="s">
        <v>585</v>
      </c>
      <c r="J78" t="s">
        <v>723</v>
      </c>
      <c r="K78" t="s">
        <v>1799</v>
      </c>
      <c r="L78" t="s">
        <v>1724</v>
      </c>
      <c r="M78" t="s">
        <v>811</v>
      </c>
    </row>
    <row r="79" spans="1:13">
      <c r="A79" t="s">
        <v>622</v>
      </c>
      <c r="B79">
        <v>1049</v>
      </c>
      <c r="C79" t="s">
        <v>812</v>
      </c>
      <c r="D79">
        <v>1052</v>
      </c>
      <c r="E79" t="s">
        <v>54</v>
      </c>
      <c r="F79" t="s">
        <v>1800</v>
      </c>
      <c r="G79">
        <v>230489500509</v>
      </c>
      <c r="H79" t="s">
        <v>684</v>
      </c>
      <c r="I79" t="s">
        <v>585</v>
      </c>
      <c r="J79" t="s">
        <v>723</v>
      </c>
      <c r="K79" t="s">
        <v>1801</v>
      </c>
      <c r="L79" t="s">
        <v>1724</v>
      </c>
      <c r="M79" t="s">
        <v>813</v>
      </c>
    </row>
    <row r="80" spans="1:13">
      <c r="A80" t="s">
        <v>622</v>
      </c>
      <c r="B80">
        <v>1049</v>
      </c>
      <c r="C80" t="s">
        <v>812</v>
      </c>
      <c r="D80">
        <v>1051</v>
      </c>
      <c r="E80" t="s">
        <v>127</v>
      </c>
      <c r="F80" t="s">
        <v>768</v>
      </c>
      <c r="G80">
        <v>230489500127</v>
      </c>
      <c r="H80" t="s">
        <v>684</v>
      </c>
      <c r="I80" t="s">
        <v>585</v>
      </c>
      <c r="J80" t="s">
        <v>723</v>
      </c>
      <c r="K80" t="s">
        <v>1802</v>
      </c>
      <c r="L80" t="s">
        <v>1724</v>
      </c>
      <c r="M80" t="s">
        <v>813</v>
      </c>
    </row>
    <row r="81" spans="1:13">
      <c r="A81" t="s">
        <v>622</v>
      </c>
      <c r="B81">
        <v>1400</v>
      </c>
      <c r="C81" t="s">
        <v>814</v>
      </c>
      <c r="D81">
        <v>999</v>
      </c>
      <c r="E81" t="s">
        <v>361</v>
      </c>
      <c r="F81" t="s">
        <v>699</v>
      </c>
      <c r="G81">
        <v>230006200560</v>
      </c>
      <c r="H81" t="s">
        <v>684</v>
      </c>
      <c r="I81" t="s">
        <v>585</v>
      </c>
      <c r="J81" t="s">
        <v>716</v>
      </c>
      <c r="K81" t="s">
        <v>1803</v>
      </c>
      <c r="L81" t="s">
        <v>1724</v>
      </c>
      <c r="M81" t="s">
        <v>739</v>
      </c>
    </row>
    <row r="82" spans="1:13">
      <c r="A82" t="s">
        <v>622</v>
      </c>
      <c r="B82">
        <v>157</v>
      </c>
      <c r="C82" t="s">
        <v>815</v>
      </c>
      <c r="D82">
        <v>158</v>
      </c>
      <c r="E82" t="s">
        <v>129</v>
      </c>
      <c r="F82" t="s">
        <v>793</v>
      </c>
      <c r="G82">
        <v>230528000133</v>
      </c>
      <c r="H82" t="s">
        <v>684</v>
      </c>
      <c r="I82" t="s">
        <v>585</v>
      </c>
      <c r="J82" t="s">
        <v>713</v>
      </c>
      <c r="K82" t="s">
        <v>1804</v>
      </c>
      <c r="L82" t="s">
        <v>1724</v>
      </c>
      <c r="M82" t="s">
        <v>816</v>
      </c>
    </row>
    <row r="83" spans="1:13">
      <c r="A83" t="s">
        <v>622</v>
      </c>
      <c r="B83">
        <v>157</v>
      </c>
      <c r="C83" t="s">
        <v>815</v>
      </c>
      <c r="D83">
        <v>159</v>
      </c>
      <c r="E83" t="s">
        <v>108</v>
      </c>
      <c r="F83" t="s">
        <v>697</v>
      </c>
      <c r="G83">
        <v>230528000134</v>
      </c>
      <c r="H83" t="s">
        <v>684</v>
      </c>
      <c r="I83" t="s">
        <v>585</v>
      </c>
      <c r="J83" t="s">
        <v>713</v>
      </c>
      <c r="K83" t="s">
        <v>1804</v>
      </c>
      <c r="L83" t="s">
        <v>1724</v>
      </c>
      <c r="M83" t="s">
        <v>816</v>
      </c>
    </row>
    <row r="84" spans="1:13">
      <c r="A84" t="s">
        <v>622</v>
      </c>
      <c r="B84">
        <v>1047</v>
      </c>
      <c r="C84" t="s">
        <v>817</v>
      </c>
      <c r="D84">
        <v>1048</v>
      </c>
      <c r="E84" t="s">
        <v>138</v>
      </c>
      <c r="F84" t="s">
        <v>699</v>
      </c>
      <c r="G84">
        <v>230538000139</v>
      </c>
      <c r="H84" t="s">
        <v>684</v>
      </c>
      <c r="I84" t="s">
        <v>585</v>
      </c>
      <c r="J84" t="s">
        <v>716</v>
      </c>
      <c r="K84" t="s">
        <v>1805</v>
      </c>
      <c r="L84" t="s">
        <v>1724</v>
      </c>
      <c r="M84" t="s">
        <v>818</v>
      </c>
    </row>
    <row r="85" spans="1:13">
      <c r="A85" t="s">
        <v>622</v>
      </c>
      <c r="B85">
        <v>160</v>
      </c>
      <c r="C85" t="s">
        <v>819</v>
      </c>
      <c r="D85">
        <v>162</v>
      </c>
      <c r="E85" t="s">
        <v>336</v>
      </c>
      <c r="F85" t="s">
        <v>696</v>
      </c>
      <c r="G85">
        <v>230531000135</v>
      </c>
      <c r="H85" t="s">
        <v>684</v>
      </c>
      <c r="I85" t="s">
        <v>585</v>
      </c>
      <c r="J85" t="s">
        <v>719</v>
      </c>
      <c r="K85" t="s">
        <v>1806</v>
      </c>
      <c r="L85" t="s">
        <v>1724</v>
      </c>
      <c r="M85" t="s">
        <v>820</v>
      </c>
    </row>
    <row r="86" spans="1:13">
      <c r="A86" t="s">
        <v>622</v>
      </c>
      <c r="B86">
        <v>160</v>
      </c>
      <c r="C86" t="s">
        <v>819</v>
      </c>
      <c r="D86">
        <v>161</v>
      </c>
      <c r="E86" t="s">
        <v>339</v>
      </c>
      <c r="F86" t="s">
        <v>689</v>
      </c>
      <c r="G86">
        <v>230531000136</v>
      </c>
      <c r="H86" t="s">
        <v>684</v>
      </c>
      <c r="I86" t="s">
        <v>585</v>
      </c>
      <c r="J86" t="s">
        <v>719</v>
      </c>
      <c r="K86" t="s">
        <v>1807</v>
      </c>
      <c r="L86" t="s">
        <v>1724</v>
      </c>
      <c r="M86" t="s">
        <v>820</v>
      </c>
    </row>
    <row r="87" spans="1:13">
      <c r="A87" t="s">
        <v>622</v>
      </c>
      <c r="B87">
        <v>163</v>
      </c>
      <c r="C87" t="s">
        <v>821</v>
      </c>
      <c r="D87">
        <v>164</v>
      </c>
      <c r="E87" t="s">
        <v>23</v>
      </c>
      <c r="F87" t="s">
        <v>699</v>
      </c>
      <c r="G87">
        <v>230536000912</v>
      </c>
      <c r="H87" t="s">
        <v>684</v>
      </c>
      <c r="I87" t="s">
        <v>585</v>
      </c>
      <c r="J87" t="s">
        <v>716</v>
      </c>
      <c r="K87" t="s">
        <v>1808</v>
      </c>
      <c r="L87" t="s">
        <v>1724</v>
      </c>
      <c r="M87" t="s">
        <v>822</v>
      </c>
    </row>
    <row r="88" spans="1:13">
      <c r="A88" t="s">
        <v>622</v>
      </c>
      <c r="B88">
        <v>163</v>
      </c>
      <c r="C88" t="s">
        <v>821</v>
      </c>
      <c r="D88">
        <v>165</v>
      </c>
      <c r="E88" t="s">
        <v>211</v>
      </c>
      <c r="F88" t="s">
        <v>697</v>
      </c>
      <c r="G88">
        <v>230536000138</v>
      </c>
      <c r="H88" t="s">
        <v>684</v>
      </c>
      <c r="I88" t="s">
        <v>585</v>
      </c>
      <c r="J88" t="s">
        <v>716</v>
      </c>
      <c r="K88" t="s">
        <v>1809</v>
      </c>
      <c r="L88" t="s">
        <v>1724</v>
      </c>
      <c r="M88" t="s">
        <v>822</v>
      </c>
    </row>
    <row r="89" spans="1:13">
      <c r="A89" t="s">
        <v>622</v>
      </c>
      <c r="B89">
        <v>2071</v>
      </c>
      <c r="C89" t="s">
        <v>601</v>
      </c>
      <c r="D89">
        <v>2072</v>
      </c>
      <c r="E89" t="s">
        <v>578</v>
      </c>
      <c r="F89" t="s">
        <v>697</v>
      </c>
      <c r="G89">
        <v>231484123186</v>
      </c>
      <c r="H89" t="s">
        <v>684</v>
      </c>
      <c r="I89" t="s">
        <v>586</v>
      </c>
      <c r="J89" t="s">
        <v>700</v>
      </c>
      <c r="K89" t="s">
        <v>1810</v>
      </c>
      <c r="L89" t="s">
        <v>1724</v>
      </c>
      <c r="M89" t="s">
        <v>701</v>
      </c>
    </row>
    <row r="90" spans="1:13">
      <c r="A90" t="s">
        <v>622</v>
      </c>
      <c r="B90">
        <v>166</v>
      </c>
      <c r="C90" t="s">
        <v>823</v>
      </c>
      <c r="D90">
        <v>167</v>
      </c>
      <c r="E90" t="s">
        <v>146</v>
      </c>
      <c r="F90" t="s">
        <v>696</v>
      </c>
      <c r="G90">
        <v>230540000140</v>
      </c>
      <c r="H90" t="s">
        <v>684</v>
      </c>
      <c r="I90" t="s">
        <v>585</v>
      </c>
      <c r="J90" t="s">
        <v>732</v>
      </c>
      <c r="K90" t="s">
        <v>1771</v>
      </c>
      <c r="L90" t="s">
        <v>1724</v>
      </c>
      <c r="M90" t="s">
        <v>824</v>
      </c>
    </row>
    <row r="91" spans="1:13">
      <c r="A91" t="s">
        <v>622</v>
      </c>
      <c r="B91">
        <v>1002</v>
      </c>
      <c r="C91" t="s">
        <v>1259</v>
      </c>
      <c r="D91">
        <v>1003</v>
      </c>
      <c r="E91" t="s">
        <v>152</v>
      </c>
      <c r="F91" t="s">
        <v>696</v>
      </c>
      <c r="G91">
        <v>231210000958</v>
      </c>
      <c r="H91" t="s">
        <v>684</v>
      </c>
      <c r="I91" t="s">
        <v>1260</v>
      </c>
      <c r="J91" t="s">
        <v>719</v>
      </c>
      <c r="K91" t="s">
        <v>1811</v>
      </c>
      <c r="L91" t="s">
        <v>1724</v>
      </c>
      <c r="M91" t="s">
        <v>1261</v>
      </c>
    </row>
    <row r="92" spans="1:13">
      <c r="A92" t="s">
        <v>622</v>
      </c>
      <c r="B92">
        <v>1002</v>
      </c>
      <c r="C92" t="s">
        <v>1259</v>
      </c>
      <c r="D92">
        <v>1004</v>
      </c>
      <c r="E92" t="s">
        <v>344</v>
      </c>
      <c r="F92" t="s">
        <v>699</v>
      </c>
      <c r="G92">
        <v>231210000959</v>
      </c>
      <c r="H92" t="s">
        <v>684</v>
      </c>
      <c r="I92" t="s">
        <v>1260</v>
      </c>
      <c r="J92" t="s">
        <v>716</v>
      </c>
      <c r="K92" t="s">
        <v>1812</v>
      </c>
      <c r="L92" t="s">
        <v>1724</v>
      </c>
      <c r="M92" t="s">
        <v>1262</v>
      </c>
    </row>
    <row r="93" spans="1:13">
      <c r="A93" t="s">
        <v>622</v>
      </c>
      <c r="B93">
        <v>1002</v>
      </c>
      <c r="C93" t="s">
        <v>1259</v>
      </c>
      <c r="D93">
        <v>1005</v>
      </c>
      <c r="E93" t="s">
        <v>466</v>
      </c>
      <c r="F93" t="s">
        <v>696</v>
      </c>
      <c r="G93">
        <v>231210000960</v>
      </c>
      <c r="H93" t="s">
        <v>684</v>
      </c>
      <c r="I93" t="s">
        <v>1260</v>
      </c>
      <c r="J93" t="s">
        <v>713</v>
      </c>
      <c r="K93" t="s">
        <v>1813</v>
      </c>
      <c r="L93" t="s">
        <v>1724</v>
      </c>
      <c r="M93" t="s">
        <v>1263</v>
      </c>
    </row>
    <row r="94" spans="1:13">
      <c r="A94" t="s">
        <v>622</v>
      </c>
      <c r="B94">
        <v>1663</v>
      </c>
      <c r="C94" t="s">
        <v>825</v>
      </c>
      <c r="D94">
        <v>1463</v>
      </c>
      <c r="E94" t="s">
        <v>253</v>
      </c>
      <c r="F94" t="s">
        <v>699</v>
      </c>
      <c r="G94">
        <v>230550023117</v>
      </c>
      <c r="H94" t="s">
        <v>684</v>
      </c>
      <c r="I94" t="s">
        <v>585</v>
      </c>
      <c r="J94" t="s">
        <v>723</v>
      </c>
      <c r="K94" t="s">
        <v>1814</v>
      </c>
      <c r="L94" t="s">
        <v>1724</v>
      </c>
      <c r="M94" t="s">
        <v>826</v>
      </c>
    </row>
    <row r="95" spans="1:13">
      <c r="A95" t="s">
        <v>622</v>
      </c>
      <c r="B95">
        <v>1663</v>
      </c>
      <c r="C95" t="s">
        <v>825</v>
      </c>
      <c r="D95">
        <v>172</v>
      </c>
      <c r="E95" t="s">
        <v>58</v>
      </c>
      <c r="F95" t="s">
        <v>697</v>
      </c>
      <c r="G95">
        <v>230550000270</v>
      </c>
      <c r="H95" t="s">
        <v>684</v>
      </c>
      <c r="I95" t="s">
        <v>585</v>
      </c>
      <c r="J95" t="s">
        <v>723</v>
      </c>
      <c r="K95" t="s">
        <v>1815</v>
      </c>
      <c r="L95" t="s">
        <v>1724</v>
      </c>
      <c r="M95" t="s">
        <v>826</v>
      </c>
    </row>
    <row r="96" spans="1:13">
      <c r="A96" t="s">
        <v>622</v>
      </c>
      <c r="B96">
        <v>1663</v>
      </c>
      <c r="C96" t="s">
        <v>825</v>
      </c>
      <c r="D96">
        <v>173</v>
      </c>
      <c r="E96" t="s">
        <v>648</v>
      </c>
      <c r="F96" t="s">
        <v>1247</v>
      </c>
      <c r="G96">
        <v>230550000078</v>
      </c>
      <c r="H96" t="s">
        <v>684</v>
      </c>
      <c r="I96" t="s">
        <v>1246</v>
      </c>
      <c r="J96" t="s">
        <v>723</v>
      </c>
      <c r="K96" t="s">
        <v>1816</v>
      </c>
      <c r="L96" t="s">
        <v>1724</v>
      </c>
      <c r="M96" t="s">
        <v>826</v>
      </c>
    </row>
    <row r="97" spans="1:13">
      <c r="A97" t="s">
        <v>622</v>
      </c>
      <c r="B97">
        <v>1148</v>
      </c>
      <c r="C97" t="s">
        <v>366</v>
      </c>
      <c r="D97">
        <v>1149</v>
      </c>
      <c r="E97" t="s">
        <v>366</v>
      </c>
      <c r="F97" t="s">
        <v>697</v>
      </c>
      <c r="H97" t="s">
        <v>721</v>
      </c>
      <c r="I97" t="s">
        <v>722</v>
      </c>
      <c r="J97" t="s">
        <v>694</v>
      </c>
      <c r="K97" t="s">
        <v>366</v>
      </c>
      <c r="L97" t="s">
        <v>1817</v>
      </c>
      <c r="M97" t="s">
        <v>725</v>
      </c>
    </row>
    <row r="98" spans="1:13">
      <c r="A98" t="s">
        <v>622</v>
      </c>
      <c r="B98">
        <v>1627</v>
      </c>
      <c r="C98" t="s">
        <v>827</v>
      </c>
      <c r="D98">
        <v>899</v>
      </c>
      <c r="E98" t="s">
        <v>454</v>
      </c>
      <c r="F98" t="s">
        <v>699</v>
      </c>
      <c r="G98">
        <v>231481801035</v>
      </c>
      <c r="H98" t="s">
        <v>684</v>
      </c>
      <c r="I98" t="s">
        <v>585</v>
      </c>
      <c r="J98" t="s">
        <v>828</v>
      </c>
      <c r="K98" t="s">
        <v>1818</v>
      </c>
      <c r="L98" t="s">
        <v>1724</v>
      </c>
      <c r="M98" t="s">
        <v>829</v>
      </c>
    </row>
    <row r="99" spans="1:13">
      <c r="A99" t="s">
        <v>622</v>
      </c>
      <c r="B99">
        <v>174</v>
      </c>
      <c r="C99" t="s">
        <v>830</v>
      </c>
      <c r="D99">
        <v>179</v>
      </c>
      <c r="E99" t="s">
        <v>373</v>
      </c>
      <c r="F99" t="s">
        <v>845</v>
      </c>
      <c r="G99">
        <v>230567023132</v>
      </c>
      <c r="H99" t="s">
        <v>684</v>
      </c>
      <c r="I99" t="s">
        <v>585</v>
      </c>
      <c r="J99" t="s">
        <v>690</v>
      </c>
      <c r="K99" t="s">
        <v>1819</v>
      </c>
      <c r="L99" t="s">
        <v>1724</v>
      </c>
      <c r="M99" t="s">
        <v>831</v>
      </c>
    </row>
    <row r="100" spans="1:13">
      <c r="A100" t="s">
        <v>622</v>
      </c>
      <c r="B100">
        <v>174</v>
      </c>
      <c r="C100" t="s">
        <v>830</v>
      </c>
      <c r="D100">
        <v>177</v>
      </c>
      <c r="E100" t="s">
        <v>262</v>
      </c>
      <c r="F100" t="s">
        <v>697</v>
      </c>
      <c r="G100">
        <v>230567000145</v>
      </c>
      <c r="H100" t="s">
        <v>684</v>
      </c>
      <c r="I100" t="s">
        <v>585</v>
      </c>
      <c r="J100" t="s">
        <v>690</v>
      </c>
      <c r="K100" t="s">
        <v>1820</v>
      </c>
      <c r="L100" t="s">
        <v>1724</v>
      </c>
      <c r="M100" t="s">
        <v>831</v>
      </c>
    </row>
    <row r="101" spans="1:13">
      <c r="A101" t="s">
        <v>622</v>
      </c>
      <c r="B101">
        <v>174</v>
      </c>
      <c r="C101" t="s">
        <v>830</v>
      </c>
      <c r="D101">
        <v>178</v>
      </c>
      <c r="E101" t="s">
        <v>377</v>
      </c>
      <c r="F101" t="s">
        <v>735</v>
      </c>
      <c r="G101">
        <v>230567000914</v>
      </c>
      <c r="H101" t="s">
        <v>684</v>
      </c>
      <c r="I101" t="s">
        <v>585</v>
      </c>
      <c r="J101" t="s">
        <v>690</v>
      </c>
      <c r="K101" t="s">
        <v>1821</v>
      </c>
      <c r="L101" t="s">
        <v>1724</v>
      </c>
      <c r="M101" t="s">
        <v>831</v>
      </c>
    </row>
    <row r="102" spans="1:13">
      <c r="A102" t="s">
        <v>622</v>
      </c>
      <c r="B102">
        <v>180</v>
      </c>
      <c r="C102" t="s">
        <v>832</v>
      </c>
      <c r="D102">
        <v>181</v>
      </c>
      <c r="E102" t="s">
        <v>93</v>
      </c>
      <c r="F102" t="s">
        <v>747</v>
      </c>
      <c r="G102">
        <v>230000800455</v>
      </c>
      <c r="H102" t="s">
        <v>684</v>
      </c>
      <c r="I102" t="s">
        <v>585</v>
      </c>
      <c r="J102" t="s">
        <v>694</v>
      </c>
      <c r="K102" t="s">
        <v>1822</v>
      </c>
      <c r="L102" t="s">
        <v>1724</v>
      </c>
      <c r="M102" t="s">
        <v>833</v>
      </c>
    </row>
    <row r="103" spans="1:13">
      <c r="A103" t="s">
        <v>622</v>
      </c>
      <c r="B103">
        <v>1631</v>
      </c>
      <c r="C103" t="s">
        <v>707</v>
      </c>
      <c r="D103">
        <v>1649</v>
      </c>
      <c r="E103" t="s">
        <v>587</v>
      </c>
      <c r="F103" t="s">
        <v>699</v>
      </c>
      <c r="G103">
        <v>231481323140</v>
      </c>
      <c r="H103" t="s">
        <v>684</v>
      </c>
      <c r="I103" t="s">
        <v>586</v>
      </c>
      <c r="J103" t="s">
        <v>690</v>
      </c>
      <c r="K103" t="s">
        <v>1823</v>
      </c>
      <c r="L103" t="s">
        <v>1724</v>
      </c>
      <c r="M103" t="s">
        <v>708</v>
      </c>
    </row>
    <row r="104" spans="1:13">
      <c r="A104" t="s">
        <v>622</v>
      </c>
      <c r="B104">
        <v>1065</v>
      </c>
      <c r="C104" t="s">
        <v>834</v>
      </c>
      <c r="D104">
        <v>1066</v>
      </c>
      <c r="E104" t="s">
        <v>142</v>
      </c>
      <c r="F104" t="s">
        <v>697</v>
      </c>
      <c r="G104">
        <v>230005300504</v>
      </c>
      <c r="H104" t="s">
        <v>684</v>
      </c>
      <c r="I104" t="s">
        <v>585</v>
      </c>
      <c r="J104" t="s">
        <v>750</v>
      </c>
      <c r="K104" t="s">
        <v>1824</v>
      </c>
      <c r="L104" t="s">
        <v>1724</v>
      </c>
      <c r="M104" t="s">
        <v>835</v>
      </c>
    </row>
    <row r="105" spans="1:13">
      <c r="A105" t="s">
        <v>622</v>
      </c>
      <c r="B105">
        <v>1154</v>
      </c>
      <c r="C105" t="s">
        <v>387</v>
      </c>
      <c r="D105">
        <v>1155</v>
      </c>
      <c r="E105" t="s">
        <v>387</v>
      </c>
      <c r="F105" t="s">
        <v>697</v>
      </c>
      <c r="H105" t="s">
        <v>721</v>
      </c>
      <c r="I105" t="s">
        <v>722</v>
      </c>
      <c r="J105" t="s">
        <v>726</v>
      </c>
      <c r="K105" t="s">
        <v>1825</v>
      </c>
      <c r="L105" t="s">
        <v>1724</v>
      </c>
      <c r="M105" t="s">
        <v>727</v>
      </c>
    </row>
    <row r="106" spans="1:13">
      <c r="A106" t="s">
        <v>622</v>
      </c>
      <c r="B106">
        <v>275</v>
      </c>
      <c r="C106" t="s">
        <v>836</v>
      </c>
      <c r="D106">
        <v>276</v>
      </c>
      <c r="E106" t="s">
        <v>394</v>
      </c>
      <c r="F106" t="s">
        <v>692</v>
      </c>
      <c r="G106">
        <v>230759000208</v>
      </c>
      <c r="H106" t="s">
        <v>684</v>
      </c>
      <c r="I106" t="s">
        <v>585</v>
      </c>
      <c r="J106" t="s">
        <v>723</v>
      </c>
      <c r="K106" t="s">
        <v>1826</v>
      </c>
      <c r="L106" t="s">
        <v>1724</v>
      </c>
      <c r="M106" t="s">
        <v>837</v>
      </c>
    </row>
    <row r="107" spans="1:13">
      <c r="A107" t="s">
        <v>622</v>
      </c>
      <c r="B107">
        <v>1180</v>
      </c>
      <c r="C107" t="s">
        <v>397</v>
      </c>
      <c r="D107">
        <v>1181</v>
      </c>
      <c r="E107" t="s">
        <v>397</v>
      </c>
      <c r="F107" t="s">
        <v>697</v>
      </c>
      <c r="H107" t="s">
        <v>721</v>
      </c>
      <c r="I107" t="s">
        <v>722</v>
      </c>
      <c r="J107" t="s">
        <v>728</v>
      </c>
      <c r="K107" t="s">
        <v>1827</v>
      </c>
      <c r="L107" t="s">
        <v>1724</v>
      </c>
      <c r="M107" t="s">
        <v>729</v>
      </c>
    </row>
    <row r="108" spans="1:13">
      <c r="A108" t="s">
        <v>622</v>
      </c>
      <c r="B108">
        <v>1121</v>
      </c>
      <c r="C108" t="s">
        <v>161</v>
      </c>
      <c r="D108">
        <v>1122</v>
      </c>
      <c r="E108" t="s">
        <v>161</v>
      </c>
      <c r="F108" t="s">
        <v>697</v>
      </c>
      <c r="H108" t="s">
        <v>721</v>
      </c>
      <c r="I108" t="s">
        <v>722</v>
      </c>
      <c r="J108" t="s">
        <v>723</v>
      </c>
      <c r="K108" t="s">
        <v>1828</v>
      </c>
      <c r="L108" t="s">
        <v>1724</v>
      </c>
      <c r="M108" t="s">
        <v>724</v>
      </c>
    </row>
    <row r="109" spans="1:13">
      <c r="A109" t="s">
        <v>622</v>
      </c>
      <c r="B109">
        <v>188</v>
      </c>
      <c r="C109" t="s">
        <v>838</v>
      </c>
      <c r="D109">
        <v>189</v>
      </c>
      <c r="E109" t="s">
        <v>272</v>
      </c>
      <c r="F109" t="s">
        <v>696</v>
      </c>
      <c r="G109">
        <v>230597000154</v>
      </c>
      <c r="H109" t="s">
        <v>684</v>
      </c>
      <c r="I109" t="s">
        <v>585</v>
      </c>
      <c r="J109" t="s">
        <v>839</v>
      </c>
      <c r="K109" t="s">
        <v>1829</v>
      </c>
      <c r="L109" t="s">
        <v>1724</v>
      </c>
      <c r="M109" t="s">
        <v>840</v>
      </c>
    </row>
    <row r="110" spans="1:13">
      <c r="A110" t="s">
        <v>622</v>
      </c>
      <c r="B110">
        <v>191</v>
      </c>
      <c r="C110" t="s">
        <v>841</v>
      </c>
      <c r="D110">
        <v>192</v>
      </c>
      <c r="E110" t="s">
        <v>411</v>
      </c>
      <c r="F110" t="s">
        <v>699</v>
      </c>
      <c r="G110">
        <v>230600000155</v>
      </c>
      <c r="H110" t="s">
        <v>684</v>
      </c>
      <c r="I110" t="s">
        <v>585</v>
      </c>
      <c r="J110" t="s">
        <v>713</v>
      </c>
      <c r="K110" t="s">
        <v>1830</v>
      </c>
      <c r="L110" t="s">
        <v>1724</v>
      </c>
      <c r="M110" t="s">
        <v>842</v>
      </c>
    </row>
    <row r="111" spans="1:13">
      <c r="A111" t="s">
        <v>622</v>
      </c>
      <c r="B111">
        <v>194</v>
      </c>
      <c r="C111" t="s">
        <v>843</v>
      </c>
      <c r="D111">
        <v>199</v>
      </c>
      <c r="E111" t="s">
        <v>276</v>
      </c>
      <c r="F111" t="s">
        <v>697</v>
      </c>
      <c r="G111">
        <v>230606000158</v>
      </c>
      <c r="H111" t="s">
        <v>684</v>
      </c>
      <c r="I111" t="s">
        <v>585</v>
      </c>
      <c r="J111" t="s">
        <v>690</v>
      </c>
      <c r="K111" t="s">
        <v>1831</v>
      </c>
      <c r="L111" t="s">
        <v>1724</v>
      </c>
      <c r="M111" t="s">
        <v>844</v>
      </c>
    </row>
    <row r="112" spans="1:13">
      <c r="A112" t="s">
        <v>622</v>
      </c>
      <c r="B112">
        <v>194</v>
      </c>
      <c r="C112" t="s">
        <v>843</v>
      </c>
      <c r="D112">
        <v>201</v>
      </c>
      <c r="E112" t="s">
        <v>414</v>
      </c>
      <c r="F112" t="s">
        <v>735</v>
      </c>
      <c r="G112">
        <v>230606000688</v>
      </c>
      <c r="H112" t="s">
        <v>684</v>
      </c>
      <c r="I112" t="s">
        <v>585</v>
      </c>
      <c r="J112" t="s">
        <v>690</v>
      </c>
      <c r="K112" t="s">
        <v>1832</v>
      </c>
      <c r="L112" t="s">
        <v>1724</v>
      </c>
      <c r="M112" t="s">
        <v>844</v>
      </c>
    </row>
    <row r="113" spans="1:13">
      <c r="A113" t="s">
        <v>622</v>
      </c>
      <c r="B113">
        <v>194</v>
      </c>
      <c r="C113" t="s">
        <v>843</v>
      </c>
      <c r="D113">
        <v>202</v>
      </c>
      <c r="E113" t="s">
        <v>279</v>
      </c>
      <c r="F113" t="s">
        <v>845</v>
      </c>
      <c r="G113">
        <v>230606023126</v>
      </c>
      <c r="H113" t="s">
        <v>684</v>
      </c>
      <c r="I113" t="s">
        <v>585</v>
      </c>
      <c r="J113" t="s">
        <v>690</v>
      </c>
      <c r="K113" t="s">
        <v>1833</v>
      </c>
      <c r="L113" t="s">
        <v>1724</v>
      </c>
      <c r="M113" t="s">
        <v>844</v>
      </c>
    </row>
    <row r="114" spans="1:13">
      <c r="A114" t="s">
        <v>622</v>
      </c>
      <c r="B114">
        <v>194</v>
      </c>
      <c r="C114" t="s">
        <v>843</v>
      </c>
      <c r="D114">
        <v>200</v>
      </c>
      <c r="E114" t="s">
        <v>393</v>
      </c>
      <c r="F114" t="s">
        <v>747</v>
      </c>
      <c r="G114">
        <v>230606000915</v>
      </c>
      <c r="H114" t="s">
        <v>684</v>
      </c>
      <c r="I114" t="s">
        <v>585</v>
      </c>
      <c r="J114" t="s">
        <v>690</v>
      </c>
      <c r="K114" t="s">
        <v>1834</v>
      </c>
      <c r="L114" t="s">
        <v>1724</v>
      </c>
      <c r="M114" t="s">
        <v>844</v>
      </c>
    </row>
    <row r="115" spans="1:13">
      <c r="A115" t="s">
        <v>622</v>
      </c>
      <c r="B115">
        <v>194</v>
      </c>
      <c r="C115" t="s">
        <v>843</v>
      </c>
      <c r="D115">
        <v>197</v>
      </c>
      <c r="E115" t="s">
        <v>467</v>
      </c>
      <c r="F115" t="s">
        <v>845</v>
      </c>
      <c r="G115">
        <v>230606000160</v>
      </c>
      <c r="H115" t="s">
        <v>684</v>
      </c>
      <c r="I115" t="s">
        <v>585</v>
      </c>
      <c r="J115" t="s">
        <v>690</v>
      </c>
      <c r="K115" t="s">
        <v>1835</v>
      </c>
      <c r="L115" t="s">
        <v>1724</v>
      </c>
      <c r="M115" t="s">
        <v>844</v>
      </c>
    </row>
    <row r="116" spans="1:13">
      <c r="A116" t="s">
        <v>622</v>
      </c>
      <c r="B116">
        <v>1054</v>
      </c>
      <c r="C116" t="s">
        <v>846</v>
      </c>
      <c r="D116">
        <v>1055</v>
      </c>
      <c r="E116" t="s">
        <v>280</v>
      </c>
      <c r="F116" t="s">
        <v>692</v>
      </c>
      <c r="G116">
        <v>230616000916</v>
      </c>
      <c r="H116" t="s">
        <v>684</v>
      </c>
      <c r="I116" t="s">
        <v>585</v>
      </c>
      <c r="J116" t="s">
        <v>732</v>
      </c>
      <c r="K116" t="s">
        <v>1836</v>
      </c>
      <c r="L116" t="s">
        <v>1724</v>
      </c>
      <c r="M116" t="s">
        <v>847</v>
      </c>
    </row>
    <row r="117" spans="1:13">
      <c r="A117" t="s">
        <v>622</v>
      </c>
      <c r="B117">
        <v>208</v>
      </c>
      <c r="C117" t="s">
        <v>848</v>
      </c>
      <c r="D117">
        <v>209</v>
      </c>
      <c r="E117" t="s">
        <v>116</v>
      </c>
      <c r="F117" t="s">
        <v>699</v>
      </c>
      <c r="G117">
        <v>230618000165</v>
      </c>
      <c r="H117" t="s">
        <v>684</v>
      </c>
      <c r="I117" t="s">
        <v>585</v>
      </c>
      <c r="J117" t="s">
        <v>713</v>
      </c>
      <c r="K117" t="s">
        <v>1837</v>
      </c>
      <c r="L117" t="s">
        <v>1724</v>
      </c>
      <c r="M117" t="s">
        <v>849</v>
      </c>
    </row>
    <row r="118" spans="1:13">
      <c r="A118" t="s">
        <v>622</v>
      </c>
      <c r="B118">
        <v>210</v>
      </c>
      <c r="C118" t="s">
        <v>850</v>
      </c>
      <c r="D118">
        <v>213</v>
      </c>
      <c r="E118" t="s">
        <v>283</v>
      </c>
      <c r="F118" t="s">
        <v>851</v>
      </c>
      <c r="G118">
        <v>230625023138</v>
      </c>
      <c r="H118" t="s">
        <v>684</v>
      </c>
      <c r="I118" t="s">
        <v>585</v>
      </c>
      <c r="J118" t="s">
        <v>726</v>
      </c>
      <c r="K118" t="s">
        <v>1838</v>
      </c>
      <c r="L118" t="s">
        <v>1724</v>
      </c>
      <c r="M118" t="s">
        <v>852</v>
      </c>
    </row>
    <row r="119" spans="1:13">
      <c r="A119" t="s">
        <v>622</v>
      </c>
      <c r="B119">
        <v>1664</v>
      </c>
      <c r="C119" t="s">
        <v>853</v>
      </c>
      <c r="D119">
        <v>215</v>
      </c>
      <c r="E119" t="s">
        <v>290</v>
      </c>
      <c r="F119" t="s">
        <v>692</v>
      </c>
      <c r="G119">
        <v>230626000166</v>
      </c>
      <c r="H119" t="s">
        <v>684</v>
      </c>
      <c r="I119" t="s">
        <v>585</v>
      </c>
      <c r="J119" t="s">
        <v>723</v>
      </c>
      <c r="K119" t="s">
        <v>1839</v>
      </c>
      <c r="L119" t="s">
        <v>1724</v>
      </c>
      <c r="M119" t="s">
        <v>723</v>
      </c>
    </row>
    <row r="120" spans="1:13">
      <c r="A120" t="s">
        <v>622</v>
      </c>
      <c r="B120">
        <v>217</v>
      </c>
      <c r="C120" t="s">
        <v>854</v>
      </c>
      <c r="D120">
        <v>218</v>
      </c>
      <c r="E120" t="s">
        <v>292</v>
      </c>
      <c r="F120" t="s">
        <v>699</v>
      </c>
      <c r="G120">
        <v>230633000167</v>
      </c>
      <c r="H120" t="s">
        <v>684</v>
      </c>
      <c r="I120" t="s">
        <v>585</v>
      </c>
      <c r="J120" t="s">
        <v>685</v>
      </c>
      <c r="K120" t="s">
        <v>1840</v>
      </c>
      <c r="L120" t="s">
        <v>1724</v>
      </c>
      <c r="M120" t="s">
        <v>855</v>
      </c>
    </row>
    <row r="121" spans="1:13">
      <c r="A121" t="s">
        <v>622</v>
      </c>
      <c r="B121">
        <v>1632</v>
      </c>
      <c r="C121" t="s">
        <v>1841</v>
      </c>
      <c r="D121">
        <v>1650</v>
      </c>
      <c r="E121" t="s">
        <v>1842</v>
      </c>
      <c r="F121" t="s">
        <v>792</v>
      </c>
      <c r="G121">
        <v>231481623139</v>
      </c>
      <c r="H121" t="s">
        <v>684</v>
      </c>
      <c r="I121" t="s">
        <v>586</v>
      </c>
      <c r="J121" t="s">
        <v>690</v>
      </c>
      <c r="K121" t="s">
        <v>1843</v>
      </c>
      <c r="L121" t="s">
        <v>1724</v>
      </c>
      <c r="M121" t="s">
        <v>1165</v>
      </c>
    </row>
    <row r="122" spans="1:13">
      <c r="A122" t="s">
        <v>622</v>
      </c>
      <c r="B122">
        <v>1632</v>
      </c>
      <c r="C122" t="s">
        <v>1841</v>
      </c>
      <c r="D122">
        <v>2028</v>
      </c>
      <c r="E122" t="s">
        <v>1844</v>
      </c>
      <c r="F122" t="s">
        <v>697</v>
      </c>
      <c r="G122">
        <v>231481623173</v>
      </c>
      <c r="H122" t="s">
        <v>684</v>
      </c>
      <c r="I122" t="s">
        <v>586</v>
      </c>
      <c r="J122" t="s">
        <v>690</v>
      </c>
      <c r="K122" t="s">
        <v>1843</v>
      </c>
      <c r="L122" t="s">
        <v>1724</v>
      </c>
      <c r="M122" t="s">
        <v>1165</v>
      </c>
    </row>
    <row r="123" spans="1:13">
      <c r="A123" t="s">
        <v>622</v>
      </c>
      <c r="B123">
        <v>219</v>
      </c>
      <c r="C123" t="s">
        <v>856</v>
      </c>
      <c r="D123">
        <v>222</v>
      </c>
      <c r="E123" t="s">
        <v>301</v>
      </c>
      <c r="F123" t="s">
        <v>697</v>
      </c>
      <c r="G123">
        <v>230651000281</v>
      </c>
      <c r="H123" t="s">
        <v>684</v>
      </c>
      <c r="I123" t="s">
        <v>585</v>
      </c>
      <c r="J123" t="s">
        <v>713</v>
      </c>
      <c r="K123" t="s">
        <v>1845</v>
      </c>
      <c r="L123" t="s">
        <v>1724</v>
      </c>
      <c r="M123" t="s">
        <v>857</v>
      </c>
    </row>
    <row r="124" spans="1:13">
      <c r="A124" t="s">
        <v>622</v>
      </c>
      <c r="B124">
        <v>219</v>
      </c>
      <c r="C124" t="s">
        <v>856</v>
      </c>
      <c r="D124">
        <v>221</v>
      </c>
      <c r="E124" t="s">
        <v>441</v>
      </c>
      <c r="F124" t="s">
        <v>792</v>
      </c>
      <c r="G124">
        <v>230651000169</v>
      </c>
      <c r="H124" t="s">
        <v>684</v>
      </c>
      <c r="I124" t="s">
        <v>585</v>
      </c>
      <c r="J124" t="s">
        <v>713</v>
      </c>
      <c r="K124" t="s">
        <v>1846</v>
      </c>
      <c r="L124" t="s">
        <v>1724</v>
      </c>
      <c r="M124" t="s">
        <v>857</v>
      </c>
    </row>
    <row r="125" spans="1:13">
      <c r="A125" t="s">
        <v>622</v>
      </c>
      <c r="B125">
        <v>219</v>
      </c>
      <c r="C125" t="s">
        <v>856</v>
      </c>
      <c r="D125">
        <v>220</v>
      </c>
      <c r="E125" t="s">
        <v>509</v>
      </c>
      <c r="F125" t="s">
        <v>793</v>
      </c>
      <c r="G125">
        <v>230651000168</v>
      </c>
      <c r="H125" t="s">
        <v>684</v>
      </c>
      <c r="I125" t="s">
        <v>585</v>
      </c>
      <c r="J125" t="s">
        <v>713</v>
      </c>
      <c r="K125" t="s">
        <v>1847</v>
      </c>
      <c r="L125" t="s">
        <v>1724</v>
      </c>
      <c r="M125" t="s">
        <v>857</v>
      </c>
    </row>
    <row r="126" spans="1:13">
      <c r="A126" t="s">
        <v>622</v>
      </c>
      <c r="B126">
        <v>225</v>
      </c>
      <c r="C126" t="s">
        <v>858</v>
      </c>
      <c r="D126">
        <v>226</v>
      </c>
      <c r="E126" t="s">
        <v>307</v>
      </c>
      <c r="F126" t="s">
        <v>699</v>
      </c>
      <c r="G126">
        <v>230661000980</v>
      </c>
      <c r="H126" t="s">
        <v>684</v>
      </c>
      <c r="I126" t="s">
        <v>585</v>
      </c>
      <c r="J126" t="s">
        <v>750</v>
      </c>
      <c r="K126" t="s">
        <v>1848</v>
      </c>
      <c r="L126" t="s">
        <v>1724</v>
      </c>
      <c r="M126" t="s">
        <v>859</v>
      </c>
    </row>
    <row r="127" spans="1:13">
      <c r="A127" t="s">
        <v>622</v>
      </c>
      <c r="B127">
        <v>1015</v>
      </c>
      <c r="C127" t="s">
        <v>1252</v>
      </c>
      <c r="D127">
        <v>1016</v>
      </c>
      <c r="E127" t="s">
        <v>646</v>
      </c>
      <c r="F127" t="s">
        <v>697</v>
      </c>
      <c r="G127">
        <v>231226000215</v>
      </c>
      <c r="H127" t="s">
        <v>684</v>
      </c>
      <c r="I127" t="s">
        <v>1250</v>
      </c>
      <c r="J127" t="s">
        <v>719</v>
      </c>
      <c r="K127" t="s">
        <v>1849</v>
      </c>
      <c r="L127" t="s">
        <v>1724</v>
      </c>
      <c r="M127" t="s">
        <v>1044</v>
      </c>
    </row>
    <row r="128" spans="1:13">
      <c r="A128" t="s">
        <v>622</v>
      </c>
      <c r="B128">
        <v>1009</v>
      </c>
      <c r="C128" t="s">
        <v>711</v>
      </c>
      <c r="D128">
        <v>1010</v>
      </c>
      <c r="E128" t="s">
        <v>125</v>
      </c>
      <c r="F128" t="s">
        <v>699</v>
      </c>
      <c r="G128">
        <v>230006600671</v>
      </c>
      <c r="H128" t="s">
        <v>684</v>
      </c>
      <c r="I128" t="s">
        <v>712</v>
      </c>
      <c r="J128" t="s">
        <v>713</v>
      </c>
      <c r="K128" t="s">
        <v>1850</v>
      </c>
      <c r="L128" t="s">
        <v>1724</v>
      </c>
      <c r="M128" t="s">
        <v>711</v>
      </c>
    </row>
    <row r="129" spans="1:13">
      <c r="A129" t="s">
        <v>622</v>
      </c>
      <c r="B129">
        <v>1011</v>
      </c>
      <c r="C129" t="s">
        <v>714</v>
      </c>
      <c r="D129">
        <v>1012</v>
      </c>
      <c r="E129" t="s">
        <v>169</v>
      </c>
      <c r="F129" t="s">
        <v>699</v>
      </c>
      <c r="G129">
        <v>230006400664</v>
      </c>
      <c r="H129" t="s">
        <v>684</v>
      </c>
      <c r="I129" t="s">
        <v>712</v>
      </c>
      <c r="J129" t="s">
        <v>713</v>
      </c>
      <c r="K129" t="s">
        <v>1851</v>
      </c>
      <c r="L129" t="s">
        <v>1852</v>
      </c>
      <c r="M129" t="s">
        <v>714</v>
      </c>
    </row>
    <row r="130" spans="1:13">
      <c r="A130" t="s">
        <v>622</v>
      </c>
      <c r="B130">
        <v>227</v>
      </c>
      <c r="C130" t="s">
        <v>860</v>
      </c>
      <c r="D130">
        <v>228</v>
      </c>
      <c r="E130" t="s">
        <v>451</v>
      </c>
      <c r="F130" t="s">
        <v>692</v>
      </c>
      <c r="G130">
        <v>230678000170</v>
      </c>
      <c r="H130" t="s">
        <v>684</v>
      </c>
      <c r="I130" t="s">
        <v>585</v>
      </c>
      <c r="J130" t="s">
        <v>750</v>
      </c>
      <c r="K130" t="s">
        <v>1853</v>
      </c>
      <c r="L130" t="s">
        <v>1724</v>
      </c>
      <c r="M130" t="s">
        <v>861</v>
      </c>
    </row>
    <row r="131" spans="1:13">
      <c r="A131" t="s">
        <v>622</v>
      </c>
      <c r="B131">
        <v>229</v>
      </c>
      <c r="C131" t="s">
        <v>862</v>
      </c>
      <c r="D131">
        <v>230</v>
      </c>
      <c r="E131" t="s">
        <v>174</v>
      </c>
      <c r="F131" t="s">
        <v>863</v>
      </c>
      <c r="G131">
        <v>230681000171</v>
      </c>
      <c r="H131" t="s">
        <v>684</v>
      </c>
      <c r="I131" t="s">
        <v>585</v>
      </c>
      <c r="J131" t="s">
        <v>700</v>
      </c>
      <c r="K131" t="s">
        <v>1854</v>
      </c>
      <c r="L131" t="s">
        <v>1724</v>
      </c>
      <c r="M131" t="s">
        <v>864</v>
      </c>
    </row>
    <row r="132" spans="1:13">
      <c r="A132" t="s">
        <v>622</v>
      </c>
      <c r="B132">
        <v>235</v>
      </c>
      <c r="C132" t="s">
        <v>865</v>
      </c>
      <c r="D132">
        <v>236</v>
      </c>
      <c r="E132" t="s">
        <v>314</v>
      </c>
      <c r="F132" t="s">
        <v>692</v>
      </c>
      <c r="G132">
        <v>230687000175</v>
      </c>
      <c r="H132" t="s">
        <v>684</v>
      </c>
      <c r="I132" t="s">
        <v>585</v>
      </c>
      <c r="J132" t="s">
        <v>732</v>
      </c>
      <c r="K132" t="s">
        <v>1855</v>
      </c>
      <c r="L132" t="s">
        <v>1724</v>
      </c>
      <c r="M132" t="s">
        <v>866</v>
      </c>
    </row>
    <row r="133" spans="1:13">
      <c r="A133" t="s">
        <v>622</v>
      </c>
      <c r="B133">
        <v>1095</v>
      </c>
      <c r="C133" t="s">
        <v>111</v>
      </c>
      <c r="D133">
        <v>1096</v>
      </c>
      <c r="E133" t="s">
        <v>111</v>
      </c>
      <c r="F133" t="s">
        <v>697</v>
      </c>
      <c r="H133" t="s">
        <v>721</v>
      </c>
      <c r="I133" t="s">
        <v>722</v>
      </c>
      <c r="J133" t="s">
        <v>713</v>
      </c>
      <c r="K133" t="s">
        <v>1856</v>
      </c>
      <c r="L133" t="s">
        <v>1724</v>
      </c>
      <c r="M133" t="s">
        <v>730</v>
      </c>
    </row>
    <row r="134" spans="1:13">
      <c r="A134" t="s">
        <v>622</v>
      </c>
      <c r="B134">
        <v>237</v>
      </c>
      <c r="C134" t="s">
        <v>867</v>
      </c>
      <c r="D134">
        <v>238</v>
      </c>
      <c r="E134" t="s">
        <v>117</v>
      </c>
      <c r="F134" t="s">
        <v>699</v>
      </c>
      <c r="G134">
        <v>230690000177</v>
      </c>
      <c r="H134" t="s">
        <v>684</v>
      </c>
      <c r="I134" t="s">
        <v>585</v>
      </c>
      <c r="J134" t="s">
        <v>716</v>
      </c>
      <c r="K134" t="s">
        <v>1857</v>
      </c>
      <c r="L134" t="s">
        <v>1724</v>
      </c>
      <c r="M134" t="s">
        <v>868</v>
      </c>
    </row>
    <row r="135" spans="1:13">
      <c r="A135" t="s">
        <v>622</v>
      </c>
      <c r="B135">
        <v>239</v>
      </c>
      <c r="C135" t="s">
        <v>869</v>
      </c>
      <c r="D135">
        <v>240</v>
      </c>
      <c r="E135" t="s">
        <v>46</v>
      </c>
      <c r="F135" t="s">
        <v>699</v>
      </c>
      <c r="G135">
        <v>230710000917</v>
      </c>
      <c r="H135" t="s">
        <v>684</v>
      </c>
      <c r="I135" t="s">
        <v>585</v>
      </c>
      <c r="J135" t="s">
        <v>716</v>
      </c>
      <c r="K135" t="s">
        <v>1858</v>
      </c>
      <c r="L135" t="s">
        <v>1724</v>
      </c>
      <c r="M135" t="s">
        <v>870</v>
      </c>
    </row>
    <row r="136" spans="1:13">
      <c r="A136" t="s">
        <v>622</v>
      </c>
      <c r="B136">
        <v>242</v>
      </c>
      <c r="C136" t="s">
        <v>871</v>
      </c>
      <c r="D136">
        <v>243</v>
      </c>
      <c r="E136" t="s">
        <v>446</v>
      </c>
      <c r="F136" t="s">
        <v>872</v>
      </c>
      <c r="G136">
        <v>230714000183</v>
      </c>
      <c r="H136" t="s">
        <v>684</v>
      </c>
      <c r="I136" t="s">
        <v>585</v>
      </c>
      <c r="J136" t="s">
        <v>737</v>
      </c>
      <c r="K136" t="s">
        <v>1859</v>
      </c>
      <c r="L136" t="s">
        <v>1724</v>
      </c>
      <c r="M136" t="s">
        <v>873</v>
      </c>
    </row>
    <row r="137" spans="1:13">
      <c r="A137" t="s">
        <v>622</v>
      </c>
      <c r="B137">
        <v>242</v>
      </c>
      <c r="C137" t="s">
        <v>871</v>
      </c>
      <c r="D137">
        <v>246</v>
      </c>
      <c r="E137" t="s">
        <v>178</v>
      </c>
      <c r="F137" t="s">
        <v>697</v>
      </c>
      <c r="G137">
        <v>230714000184</v>
      </c>
      <c r="H137" t="s">
        <v>684</v>
      </c>
      <c r="I137" t="s">
        <v>585</v>
      </c>
      <c r="J137" t="s">
        <v>737</v>
      </c>
      <c r="K137" t="s">
        <v>1860</v>
      </c>
      <c r="L137" t="s">
        <v>1724</v>
      </c>
      <c r="M137" t="s">
        <v>874</v>
      </c>
    </row>
    <row r="138" spans="1:13">
      <c r="A138" t="s">
        <v>622</v>
      </c>
      <c r="B138">
        <v>242</v>
      </c>
      <c r="C138" t="s">
        <v>871</v>
      </c>
      <c r="D138">
        <v>244</v>
      </c>
      <c r="E138" t="s">
        <v>445</v>
      </c>
      <c r="F138" t="s">
        <v>875</v>
      </c>
      <c r="G138">
        <v>230714000182</v>
      </c>
      <c r="H138" t="s">
        <v>684</v>
      </c>
      <c r="I138" t="s">
        <v>585</v>
      </c>
      <c r="J138" t="s">
        <v>737</v>
      </c>
      <c r="K138" t="s">
        <v>1861</v>
      </c>
      <c r="L138" t="s">
        <v>1724</v>
      </c>
      <c r="M138" t="s">
        <v>874</v>
      </c>
    </row>
    <row r="139" spans="1:13">
      <c r="A139" t="s">
        <v>622</v>
      </c>
      <c r="B139">
        <v>1665</v>
      </c>
      <c r="C139" t="s">
        <v>876</v>
      </c>
      <c r="D139">
        <v>249</v>
      </c>
      <c r="E139" t="s">
        <v>468</v>
      </c>
      <c r="F139" t="s">
        <v>692</v>
      </c>
      <c r="G139">
        <v>230725000186</v>
      </c>
      <c r="H139" t="s">
        <v>684</v>
      </c>
      <c r="I139" t="s">
        <v>585</v>
      </c>
      <c r="J139" t="s">
        <v>723</v>
      </c>
      <c r="K139" t="s">
        <v>1862</v>
      </c>
      <c r="L139" t="s">
        <v>1724</v>
      </c>
      <c r="M139" t="s">
        <v>877</v>
      </c>
    </row>
    <row r="140" spans="1:13">
      <c r="A140" t="s">
        <v>622</v>
      </c>
      <c r="B140">
        <v>1197</v>
      </c>
      <c r="C140" t="s">
        <v>66</v>
      </c>
      <c r="D140">
        <v>1198</v>
      </c>
      <c r="E140" t="s">
        <v>66</v>
      </c>
      <c r="F140" t="s">
        <v>697</v>
      </c>
      <c r="H140" t="s">
        <v>721</v>
      </c>
      <c r="I140" t="s">
        <v>722</v>
      </c>
      <c r="J140" t="s">
        <v>713</v>
      </c>
      <c r="K140" t="s">
        <v>1863</v>
      </c>
      <c r="L140" t="s">
        <v>1724</v>
      </c>
      <c r="M140" t="s">
        <v>731</v>
      </c>
    </row>
    <row r="141" spans="1:13">
      <c r="A141" t="s">
        <v>622</v>
      </c>
      <c r="B141">
        <v>250</v>
      </c>
      <c r="C141" t="s">
        <v>878</v>
      </c>
      <c r="D141">
        <v>251</v>
      </c>
      <c r="E141" t="s">
        <v>264</v>
      </c>
      <c r="F141" t="s">
        <v>696</v>
      </c>
      <c r="G141">
        <v>230732000187</v>
      </c>
      <c r="H141" t="s">
        <v>684</v>
      </c>
      <c r="I141" t="s">
        <v>585</v>
      </c>
      <c r="J141" t="s">
        <v>705</v>
      </c>
      <c r="K141" t="s">
        <v>1864</v>
      </c>
      <c r="L141" t="s">
        <v>1724</v>
      </c>
      <c r="M141" t="s">
        <v>706</v>
      </c>
    </row>
    <row r="142" spans="1:13">
      <c r="A142" t="s">
        <v>622</v>
      </c>
      <c r="B142">
        <v>250</v>
      </c>
      <c r="C142" t="s">
        <v>878</v>
      </c>
      <c r="D142">
        <v>255</v>
      </c>
      <c r="E142" t="s">
        <v>75</v>
      </c>
      <c r="F142" t="s">
        <v>697</v>
      </c>
      <c r="G142">
        <v>230732000190</v>
      </c>
      <c r="H142" t="s">
        <v>684</v>
      </c>
      <c r="I142" t="s">
        <v>585</v>
      </c>
      <c r="J142" t="s">
        <v>705</v>
      </c>
      <c r="K142" t="s">
        <v>1865</v>
      </c>
      <c r="L142" t="s">
        <v>1724</v>
      </c>
      <c r="M142" t="s">
        <v>706</v>
      </c>
    </row>
    <row r="143" spans="1:13">
      <c r="A143" t="s">
        <v>622</v>
      </c>
      <c r="B143">
        <v>250</v>
      </c>
      <c r="C143" t="s">
        <v>878</v>
      </c>
      <c r="D143">
        <v>257</v>
      </c>
      <c r="E143" t="s">
        <v>105</v>
      </c>
      <c r="F143" t="s">
        <v>755</v>
      </c>
      <c r="G143">
        <v>230732000191</v>
      </c>
      <c r="H143" t="s">
        <v>684</v>
      </c>
      <c r="I143" t="s">
        <v>585</v>
      </c>
      <c r="J143" t="s">
        <v>705</v>
      </c>
      <c r="K143" t="s">
        <v>1866</v>
      </c>
      <c r="L143" t="s">
        <v>1724</v>
      </c>
      <c r="M143" t="s">
        <v>706</v>
      </c>
    </row>
    <row r="144" spans="1:13">
      <c r="A144" t="s">
        <v>622</v>
      </c>
      <c r="B144">
        <v>250</v>
      </c>
      <c r="C144" t="s">
        <v>878</v>
      </c>
      <c r="D144">
        <v>259</v>
      </c>
      <c r="E144" t="s">
        <v>653</v>
      </c>
      <c r="F144" t="s">
        <v>697</v>
      </c>
      <c r="G144">
        <v>230732000091</v>
      </c>
      <c r="H144" t="s">
        <v>684</v>
      </c>
      <c r="I144" t="s">
        <v>1246</v>
      </c>
      <c r="J144" t="s">
        <v>705</v>
      </c>
      <c r="K144" t="s">
        <v>1865</v>
      </c>
      <c r="L144" t="s">
        <v>1724</v>
      </c>
      <c r="M144" t="s">
        <v>706</v>
      </c>
    </row>
    <row r="145" spans="1:13">
      <c r="A145" t="s">
        <v>622</v>
      </c>
      <c r="B145">
        <v>250</v>
      </c>
      <c r="C145" t="s">
        <v>878</v>
      </c>
      <c r="D145">
        <v>254</v>
      </c>
      <c r="E145" t="s">
        <v>157</v>
      </c>
      <c r="F145" t="s">
        <v>696</v>
      </c>
      <c r="G145">
        <v>230732000193</v>
      </c>
      <c r="H145" t="s">
        <v>684</v>
      </c>
      <c r="I145" t="s">
        <v>585</v>
      </c>
      <c r="J145" t="s">
        <v>705</v>
      </c>
      <c r="K145" t="s">
        <v>1867</v>
      </c>
      <c r="L145" t="s">
        <v>1724</v>
      </c>
      <c r="M145" t="s">
        <v>706</v>
      </c>
    </row>
    <row r="146" spans="1:13">
      <c r="A146" t="s">
        <v>622</v>
      </c>
      <c r="B146">
        <v>250</v>
      </c>
      <c r="C146" t="s">
        <v>878</v>
      </c>
      <c r="D146">
        <v>260</v>
      </c>
      <c r="E146" t="s">
        <v>165</v>
      </c>
      <c r="F146" t="s">
        <v>696</v>
      </c>
      <c r="G146">
        <v>230732023113</v>
      </c>
      <c r="H146" t="s">
        <v>684</v>
      </c>
      <c r="I146" t="s">
        <v>585</v>
      </c>
      <c r="J146" t="s">
        <v>705</v>
      </c>
      <c r="K146" t="s">
        <v>1868</v>
      </c>
      <c r="L146" t="s">
        <v>1724</v>
      </c>
      <c r="M146" t="s">
        <v>706</v>
      </c>
    </row>
    <row r="147" spans="1:13">
      <c r="A147" t="s">
        <v>622</v>
      </c>
      <c r="B147">
        <v>250</v>
      </c>
      <c r="C147" t="s">
        <v>878</v>
      </c>
      <c r="D147">
        <v>2048</v>
      </c>
      <c r="E147" t="s">
        <v>183</v>
      </c>
      <c r="F147" t="s">
        <v>696</v>
      </c>
      <c r="G147">
        <v>230732023179</v>
      </c>
      <c r="H147" t="s">
        <v>684</v>
      </c>
      <c r="I147" t="s">
        <v>585</v>
      </c>
      <c r="J147" t="s">
        <v>705</v>
      </c>
      <c r="K147" t="s">
        <v>1869</v>
      </c>
      <c r="L147" t="s">
        <v>1724</v>
      </c>
      <c r="M147" t="s">
        <v>706</v>
      </c>
    </row>
    <row r="148" spans="1:13">
      <c r="A148" t="s">
        <v>622</v>
      </c>
      <c r="B148">
        <v>250</v>
      </c>
      <c r="C148" t="s">
        <v>878</v>
      </c>
      <c r="D148">
        <v>256</v>
      </c>
      <c r="E148" t="s">
        <v>197</v>
      </c>
      <c r="F148" t="s">
        <v>696</v>
      </c>
      <c r="G148">
        <v>230732000196</v>
      </c>
      <c r="H148" t="s">
        <v>684</v>
      </c>
      <c r="I148" t="s">
        <v>585</v>
      </c>
      <c r="J148" t="s">
        <v>705</v>
      </c>
      <c r="K148" t="s">
        <v>1870</v>
      </c>
      <c r="L148" t="s">
        <v>1724</v>
      </c>
      <c r="M148" t="s">
        <v>706</v>
      </c>
    </row>
    <row r="149" spans="1:13">
      <c r="A149" t="s">
        <v>622</v>
      </c>
      <c r="B149">
        <v>2040</v>
      </c>
      <c r="C149" t="s">
        <v>879</v>
      </c>
      <c r="D149">
        <v>1969</v>
      </c>
      <c r="E149" t="s">
        <v>51</v>
      </c>
      <c r="F149" t="s">
        <v>699</v>
      </c>
      <c r="G149">
        <v>231484223169</v>
      </c>
      <c r="H149" t="s">
        <v>684</v>
      </c>
      <c r="I149" t="s">
        <v>585</v>
      </c>
      <c r="J149" t="s">
        <v>719</v>
      </c>
      <c r="K149" t="s">
        <v>1871</v>
      </c>
      <c r="L149" t="s">
        <v>1724</v>
      </c>
      <c r="M149" t="s">
        <v>720</v>
      </c>
    </row>
    <row r="150" spans="1:13">
      <c r="A150" t="s">
        <v>622</v>
      </c>
      <c r="B150">
        <v>1213</v>
      </c>
      <c r="C150" t="s">
        <v>202</v>
      </c>
      <c r="D150">
        <v>1214</v>
      </c>
      <c r="E150" t="s">
        <v>202</v>
      </c>
      <c r="F150" t="s">
        <v>697</v>
      </c>
      <c r="H150" t="s">
        <v>721</v>
      </c>
      <c r="I150" t="s">
        <v>722</v>
      </c>
      <c r="J150" t="s">
        <v>732</v>
      </c>
      <c r="K150" t="s">
        <v>1872</v>
      </c>
      <c r="L150" t="s">
        <v>1724</v>
      </c>
      <c r="M150" t="s">
        <v>733</v>
      </c>
    </row>
    <row r="151" spans="1:13">
      <c r="A151" t="s">
        <v>622</v>
      </c>
      <c r="B151">
        <v>1021</v>
      </c>
      <c r="C151" t="s">
        <v>1253</v>
      </c>
      <c r="D151">
        <v>1022</v>
      </c>
      <c r="E151" t="s">
        <v>660</v>
      </c>
      <c r="F151" t="s">
        <v>697</v>
      </c>
      <c r="G151">
        <v>230910000233</v>
      </c>
      <c r="H151" t="s">
        <v>684</v>
      </c>
      <c r="I151" t="s">
        <v>1250</v>
      </c>
      <c r="J151" t="s">
        <v>713</v>
      </c>
      <c r="K151" t="s">
        <v>1873</v>
      </c>
      <c r="L151" t="s">
        <v>1724</v>
      </c>
      <c r="M151" t="s">
        <v>732</v>
      </c>
    </row>
    <row r="152" spans="1:13">
      <c r="A152" t="s">
        <v>622</v>
      </c>
      <c r="B152">
        <v>264</v>
      </c>
      <c r="C152" t="s">
        <v>880</v>
      </c>
      <c r="D152">
        <v>265</v>
      </c>
      <c r="E152" t="s">
        <v>477</v>
      </c>
      <c r="F152" t="s">
        <v>692</v>
      </c>
      <c r="G152">
        <v>230745000601</v>
      </c>
      <c r="H152" t="s">
        <v>684</v>
      </c>
      <c r="I152" t="s">
        <v>585</v>
      </c>
      <c r="J152" t="s">
        <v>700</v>
      </c>
      <c r="K152" t="s">
        <v>1874</v>
      </c>
      <c r="L152" t="s">
        <v>1724</v>
      </c>
      <c r="M152" t="s">
        <v>881</v>
      </c>
    </row>
    <row r="153" spans="1:13">
      <c r="A153" t="s">
        <v>622</v>
      </c>
      <c r="B153">
        <v>266</v>
      </c>
      <c r="C153" t="s">
        <v>882</v>
      </c>
      <c r="D153">
        <v>271</v>
      </c>
      <c r="E153" t="s">
        <v>341</v>
      </c>
      <c r="F153" t="s">
        <v>747</v>
      </c>
      <c r="G153">
        <v>230753000583</v>
      </c>
      <c r="H153" t="s">
        <v>684</v>
      </c>
      <c r="I153" t="s">
        <v>585</v>
      </c>
      <c r="J153" t="s">
        <v>705</v>
      </c>
      <c r="K153" t="s">
        <v>1875</v>
      </c>
      <c r="L153" t="s">
        <v>1724</v>
      </c>
      <c r="M153" t="s">
        <v>883</v>
      </c>
    </row>
    <row r="154" spans="1:13">
      <c r="A154" t="s">
        <v>622</v>
      </c>
      <c r="B154">
        <v>266</v>
      </c>
      <c r="C154" t="s">
        <v>882</v>
      </c>
      <c r="D154">
        <v>270</v>
      </c>
      <c r="E154" t="s">
        <v>115</v>
      </c>
      <c r="F154" t="s">
        <v>697</v>
      </c>
      <c r="G154">
        <v>230753000202</v>
      </c>
      <c r="H154" t="s">
        <v>684</v>
      </c>
      <c r="I154" t="s">
        <v>585</v>
      </c>
      <c r="J154" t="s">
        <v>705</v>
      </c>
      <c r="K154" t="s">
        <v>1876</v>
      </c>
      <c r="L154" t="s">
        <v>1724</v>
      </c>
      <c r="M154" t="s">
        <v>884</v>
      </c>
    </row>
    <row r="155" spans="1:13">
      <c r="A155" t="s">
        <v>622</v>
      </c>
      <c r="B155">
        <v>266</v>
      </c>
      <c r="C155" t="s">
        <v>882</v>
      </c>
      <c r="D155">
        <v>269</v>
      </c>
      <c r="E155" t="s">
        <v>209</v>
      </c>
      <c r="F155" t="s">
        <v>735</v>
      </c>
      <c r="G155">
        <v>230753000204</v>
      </c>
      <c r="H155" t="s">
        <v>684</v>
      </c>
      <c r="I155" t="s">
        <v>585</v>
      </c>
      <c r="J155" t="s">
        <v>705</v>
      </c>
      <c r="K155" t="s">
        <v>1877</v>
      </c>
      <c r="L155" t="s">
        <v>1724</v>
      </c>
      <c r="M155" t="s">
        <v>884</v>
      </c>
    </row>
    <row r="156" spans="1:13">
      <c r="A156" t="s">
        <v>622</v>
      </c>
      <c r="B156">
        <v>387</v>
      </c>
      <c r="C156" t="s">
        <v>885</v>
      </c>
      <c r="D156">
        <v>388</v>
      </c>
      <c r="E156" t="s">
        <v>212</v>
      </c>
      <c r="F156" t="s">
        <v>845</v>
      </c>
      <c r="G156">
        <v>230000900032</v>
      </c>
      <c r="H156" t="s">
        <v>684</v>
      </c>
      <c r="I156" t="s">
        <v>585</v>
      </c>
      <c r="J156" t="s">
        <v>690</v>
      </c>
      <c r="K156" t="s">
        <v>1878</v>
      </c>
      <c r="L156" t="s">
        <v>1724</v>
      </c>
      <c r="M156" t="s">
        <v>886</v>
      </c>
    </row>
    <row r="157" spans="1:13">
      <c r="A157" t="s">
        <v>622</v>
      </c>
      <c r="B157">
        <v>1071</v>
      </c>
      <c r="C157" t="s">
        <v>1879</v>
      </c>
      <c r="D157">
        <v>2117</v>
      </c>
      <c r="E157" t="s">
        <v>1880</v>
      </c>
      <c r="F157" t="s">
        <v>851</v>
      </c>
      <c r="G157">
        <v>231484323197</v>
      </c>
      <c r="H157" t="s">
        <v>684</v>
      </c>
      <c r="I157" t="s">
        <v>1245</v>
      </c>
      <c r="J157" t="s">
        <v>690</v>
      </c>
      <c r="K157" t="s">
        <v>1881</v>
      </c>
      <c r="L157" t="s">
        <v>1724</v>
      </c>
      <c r="M157" t="s">
        <v>831</v>
      </c>
    </row>
    <row r="158" spans="1:13">
      <c r="A158" t="s">
        <v>622</v>
      </c>
      <c r="B158">
        <v>1067</v>
      </c>
      <c r="C158" t="s">
        <v>489</v>
      </c>
      <c r="D158">
        <v>1068</v>
      </c>
      <c r="E158" t="s">
        <v>489</v>
      </c>
      <c r="F158" t="s">
        <v>697</v>
      </c>
      <c r="G158">
        <v>230004900293</v>
      </c>
      <c r="H158" t="s">
        <v>684</v>
      </c>
      <c r="I158" t="s">
        <v>718</v>
      </c>
      <c r="J158" t="s">
        <v>719</v>
      </c>
      <c r="K158" t="s">
        <v>1882</v>
      </c>
      <c r="L158" t="s">
        <v>1724</v>
      </c>
      <c r="M158" t="s">
        <v>720</v>
      </c>
    </row>
    <row r="159" spans="1:13">
      <c r="A159" t="s">
        <v>622</v>
      </c>
      <c r="B159">
        <v>696</v>
      </c>
      <c r="C159" t="s">
        <v>904</v>
      </c>
      <c r="D159">
        <v>699</v>
      </c>
      <c r="E159" t="s">
        <v>269</v>
      </c>
      <c r="F159" t="s">
        <v>697</v>
      </c>
      <c r="G159">
        <v>231110000405</v>
      </c>
      <c r="H159" t="s">
        <v>684</v>
      </c>
      <c r="I159" t="s">
        <v>585</v>
      </c>
      <c r="J159" t="s">
        <v>719</v>
      </c>
      <c r="K159" t="s">
        <v>1883</v>
      </c>
      <c r="L159" t="s">
        <v>1724</v>
      </c>
      <c r="M159" t="s">
        <v>905</v>
      </c>
    </row>
    <row r="160" spans="1:13">
      <c r="A160" t="s">
        <v>622</v>
      </c>
      <c r="B160">
        <v>696</v>
      </c>
      <c r="C160" t="s">
        <v>904</v>
      </c>
      <c r="D160">
        <v>698</v>
      </c>
      <c r="E160" t="s">
        <v>382</v>
      </c>
      <c r="F160" t="s">
        <v>696</v>
      </c>
      <c r="G160">
        <v>231110000406</v>
      </c>
      <c r="H160" t="s">
        <v>684</v>
      </c>
      <c r="I160" t="s">
        <v>585</v>
      </c>
      <c r="J160" t="s">
        <v>719</v>
      </c>
      <c r="K160" t="s">
        <v>1884</v>
      </c>
      <c r="L160" t="s">
        <v>1724</v>
      </c>
      <c r="M160" t="s">
        <v>905</v>
      </c>
    </row>
    <row r="161" spans="1:13">
      <c r="A161" t="s">
        <v>622</v>
      </c>
      <c r="B161">
        <v>696</v>
      </c>
      <c r="C161" t="s">
        <v>904</v>
      </c>
      <c r="D161">
        <v>1636</v>
      </c>
      <c r="E161" t="s">
        <v>464</v>
      </c>
      <c r="F161" t="s">
        <v>755</v>
      </c>
      <c r="G161">
        <v>231110023137</v>
      </c>
      <c r="H161" t="s">
        <v>684</v>
      </c>
      <c r="I161" t="s">
        <v>585</v>
      </c>
      <c r="J161" t="s">
        <v>719</v>
      </c>
      <c r="K161" t="s">
        <v>1885</v>
      </c>
      <c r="L161" t="s">
        <v>1724</v>
      </c>
      <c r="M161" t="s">
        <v>905</v>
      </c>
    </row>
    <row r="162" spans="1:13">
      <c r="A162" t="s">
        <v>622</v>
      </c>
      <c r="B162">
        <v>798</v>
      </c>
      <c r="C162" t="s">
        <v>906</v>
      </c>
      <c r="D162">
        <v>799</v>
      </c>
      <c r="E162" t="s">
        <v>207</v>
      </c>
      <c r="F162" t="s">
        <v>697</v>
      </c>
      <c r="G162">
        <v>231453000734</v>
      </c>
      <c r="H162" t="s">
        <v>684</v>
      </c>
      <c r="I162" t="s">
        <v>585</v>
      </c>
      <c r="J162" t="s">
        <v>713</v>
      </c>
      <c r="K162" t="s">
        <v>1886</v>
      </c>
      <c r="L162" t="s">
        <v>1724</v>
      </c>
      <c r="M162" t="s">
        <v>907</v>
      </c>
    </row>
    <row r="163" spans="1:13">
      <c r="A163" t="s">
        <v>622</v>
      </c>
      <c r="B163">
        <v>798</v>
      </c>
      <c r="C163" t="s">
        <v>906</v>
      </c>
      <c r="D163">
        <v>805</v>
      </c>
      <c r="E163" t="s">
        <v>216</v>
      </c>
      <c r="F163" t="s">
        <v>699</v>
      </c>
      <c r="G163">
        <v>231453023115</v>
      </c>
      <c r="H163" t="s">
        <v>684</v>
      </c>
      <c r="I163" t="s">
        <v>585</v>
      </c>
      <c r="J163" t="s">
        <v>713</v>
      </c>
      <c r="K163" t="s">
        <v>1887</v>
      </c>
      <c r="L163" t="s">
        <v>1888</v>
      </c>
      <c r="M163" t="s">
        <v>907</v>
      </c>
    </row>
    <row r="164" spans="1:13">
      <c r="A164" t="s">
        <v>622</v>
      </c>
      <c r="B164">
        <v>798</v>
      </c>
      <c r="C164" t="s">
        <v>906</v>
      </c>
      <c r="D164">
        <v>802</v>
      </c>
      <c r="E164" t="s">
        <v>641</v>
      </c>
      <c r="F164" t="s">
        <v>697</v>
      </c>
      <c r="G164">
        <v>231453000179</v>
      </c>
      <c r="H164" t="s">
        <v>684</v>
      </c>
      <c r="I164" t="s">
        <v>1246</v>
      </c>
      <c r="J164" t="s">
        <v>713</v>
      </c>
      <c r="K164" t="s">
        <v>1889</v>
      </c>
      <c r="L164" t="s">
        <v>1724</v>
      </c>
      <c r="M164" t="s">
        <v>907</v>
      </c>
    </row>
    <row r="165" spans="1:13">
      <c r="A165" t="s">
        <v>622</v>
      </c>
      <c r="B165">
        <v>994</v>
      </c>
      <c r="C165" t="s">
        <v>908</v>
      </c>
      <c r="D165">
        <v>995</v>
      </c>
      <c r="E165" t="s">
        <v>539</v>
      </c>
      <c r="F165" t="s">
        <v>692</v>
      </c>
      <c r="G165">
        <v>231191001056</v>
      </c>
      <c r="H165" t="s">
        <v>684</v>
      </c>
      <c r="I165" t="s">
        <v>585</v>
      </c>
      <c r="J165" t="s">
        <v>723</v>
      </c>
      <c r="K165" t="s">
        <v>1890</v>
      </c>
      <c r="L165" t="s">
        <v>1724</v>
      </c>
      <c r="M165" t="s">
        <v>909</v>
      </c>
    </row>
    <row r="166" spans="1:13">
      <c r="A166" t="s">
        <v>622</v>
      </c>
      <c r="B166">
        <v>277</v>
      </c>
      <c r="C166" t="s">
        <v>887</v>
      </c>
      <c r="D166">
        <v>280</v>
      </c>
      <c r="E166" t="s">
        <v>655</v>
      </c>
      <c r="F166" t="s">
        <v>697</v>
      </c>
      <c r="G166">
        <v>230771000981</v>
      </c>
      <c r="H166" t="s">
        <v>684</v>
      </c>
      <c r="I166" t="s">
        <v>1246</v>
      </c>
      <c r="J166" t="s">
        <v>716</v>
      </c>
      <c r="K166" t="s">
        <v>1891</v>
      </c>
      <c r="L166" t="s">
        <v>1724</v>
      </c>
      <c r="M166" t="s">
        <v>888</v>
      </c>
    </row>
    <row r="167" spans="1:13">
      <c r="A167" t="s">
        <v>622</v>
      </c>
      <c r="B167">
        <v>277</v>
      </c>
      <c r="C167" t="s">
        <v>887</v>
      </c>
      <c r="D167">
        <v>279</v>
      </c>
      <c r="E167" t="s">
        <v>167</v>
      </c>
      <c r="F167" t="s">
        <v>697</v>
      </c>
      <c r="G167">
        <v>230771000209</v>
      </c>
      <c r="H167" t="s">
        <v>684</v>
      </c>
      <c r="I167" t="s">
        <v>585</v>
      </c>
      <c r="J167" t="s">
        <v>716</v>
      </c>
      <c r="K167" t="s">
        <v>1891</v>
      </c>
      <c r="L167" t="s">
        <v>1724</v>
      </c>
      <c r="M167" t="s">
        <v>888</v>
      </c>
    </row>
    <row r="168" spans="1:13">
      <c r="A168" t="s">
        <v>622</v>
      </c>
      <c r="B168">
        <v>277</v>
      </c>
      <c r="C168" t="s">
        <v>887</v>
      </c>
      <c r="D168">
        <v>278</v>
      </c>
      <c r="E168" t="s">
        <v>523</v>
      </c>
      <c r="F168" t="s">
        <v>699</v>
      </c>
      <c r="G168">
        <v>230771000210</v>
      </c>
      <c r="H168" t="s">
        <v>684</v>
      </c>
      <c r="I168" t="s">
        <v>585</v>
      </c>
      <c r="J168" t="s">
        <v>716</v>
      </c>
      <c r="K168" t="s">
        <v>1892</v>
      </c>
      <c r="L168" t="s">
        <v>1724</v>
      </c>
      <c r="M168" t="s">
        <v>888</v>
      </c>
    </row>
    <row r="169" spans="1:13">
      <c r="A169" t="s">
        <v>622</v>
      </c>
      <c r="B169">
        <v>1412</v>
      </c>
      <c r="C169" t="s">
        <v>889</v>
      </c>
      <c r="D169">
        <v>1000</v>
      </c>
      <c r="E169" t="s">
        <v>99</v>
      </c>
      <c r="F169" t="s">
        <v>699</v>
      </c>
      <c r="G169">
        <v>230006700561</v>
      </c>
      <c r="H169" t="s">
        <v>684</v>
      </c>
      <c r="I169" t="s">
        <v>585</v>
      </c>
      <c r="J169" t="s">
        <v>716</v>
      </c>
      <c r="K169" t="s">
        <v>1893</v>
      </c>
      <c r="L169" t="s">
        <v>1724</v>
      </c>
      <c r="M169" t="s">
        <v>890</v>
      </c>
    </row>
    <row r="170" spans="1:13">
      <c r="A170" t="s">
        <v>622</v>
      </c>
      <c r="B170">
        <v>282</v>
      </c>
      <c r="C170" t="s">
        <v>891</v>
      </c>
      <c r="D170">
        <v>284</v>
      </c>
      <c r="E170" t="s">
        <v>59</v>
      </c>
      <c r="F170" t="s">
        <v>696</v>
      </c>
      <c r="G170">
        <v>230780000282</v>
      </c>
      <c r="H170" t="s">
        <v>684</v>
      </c>
      <c r="I170" t="s">
        <v>585</v>
      </c>
      <c r="J170" t="s">
        <v>719</v>
      </c>
      <c r="K170" t="s">
        <v>1894</v>
      </c>
      <c r="L170" t="s">
        <v>1724</v>
      </c>
      <c r="M170" t="s">
        <v>892</v>
      </c>
    </row>
    <row r="171" spans="1:13">
      <c r="A171" t="s">
        <v>622</v>
      </c>
      <c r="B171">
        <v>282</v>
      </c>
      <c r="C171" t="s">
        <v>891</v>
      </c>
      <c r="D171">
        <v>283</v>
      </c>
      <c r="E171" t="s">
        <v>220</v>
      </c>
      <c r="F171" t="s">
        <v>689</v>
      </c>
      <c r="G171">
        <v>230780000214</v>
      </c>
      <c r="H171" t="s">
        <v>684</v>
      </c>
      <c r="I171" t="s">
        <v>585</v>
      </c>
      <c r="J171" t="s">
        <v>719</v>
      </c>
      <c r="K171" t="s">
        <v>1895</v>
      </c>
      <c r="L171" t="s">
        <v>1724</v>
      </c>
      <c r="M171" t="s">
        <v>892</v>
      </c>
    </row>
    <row r="172" spans="1:13">
      <c r="A172" t="s">
        <v>622</v>
      </c>
      <c r="B172">
        <v>1501</v>
      </c>
      <c r="C172" t="s">
        <v>575</v>
      </c>
      <c r="D172">
        <v>1502</v>
      </c>
      <c r="E172" t="s">
        <v>575</v>
      </c>
      <c r="F172" t="s">
        <v>697</v>
      </c>
      <c r="G172">
        <v>231480823134</v>
      </c>
      <c r="H172" t="s">
        <v>684</v>
      </c>
      <c r="I172" t="s">
        <v>586</v>
      </c>
      <c r="J172" t="s">
        <v>685</v>
      </c>
      <c r="K172" t="s">
        <v>1896</v>
      </c>
      <c r="L172" t="s">
        <v>1724</v>
      </c>
      <c r="M172" t="s">
        <v>702</v>
      </c>
    </row>
    <row r="173" spans="1:13">
      <c r="A173" t="s">
        <v>622</v>
      </c>
      <c r="B173">
        <v>1762</v>
      </c>
      <c r="C173" t="s">
        <v>602</v>
      </c>
      <c r="D173">
        <v>1766</v>
      </c>
      <c r="E173" t="s">
        <v>579</v>
      </c>
      <c r="F173" t="s">
        <v>697</v>
      </c>
      <c r="G173">
        <v>231483223155</v>
      </c>
      <c r="H173" t="s">
        <v>684</v>
      </c>
      <c r="I173" t="s">
        <v>586</v>
      </c>
      <c r="J173" t="s">
        <v>694</v>
      </c>
      <c r="K173" t="s">
        <v>1897</v>
      </c>
      <c r="L173" t="s">
        <v>1724</v>
      </c>
      <c r="M173" t="s">
        <v>695</v>
      </c>
    </row>
    <row r="174" spans="1:13">
      <c r="A174" t="s">
        <v>622</v>
      </c>
      <c r="B174">
        <v>1223</v>
      </c>
      <c r="C174" t="s">
        <v>79</v>
      </c>
      <c r="D174">
        <v>1224</v>
      </c>
      <c r="E174" t="s">
        <v>79</v>
      </c>
      <c r="F174" t="s">
        <v>697</v>
      </c>
      <c r="H174" t="s">
        <v>721</v>
      </c>
      <c r="I174" t="s">
        <v>722</v>
      </c>
      <c r="J174" t="s">
        <v>685</v>
      </c>
      <c r="K174" t="s">
        <v>1898</v>
      </c>
      <c r="L174" t="s">
        <v>1724</v>
      </c>
      <c r="M174" t="s">
        <v>734</v>
      </c>
    </row>
    <row r="175" spans="1:13">
      <c r="A175" t="s">
        <v>622</v>
      </c>
      <c r="B175">
        <v>1672</v>
      </c>
      <c r="C175" t="s">
        <v>581</v>
      </c>
      <c r="D175">
        <v>1673</v>
      </c>
      <c r="E175" t="s">
        <v>581</v>
      </c>
      <c r="F175" t="s">
        <v>689</v>
      </c>
      <c r="G175">
        <v>231481923145</v>
      </c>
      <c r="H175" t="s">
        <v>684</v>
      </c>
      <c r="I175" t="s">
        <v>586</v>
      </c>
      <c r="J175" t="s">
        <v>690</v>
      </c>
      <c r="K175" t="s">
        <v>1899</v>
      </c>
      <c r="L175" t="s">
        <v>1900</v>
      </c>
      <c r="M175" t="s">
        <v>1196</v>
      </c>
    </row>
    <row r="176" spans="1:13">
      <c r="A176" t="s">
        <v>622</v>
      </c>
      <c r="B176">
        <v>2005</v>
      </c>
      <c r="C176" t="s">
        <v>1901</v>
      </c>
      <c r="D176">
        <v>2006</v>
      </c>
      <c r="E176" t="s">
        <v>1901</v>
      </c>
      <c r="F176" t="s">
        <v>697</v>
      </c>
      <c r="G176">
        <v>231484023174</v>
      </c>
      <c r="H176" t="s">
        <v>684</v>
      </c>
      <c r="I176" t="s">
        <v>718</v>
      </c>
      <c r="J176" t="s">
        <v>700</v>
      </c>
      <c r="K176" t="s">
        <v>1902</v>
      </c>
      <c r="L176" t="s">
        <v>1724</v>
      </c>
      <c r="M176" t="s">
        <v>1020</v>
      </c>
    </row>
    <row r="177" spans="1:13">
      <c r="A177" t="s">
        <v>622</v>
      </c>
      <c r="B177">
        <v>1739</v>
      </c>
      <c r="C177" t="s">
        <v>582</v>
      </c>
      <c r="D177">
        <v>1715</v>
      </c>
      <c r="E177" t="s">
        <v>582</v>
      </c>
      <c r="F177" t="s">
        <v>689</v>
      </c>
      <c r="G177">
        <v>231482123147</v>
      </c>
      <c r="H177" t="s">
        <v>684</v>
      </c>
      <c r="I177" t="s">
        <v>586</v>
      </c>
      <c r="J177" t="s">
        <v>694</v>
      </c>
      <c r="K177" t="s">
        <v>1903</v>
      </c>
      <c r="L177" t="s">
        <v>1724</v>
      </c>
      <c r="M177" t="s">
        <v>695</v>
      </c>
    </row>
    <row r="178" spans="1:13">
      <c r="A178" t="s">
        <v>622</v>
      </c>
      <c r="B178">
        <v>294</v>
      </c>
      <c r="C178" t="s">
        <v>893</v>
      </c>
      <c r="D178">
        <v>295</v>
      </c>
      <c r="E178" t="s">
        <v>176</v>
      </c>
      <c r="F178" t="s">
        <v>792</v>
      </c>
      <c r="G178">
        <v>230816000220</v>
      </c>
      <c r="H178" t="s">
        <v>684</v>
      </c>
      <c r="I178" t="s">
        <v>585</v>
      </c>
      <c r="J178" t="s">
        <v>713</v>
      </c>
      <c r="K178" t="s">
        <v>1904</v>
      </c>
      <c r="L178" t="s">
        <v>1724</v>
      </c>
      <c r="M178" t="s">
        <v>894</v>
      </c>
    </row>
    <row r="179" spans="1:13">
      <c r="A179" t="s">
        <v>622</v>
      </c>
      <c r="B179">
        <v>296</v>
      </c>
      <c r="C179" t="s">
        <v>895</v>
      </c>
      <c r="D179">
        <v>297</v>
      </c>
      <c r="E179" t="s">
        <v>243</v>
      </c>
      <c r="F179" t="s">
        <v>699</v>
      </c>
      <c r="G179">
        <v>230825000222</v>
      </c>
      <c r="H179" t="s">
        <v>684</v>
      </c>
      <c r="I179" t="s">
        <v>585</v>
      </c>
      <c r="J179" t="s">
        <v>713</v>
      </c>
      <c r="K179" t="s">
        <v>1905</v>
      </c>
      <c r="L179" t="s">
        <v>1724</v>
      </c>
      <c r="M179" t="s">
        <v>896</v>
      </c>
    </row>
    <row r="180" spans="1:13">
      <c r="A180" t="s">
        <v>622</v>
      </c>
      <c r="B180">
        <v>298</v>
      </c>
      <c r="C180" t="s">
        <v>897</v>
      </c>
      <c r="D180">
        <v>299</v>
      </c>
      <c r="E180" t="s">
        <v>42</v>
      </c>
      <c r="F180" t="s">
        <v>747</v>
      </c>
      <c r="G180">
        <v>230828000224</v>
      </c>
      <c r="H180" t="s">
        <v>684</v>
      </c>
      <c r="I180" t="s">
        <v>585</v>
      </c>
      <c r="J180" t="s">
        <v>713</v>
      </c>
      <c r="K180" t="s">
        <v>1906</v>
      </c>
      <c r="L180" t="s">
        <v>1724</v>
      </c>
      <c r="M180" t="s">
        <v>898</v>
      </c>
    </row>
    <row r="181" spans="1:13">
      <c r="A181" t="s">
        <v>622</v>
      </c>
      <c r="B181">
        <v>298</v>
      </c>
      <c r="C181" t="s">
        <v>897</v>
      </c>
      <c r="D181">
        <v>301</v>
      </c>
      <c r="E181" t="s">
        <v>122</v>
      </c>
      <c r="F181" t="s">
        <v>683</v>
      </c>
      <c r="G181">
        <v>230828000227</v>
      </c>
      <c r="H181" t="s">
        <v>684</v>
      </c>
      <c r="I181" t="s">
        <v>585</v>
      </c>
      <c r="J181" t="s">
        <v>713</v>
      </c>
      <c r="K181" t="s">
        <v>1907</v>
      </c>
      <c r="L181" t="s">
        <v>1724</v>
      </c>
      <c r="M181" t="s">
        <v>898</v>
      </c>
    </row>
    <row r="182" spans="1:13">
      <c r="A182" t="s">
        <v>622</v>
      </c>
      <c r="B182">
        <v>304</v>
      </c>
      <c r="C182" t="s">
        <v>899</v>
      </c>
      <c r="D182">
        <v>305</v>
      </c>
      <c r="E182" t="s">
        <v>627</v>
      </c>
      <c r="F182" t="s">
        <v>699</v>
      </c>
      <c r="G182">
        <v>230834000229</v>
      </c>
      <c r="H182" t="s">
        <v>684</v>
      </c>
      <c r="I182" t="s">
        <v>585</v>
      </c>
      <c r="J182" t="s">
        <v>732</v>
      </c>
      <c r="K182" t="s">
        <v>1908</v>
      </c>
      <c r="L182" t="s">
        <v>1724</v>
      </c>
      <c r="M182" t="s">
        <v>900</v>
      </c>
    </row>
    <row r="183" spans="1:13">
      <c r="A183" t="s">
        <v>622</v>
      </c>
      <c r="B183">
        <v>1058</v>
      </c>
      <c r="C183" t="s">
        <v>901</v>
      </c>
      <c r="D183">
        <v>1059</v>
      </c>
      <c r="E183" t="s">
        <v>227</v>
      </c>
      <c r="F183" t="s">
        <v>697</v>
      </c>
      <c r="G183">
        <v>230840000920</v>
      </c>
      <c r="H183" t="s">
        <v>684</v>
      </c>
      <c r="I183" t="s">
        <v>585</v>
      </c>
      <c r="J183" t="s">
        <v>716</v>
      </c>
      <c r="K183" t="s">
        <v>1909</v>
      </c>
      <c r="L183" t="s">
        <v>1724</v>
      </c>
      <c r="M183" t="s">
        <v>870</v>
      </c>
    </row>
    <row r="184" spans="1:13">
      <c r="A184" t="s">
        <v>622</v>
      </c>
      <c r="B184">
        <v>311</v>
      </c>
      <c r="C184" t="s">
        <v>902</v>
      </c>
      <c r="D184">
        <v>312</v>
      </c>
      <c r="E184" t="s">
        <v>230</v>
      </c>
      <c r="F184" t="s">
        <v>699</v>
      </c>
      <c r="G184">
        <v>230849000232</v>
      </c>
      <c r="H184" t="s">
        <v>684</v>
      </c>
      <c r="I184" t="s">
        <v>585</v>
      </c>
      <c r="J184" t="s">
        <v>723</v>
      </c>
      <c r="K184" t="s">
        <v>1910</v>
      </c>
      <c r="L184" t="s">
        <v>1724</v>
      </c>
      <c r="M184" t="s">
        <v>903</v>
      </c>
    </row>
    <row r="185" spans="1:13">
      <c r="A185" t="s">
        <v>622</v>
      </c>
      <c r="B185">
        <v>1036</v>
      </c>
      <c r="C185" t="s">
        <v>910</v>
      </c>
      <c r="D185">
        <v>1037</v>
      </c>
      <c r="E185" t="s">
        <v>232</v>
      </c>
      <c r="F185" t="s">
        <v>697</v>
      </c>
      <c r="G185">
        <v>230850000061</v>
      </c>
      <c r="H185" t="s">
        <v>684</v>
      </c>
      <c r="I185" t="s">
        <v>585</v>
      </c>
      <c r="J185" t="s">
        <v>723</v>
      </c>
      <c r="K185" t="s">
        <v>1911</v>
      </c>
      <c r="L185" t="s">
        <v>1724</v>
      </c>
      <c r="M185" t="s">
        <v>764</v>
      </c>
    </row>
    <row r="186" spans="1:13">
      <c r="A186" t="s">
        <v>622</v>
      </c>
      <c r="B186">
        <v>319</v>
      </c>
      <c r="C186" t="s">
        <v>911</v>
      </c>
      <c r="D186">
        <v>320</v>
      </c>
      <c r="E186" t="s">
        <v>504</v>
      </c>
      <c r="F186" t="s">
        <v>692</v>
      </c>
      <c r="G186">
        <v>230894000237</v>
      </c>
      <c r="H186" t="s">
        <v>684</v>
      </c>
      <c r="I186" t="s">
        <v>585</v>
      </c>
      <c r="J186" t="s">
        <v>732</v>
      </c>
      <c r="K186" t="s">
        <v>1912</v>
      </c>
      <c r="L186" t="s">
        <v>1724</v>
      </c>
      <c r="M186" t="s">
        <v>912</v>
      </c>
    </row>
    <row r="187" spans="1:13">
      <c r="A187" t="s">
        <v>622</v>
      </c>
      <c r="B187">
        <v>1735</v>
      </c>
      <c r="C187" t="s">
        <v>913</v>
      </c>
      <c r="D187">
        <v>738</v>
      </c>
      <c r="E187" t="s">
        <v>346</v>
      </c>
      <c r="F187" t="s">
        <v>692</v>
      </c>
      <c r="G187">
        <v>231482400444</v>
      </c>
      <c r="H187" t="s">
        <v>684</v>
      </c>
      <c r="I187" t="s">
        <v>585</v>
      </c>
      <c r="J187" t="s">
        <v>700</v>
      </c>
      <c r="K187" t="s">
        <v>1913</v>
      </c>
      <c r="L187" t="s">
        <v>1724</v>
      </c>
      <c r="M187" t="s">
        <v>914</v>
      </c>
    </row>
    <row r="188" spans="1:13">
      <c r="A188" t="s">
        <v>622</v>
      </c>
      <c r="B188">
        <v>342</v>
      </c>
      <c r="C188" t="s">
        <v>915</v>
      </c>
      <c r="D188">
        <v>344</v>
      </c>
      <c r="E188" t="s">
        <v>267</v>
      </c>
      <c r="F188" t="s">
        <v>699</v>
      </c>
      <c r="G188">
        <v>230933000255</v>
      </c>
      <c r="H188" t="s">
        <v>684</v>
      </c>
      <c r="I188" t="s">
        <v>585</v>
      </c>
      <c r="J188" t="s">
        <v>713</v>
      </c>
      <c r="K188" t="s">
        <v>1914</v>
      </c>
      <c r="L188" t="s">
        <v>1724</v>
      </c>
      <c r="M188" t="s">
        <v>916</v>
      </c>
    </row>
    <row r="189" spans="1:13">
      <c r="A189" t="s">
        <v>622</v>
      </c>
      <c r="B189">
        <v>345</v>
      </c>
      <c r="C189" t="s">
        <v>917</v>
      </c>
      <c r="D189">
        <v>346</v>
      </c>
      <c r="E189" t="s">
        <v>33</v>
      </c>
      <c r="F189" t="s">
        <v>699</v>
      </c>
      <c r="G189">
        <v>230939000257</v>
      </c>
      <c r="H189" t="s">
        <v>684</v>
      </c>
      <c r="I189" t="s">
        <v>585</v>
      </c>
      <c r="J189" t="s">
        <v>723</v>
      </c>
      <c r="K189" t="s">
        <v>1915</v>
      </c>
      <c r="L189" t="s">
        <v>1724</v>
      </c>
      <c r="M189" t="s">
        <v>918</v>
      </c>
    </row>
    <row r="190" spans="1:13">
      <c r="A190" t="s">
        <v>622</v>
      </c>
      <c r="B190">
        <v>1029</v>
      </c>
      <c r="C190" t="s">
        <v>1254</v>
      </c>
      <c r="D190">
        <v>1030</v>
      </c>
      <c r="E190" t="s">
        <v>662</v>
      </c>
      <c r="F190" t="s">
        <v>697</v>
      </c>
      <c r="G190">
        <v>231232000253</v>
      </c>
      <c r="H190" t="s">
        <v>684</v>
      </c>
      <c r="I190" t="s">
        <v>1250</v>
      </c>
      <c r="J190" t="s">
        <v>728</v>
      </c>
      <c r="K190" t="s">
        <v>1916</v>
      </c>
      <c r="L190" t="s">
        <v>1724</v>
      </c>
      <c r="M190" t="s">
        <v>1255</v>
      </c>
    </row>
    <row r="191" spans="1:13">
      <c r="A191" t="s">
        <v>622</v>
      </c>
      <c r="B191">
        <v>349</v>
      </c>
      <c r="C191" t="s">
        <v>919</v>
      </c>
      <c r="D191">
        <v>350</v>
      </c>
      <c r="E191" t="s">
        <v>234</v>
      </c>
      <c r="F191" t="s">
        <v>699</v>
      </c>
      <c r="G191">
        <v>230956000259</v>
      </c>
      <c r="H191" t="s">
        <v>684</v>
      </c>
      <c r="I191" t="s">
        <v>585</v>
      </c>
      <c r="J191" t="s">
        <v>716</v>
      </c>
      <c r="K191" t="s">
        <v>1917</v>
      </c>
      <c r="L191" t="s">
        <v>1724</v>
      </c>
      <c r="M191" t="s">
        <v>920</v>
      </c>
    </row>
    <row r="192" spans="1:13">
      <c r="A192" t="s">
        <v>622</v>
      </c>
      <c r="B192">
        <v>351</v>
      </c>
      <c r="C192" t="s">
        <v>921</v>
      </c>
      <c r="D192">
        <v>352</v>
      </c>
      <c r="E192" t="s">
        <v>511</v>
      </c>
      <c r="F192" t="s">
        <v>699</v>
      </c>
      <c r="G192">
        <v>230963000260</v>
      </c>
      <c r="H192" t="s">
        <v>684</v>
      </c>
      <c r="I192" t="s">
        <v>585</v>
      </c>
      <c r="J192" t="s">
        <v>723</v>
      </c>
      <c r="K192" t="s">
        <v>1918</v>
      </c>
      <c r="L192" t="s">
        <v>1724</v>
      </c>
      <c r="M192" t="s">
        <v>713</v>
      </c>
    </row>
    <row r="193" spans="1:13">
      <c r="A193" t="s">
        <v>622</v>
      </c>
      <c r="B193">
        <v>353</v>
      </c>
      <c r="C193" t="s">
        <v>922</v>
      </c>
      <c r="D193">
        <v>354</v>
      </c>
      <c r="E193" t="s">
        <v>512</v>
      </c>
      <c r="F193" t="s">
        <v>699</v>
      </c>
      <c r="G193">
        <v>230965001006</v>
      </c>
      <c r="H193" t="s">
        <v>684</v>
      </c>
      <c r="I193" t="s">
        <v>585</v>
      </c>
      <c r="J193" t="s">
        <v>716</v>
      </c>
      <c r="K193" t="s">
        <v>1919</v>
      </c>
      <c r="L193" t="s">
        <v>1724</v>
      </c>
      <c r="M193" t="s">
        <v>717</v>
      </c>
    </row>
    <row r="194" spans="1:13">
      <c r="A194" t="s">
        <v>622</v>
      </c>
      <c r="B194">
        <v>1013</v>
      </c>
      <c r="C194" t="s">
        <v>715</v>
      </c>
      <c r="D194">
        <v>1014</v>
      </c>
      <c r="E194" t="s">
        <v>213</v>
      </c>
      <c r="F194" t="s">
        <v>699</v>
      </c>
      <c r="G194">
        <v>230006900630</v>
      </c>
      <c r="H194" t="s">
        <v>684</v>
      </c>
      <c r="I194" t="s">
        <v>712</v>
      </c>
      <c r="J194" t="s">
        <v>716</v>
      </c>
      <c r="K194" t="s">
        <v>1920</v>
      </c>
      <c r="L194" t="s">
        <v>1724</v>
      </c>
      <c r="M194" t="s">
        <v>717</v>
      </c>
    </row>
    <row r="195" spans="1:13">
      <c r="A195" t="s">
        <v>622</v>
      </c>
      <c r="B195">
        <v>364</v>
      </c>
      <c r="C195" t="s">
        <v>923</v>
      </c>
      <c r="D195">
        <v>369</v>
      </c>
      <c r="E195" t="s">
        <v>31</v>
      </c>
      <c r="F195" t="s">
        <v>747</v>
      </c>
      <c r="G195">
        <v>230993000271</v>
      </c>
      <c r="H195" t="s">
        <v>684</v>
      </c>
      <c r="I195" t="s">
        <v>585</v>
      </c>
      <c r="J195" t="s">
        <v>690</v>
      </c>
      <c r="K195" t="s">
        <v>1921</v>
      </c>
      <c r="L195" t="s">
        <v>1724</v>
      </c>
      <c r="M195" t="s">
        <v>698</v>
      </c>
    </row>
    <row r="196" spans="1:13">
      <c r="A196" t="s">
        <v>622</v>
      </c>
      <c r="B196">
        <v>364</v>
      </c>
      <c r="C196" t="s">
        <v>923</v>
      </c>
      <c r="D196">
        <v>384</v>
      </c>
      <c r="E196" t="s">
        <v>166</v>
      </c>
      <c r="F196" t="s">
        <v>697</v>
      </c>
      <c r="G196">
        <v>230993000603</v>
      </c>
      <c r="H196" t="s">
        <v>684</v>
      </c>
      <c r="I196" t="s">
        <v>585</v>
      </c>
      <c r="J196" t="s">
        <v>690</v>
      </c>
      <c r="K196" t="s">
        <v>1922</v>
      </c>
      <c r="L196" t="s">
        <v>1724</v>
      </c>
      <c r="M196" t="s">
        <v>698</v>
      </c>
    </row>
    <row r="197" spans="1:13">
      <c r="A197" t="s">
        <v>622</v>
      </c>
      <c r="B197">
        <v>364</v>
      </c>
      <c r="C197" t="s">
        <v>923</v>
      </c>
      <c r="D197">
        <v>367</v>
      </c>
      <c r="E197" t="s">
        <v>284</v>
      </c>
      <c r="F197" t="s">
        <v>845</v>
      </c>
      <c r="G197">
        <v>230993000267</v>
      </c>
      <c r="H197" t="s">
        <v>684</v>
      </c>
      <c r="I197" t="s">
        <v>585</v>
      </c>
      <c r="J197" t="s">
        <v>690</v>
      </c>
      <c r="K197" t="s">
        <v>1923</v>
      </c>
      <c r="L197" t="s">
        <v>1724</v>
      </c>
      <c r="M197" t="s">
        <v>924</v>
      </c>
    </row>
    <row r="198" spans="1:13">
      <c r="A198" t="s">
        <v>622</v>
      </c>
      <c r="B198">
        <v>364</v>
      </c>
      <c r="C198" t="s">
        <v>923</v>
      </c>
      <c r="D198">
        <v>379</v>
      </c>
      <c r="E198" t="s">
        <v>44</v>
      </c>
      <c r="F198" t="s">
        <v>697</v>
      </c>
      <c r="G198">
        <v>230993000269</v>
      </c>
      <c r="H198" t="s">
        <v>684</v>
      </c>
      <c r="I198" t="s">
        <v>585</v>
      </c>
      <c r="J198" t="s">
        <v>690</v>
      </c>
      <c r="K198" t="s">
        <v>1924</v>
      </c>
      <c r="L198" t="s">
        <v>1724</v>
      </c>
      <c r="M198" t="s">
        <v>698</v>
      </c>
    </row>
    <row r="199" spans="1:13">
      <c r="A199" t="s">
        <v>622</v>
      </c>
      <c r="B199">
        <v>364</v>
      </c>
      <c r="C199" t="s">
        <v>923</v>
      </c>
      <c r="D199">
        <v>385</v>
      </c>
      <c r="E199" t="s">
        <v>245</v>
      </c>
      <c r="F199" t="s">
        <v>747</v>
      </c>
      <c r="G199">
        <v>230993000279</v>
      </c>
      <c r="H199" t="s">
        <v>684</v>
      </c>
      <c r="I199" t="s">
        <v>585</v>
      </c>
      <c r="J199" t="s">
        <v>690</v>
      </c>
      <c r="K199" t="s">
        <v>1925</v>
      </c>
      <c r="L199" t="s">
        <v>1724</v>
      </c>
      <c r="M199" t="s">
        <v>698</v>
      </c>
    </row>
    <row r="200" spans="1:13">
      <c r="A200" t="s">
        <v>622</v>
      </c>
      <c r="B200">
        <v>364</v>
      </c>
      <c r="C200" t="s">
        <v>923</v>
      </c>
      <c r="D200">
        <v>381</v>
      </c>
      <c r="E200" t="s">
        <v>274</v>
      </c>
      <c r="F200" t="s">
        <v>747</v>
      </c>
      <c r="G200">
        <v>230993000286</v>
      </c>
      <c r="H200" t="s">
        <v>684</v>
      </c>
      <c r="I200" t="s">
        <v>585</v>
      </c>
      <c r="J200" t="s">
        <v>690</v>
      </c>
      <c r="K200" t="s">
        <v>1926</v>
      </c>
      <c r="L200" t="s">
        <v>1724</v>
      </c>
      <c r="M200" t="s">
        <v>698</v>
      </c>
    </row>
    <row r="201" spans="1:13">
      <c r="A201" t="s">
        <v>622</v>
      </c>
      <c r="B201">
        <v>364</v>
      </c>
      <c r="C201" t="s">
        <v>923</v>
      </c>
      <c r="D201">
        <v>373</v>
      </c>
      <c r="E201" t="s">
        <v>298</v>
      </c>
      <c r="F201" t="s">
        <v>747</v>
      </c>
      <c r="G201">
        <v>230993000272</v>
      </c>
      <c r="H201" t="s">
        <v>684</v>
      </c>
      <c r="I201" t="s">
        <v>585</v>
      </c>
      <c r="J201" t="s">
        <v>690</v>
      </c>
      <c r="K201" t="s">
        <v>1927</v>
      </c>
      <c r="L201" t="s">
        <v>1724</v>
      </c>
      <c r="M201" t="s">
        <v>698</v>
      </c>
    </row>
    <row r="202" spans="1:13">
      <c r="A202" t="s">
        <v>622</v>
      </c>
      <c r="B202">
        <v>364</v>
      </c>
      <c r="C202" t="s">
        <v>923</v>
      </c>
      <c r="D202">
        <v>380</v>
      </c>
      <c r="E202" t="s">
        <v>107</v>
      </c>
      <c r="F202" t="s">
        <v>747</v>
      </c>
      <c r="G202">
        <v>230993000273</v>
      </c>
      <c r="H202" t="s">
        <v>684</v>
      </c>
      <c r="I202" t="s">
        <v>585</v>
      </c>
      <c r="J202" t="s">
        <v>690</v>
      </c>
      <c r="K202" t="s">
        <v>1928</v>
      </c>
      <c r="L202" t="s">
        <v>1724</v>
      </c>
      <c r="M202" t="s">
        <v>698</v>
      </c>
    </row>
    <row r="203" spans="1:13">
      <c r="A203" t="s">
        <v>622</v>
      </c>
      <c r="B203">
        <v>364</v>
      </c>
      <c r="C203" t="s">
        <v>923</v>
      </c>
      <c r="D203">
        <v>375</v>
      </c>
      <c r="E203" t="s">
        <v>132</v>
      </c>
      <c r="F203" t="s">
        <v>735</v>
      </c>
      <c r="G203">
        <v>230993000274</v>
      </c>
      <c r="H203" t="s">
        <v>684</v>
      </c>
      <c r="I203" t="s">
        <v>585</v>
      </c>
      <c r="J203" t="s">
        <v>690</v>
      </c>
      <c r="K203" t="s">
        <v>1929</v>
      </c>
      <c r="L203" t="s">
        <v>1724</v>
      </c>
      <c r="M203" t="s">
        <v>698</v>
      </c>
    </row>
    <row r="204" spans="1:13">
      <c r="A204" t="s">
        <v>622</v>
      </c>
      <c r="B204">
        <v>364</v>
      </c>
      <c r="C204" t="s">
        <v>923</v>
      </c>
      <c r="D204">
        <v>376</v>
      </c>
      <c r="E204" t="s">
        <v>110</v>
      </c>
      <c r="F204" t="s">
        <v>735</v>
      </c>
      <c r="G204">
        <v>230993000275</v>
      </c>
      <c r="H204" t="s">
        <v>684</v>
      </c>
      <c r="I204" t="s">
        <v>585</v>
      </c>
      <c r="J204" t="s">
        <v>690</v>
      </c>
      <c r="K204" t="s">
        <v>1930</v>
      </c>
      <c r="L204" t="s">
        <v>1724</v>
      </c>
      <c r="M204" t="s">
        <v>698</v>
      </c>
    </row>
    <row r="205" spans="1:13">
      <c r="A205" t="s">
        <v>622</v>
      </c>
      <c r="B205">
        <v>364</v>
      </c>
      <c r="C205" t="s">
        <v>923</v>
      </c>
      <c r="D205">
        <v>370</v>
      </c>
      <c r="E205" t="s">
        <v>479</v>
      </c>
      <c r="F205" t="s">
        <v>845</v>
      </c>
      <c r="G205">
        <v>230993000277</v>
      </c>
      <c r="H205" t="s">
        <v>684</v>
      </c>
      <c r="I205" t="s">
        <v>585</v>
      </c>
      <c r="J205" t="s">
        <v>690</v>
      </c>
      <c r="K205" t="s">
        <v>1931</v>
      </c>
      <c r="L205" t="s">
        <v>1724</v>
      </c>
      <c r="M205" t="s">
        <v>698</v>
      </c>
    </row>
    <row r="206" spans="1:13">
      <c r="A206" t="s">
        <v>622</v>
      </c>
      <c r="B206">
        <v>364</v>
      </c>
      <c r="C206" t="s">
        <v>923</v>
      </c>
      <c r="D206">
        <v>377</v>
      </c>
      <c r="E206" t="s">
        <v>349</v>
      </c>
      <c r="F206" t="s">
        <v>735</v>
      </c>
      <c r="G206">
        <v>230993000278</v>
      </c>
      <c r="H206" t="s">
        <v>684</v>
      </c>
      <c r="I206" t="s">
        <v>585</v>
      </c>
      <c r="J206" t="s">
        <v>690</v>
      </c>
      <c r="K206" t="s">
        <v>1932</v>
      </c>
      <c r="L206" t="s">
        <v>1724</v>
      </c>
      <c r="M206" t="s">
        <v>698</v>
      </c>
    </row>
    <row r="207" spans="1:13">
      <c r="A207" t="s">
        <v>622</v>
      </c>
      <c r="B207">
        <v>364</v>
      </c>
      <c r="C207" t="s">
        <v>923</v>
      </c>
      <c r="D207">
        <v>386</v>
      </c>
      <c r="E207" t="s">
        <v>403</v>
      </c>
      <c r="F207" t="s">
        <v>845</v>
      </c>
      <c r="G207">
        <v>230993023131</v>
      </c>
      <c r="H207" t="s">
        <v>684</v>
      </c>
      <c r="I207" t="s">
        <v>585</v>
      </c>
      <c r="J207" t="s">
        <v>690</v>
      </c>
      <c r="K207" t="s">
        <v>1933</v>
      </c>
      <c r="L207" t="s">
        <v>1724</v>
      </c>
      <c r="M207" t="s">
        <v>698</v>
      </c>
    </row>
    <row r="208" spans="1:13">
      <c r="A208" t="s">
        <v>622</v>
      </c>
      <c r="B208">
        <v>364</v>
      </c>
      <c r="C208" t="s">
        <v>923</v>
      </c>
      <c r="D208">
        <v>371</v>
      </c>
      <c r="E208" t="s">
        <v>510</v>
      </c>
      <c r="F208" t="s">
        <v>747</v>
      </c>
      <c r="G208">
        <v>230993000283</v>
      </c>
      <c r="H208" t="s">
        <v>684</v>
      </c>
      <c r="I208" t="s">
        <v>585</v>
      </c>
      <c r="J208" t="s">
        <v>690</v>
      </c>
      <c r="K208" t="s">
        <v>1934</v>
      </c>
      <c r="L208" t="s">
        <v>1724</v>
      </c>
      <c r="M208" t="s">
        <v>925</v>
      </c>
    </row>
    <row r="209" spans="1:13">
      <c r="A209" t="s">
        <v>622</v>
      </c>
      <c r="B209">
        <v>364</v>
      </c>
      <c r="C209" t="s">
        <v>923</v>
      </c>
      <c r="D209">
        <v>383</v>
      </c>
      <c r="E209" t="s">
        <v>640</v>
      </c>
      <c r="F209" t="s">
        <v>697</v>
      </c>
      <c r="G209">
        <v>230993000130</v>
      </c>
      <c r="H209" t="s">
        <v>684</v>
      </c>
      <c r="I209" t="s">
        <v>1246</v>
      </c>
      <c r="J209" t="s">
        <v>690</v>
      </c>
      <c r="K209" t="s">
        <v>1935</v>
      </c>
      <c r="L209" t="s">
        <v>1724</v>
      </c>
      <c r="M209" t="s">
        <v>698</v>
      </c>
    </row>
    <row r="210" spans="1:13">
      <c r="A210" t="s">
        <v>622</v>
      </c>
      <c r="B210">
        <v>364</v>
      </c>
      <c r="C210" t="s">
        <v>923</v>
      </c>
      <c r="D210">
        <v>378</v>
      </c>
      <c r="E210" t="s">
        <v>104</v>
      </c>
      <c r="F210" t="s">
        <v>697</v>
      </c>
      <c r="G210">
        <v>230993000284</v>
      </c>
      <c r="H210" t="s">
        <v>684</v>
      </c>
      <c r="I210" t="s">
        <v>585</v>
      </c>
      <c r="J210" t="s">
        <v>690</v>
      </c>
      <c r="K210" t="s">
        <v>1936</v>
      </c>
      <c r="L210" t="s">
        <v>1724</v>
      </c>
      <c r="M210" t="s">
        <v>698</v>
      </c>
    </row>
    <row r="211" spans="1:13">
      <c r="A211" t="s">
        <v>622</v>
      </c>
      <c r="B211">
        <v>364</v>
      </c>
      <c r="C211" t="s">
        <v>923</v>
      </c>
      <c r="D211">
        <v>372</v>
      </c>
      <c r="E211" t="s">
        <v>519</v>
      </c>
      <c r="F211" t="s">
        <v>747</v>
      </c>
      <c r="G211">
        <v>230993001007</v>
      </c>
      <c r="H211" t="s">
        <v>684</v>
      </c>
      <c r="I211" t="s">
        <v>585</v>
      </c>
      <c r="J211" t="s">
        <v>690</v>
      </c>
      <c r="K211" t="s">
        <v>1937</v>
      </c>
      <c r="L211" t="s">
        <v>1724</v>
      </c>
      <c r="M211" t="s">
        <v>698</v>
      </c>
    </row>
    <row r="212" spans="1:13">
      <c r="A212" t="s">
        <v>622</v>
      </c>
      <c r="B212">
        <v>389</v>
      </c>
      <c r="C212" t="s">
        <v>926</v>
      </c>
      <c r="D212">
        <v>390</v>
      </c>
      <c r="E212" t="s">
        <v>237</v>
      </c>
      <c r="F212" t="s">
        <v>699</v>
      </c>
      <c r="G212">
        <v>230999001029</v>
      </c>
      <c r="H212" t="s">
        <v>684</v>
      </c>
      <c r="I212" t="s">
        <v>585</v>
      </c>
      <c r="J212" t="s">
        <v>716</v>
      </c>
      <c r="K212" t="s">
        <v>1938</v>
      </c>
      <c r="L212" t="s">
        <v>1724</v>
      </c>
      <c r="M212" t="s">
        <v>927</v>
      </c>
    </row>
    <row r="213" spans="1:13">
      <c r="A213" t="s">
        <v>622</v>
      </c>
      <c r="B213">
        <v>1438</v>
      </c>
      <c r="C213" t="s">
        <v>930</v>
      </c>
      <c r="D213">
        <v>59</v>
      </c>
      <c r="E213" t="s">
        <v>8</v>
      </c>
      <c r="F213" t="s">
        <v>735</v>
      </c>
      <c r="G213">
        <v>231477200062</v>
      </c>
      <c r="H213" t="s">
        <v>684</v>
      </c>
      <c r="I213" t="s">
        <v>585</v>
      </c>
      <c r="J213" t="s">
        <v>839</v>
      </c>
      <c r="K213" t="s">
        <v>1939</v>
      </c>
      <c r="L213" t="s">
        <v>1724</v>
      </c>
      <c r="M213" t="s">
        <v>931</v>
      </c>
    </row>
    <row r="214" spans="1:13">
      <c r="A214" t="s">
        <v>622</v>
      </c>
      <c r="B214">
        <v>1438</v>
      </c>
      <c r="C214" t="s">
        <v>930</v>
      </c>
      <c r="D214">
        <v>61</v>
      </c>
      <c r="E214" t="s">
        <v>642</v>
      </c>
      <c r="F214" t="s">
        <v>697</v>
      </c>
      <c r="G214">
        <v>231477200063</v>
      </c>
      <c r="H214" t="s">
        <v>684</v>
      </c>
      <c r="I214" t="s">
        <v>1246</v>
      </c>
      <c r="J214" t="s">
        <v>839</v>
      </c>
      <c r="K214" t="s">
        <v>1940</v>
      </c>
      <c r="L214" t="s">
        <v>1724</v>
      </c>
      <c r="M214" t="s">
        <v>931</v>
      </c>
    </row>
    <row r="215" spans="1:13">
      <c r="A215" t="s">
        <v>622</v>
      </c>
      <c r="B215">
        <v>1438</v>
      </c>
      <c r="C215" t="s">
        <v>930</v>
      </c>
      <c r="D215">
        <v>58</v>
      </c>
      <c r="E215" t="s">
        <v>316</v>
      </c>
      <c r="F215" t="s">
        <v>787</v>
      </c>
      <c r="G215">
        <v>231477200069</v>
      </c>
      <c r="H215" t="s">
        <v>684</v>
      </c>
      <c r="I215" t="s">
        <v>585</v>
      </c>
      <c r="J215" t="s">
        <v>839</v>
      </c>
      <c r="K215" t="s">
        <v>1941</v>
      </c>
      <c r="L215" t="s">
        <v>1724</v>
      </c>
      <c r="M215" t="s">
        <v>931</v>
      </c>
    </row>
    <row r="216" spans="1:13">
      <c r="A216" t="s">
        <v>622</v>
      </c>
      <c r="B216">
        <v>1438</v>
      </c>
      <c r="C216" t="s">
        <v>930</v>
      </c>
      <c r="D216">
        <v>57</v>
      </c>
      <c r="E216" t="s">
        <v>235</v>
      </c>
      <c r="F216" t="s">
        <v>786</v>
      </c>
      <c r="G216">
        <v>231477200067</v>
      </c>
      <c r="H216" t="s">
        <v>684</v>
      </c>
      <c r="I216" t="s">
        <v>585</v>
      </c>
      <c r="J216" t="s">
        <v>839</v>
      </c>
      <c r="K216" t="s">
        <v>1942</v>
      </c>
      <c r="L216" t="s">
        <v>1724</v>
      </c>
      <c r="M216" t="s">
        <v>931</v>
      </c>
    </row>
    <row r="217" spans="1:13">
      <c r="A217" t="s">
        <v>622</v>
      </c>
      <c r="B217">
        <v>1438</v>
      </c>
      <c r="C217" t="s">
        <v>930</v>
      </c>
      <c r="D217">
        <v>60</v>
      </c>
      <c r="E217" t="s">
        <v>124</v>
      </c>
      <c r="F217" t="s">
        <v>697</v>
      </c>
      <c r="G217">
        <v>231477200068</v>
      </c>
      <c r="H217" t="s">
        <v>684</v>
      </c>
      <c r="I217" t="s">
        <v>585</v>
      </c>
      <c r="J217" t="s">
        <v>839</v>
      </c>
      <c r="K217" t="s">
        <v>1940</v>
      </c>
      <c r="L217" t="s">
        <v>1724</v>
      </c>
      <c r="M217" t="s">
        <v>931</v>
      </c>
    </row>
    <row r="218" spans="1:13">
      <c r="A218" t="s">
        <v>622</v>
      </c>
      <c r="B218">
        <v>1438</v>
      </c>
      <c r="C218" t="s">
        <v>930</v>
      </c>
      <c r="D218">
        <v>358</v>
      </c>
      <c r="E218" t="s">
        <v>424</v>
      </c>
      <c r="F218" t="s">
        <v>747</v>
      </c>
      <c r="G218">
        <v>231477200263</v>
      </c>
      <c r="H218" t="s">
        <v>684</v>
      </c>
      <c r="I218" t="s">
        <v>585</v>
      </c>
      <c r="J218" t="s">
        <v>839</v>
      </c>
      <c r="K218" t="s">
        <v>1943</v>
      </c>
      <c r="L218" t="s">
        <v>1724</v>
      </c>
      <c r="M218" t="s">
        <v>932</v>
      </c>
    </row>
    <row r="219" spans="1:13">
      <c r="A219" t="s">
        <v>622</v>
      </c>
      <c r="B219">
        <v>1438</v>
      </c>
      <c r="C219" t="s">
        <v>930</v>
      </c>
      <c r="D219">
        <v>536</v>
      </c>
      <c r="E219" t="s">
        <v>480</v>
      </c>
      <c r="F219" t="s">
        <v>699</v>
      </c>
      <c r="G219">
        <v>231477200648</v>
      </c>
      <c r="H219" t="s">
        <v>684</v>
      </c>
      <c r="I219" t="s">
        <v>585</v>
      </c>
      <c r="J219" t="s">
        <v>839</v>
      </c>
      <c r="K219" t="s">
        <v>1944</v>
      </c>
      <c r="L219" t="s">
        <v>1724</v>
      </c>
      <c r="M219" t="s">
        <v>933</v>
      </c>
    </row>
    <row r="220" spans="1:13">
      <c r="A220" t="s">
        <v>622</v>
      </c>
      <c r="B220">
        <v>1445</v>
      </c>
      <c r="C220" t="s">
        <v>934</v>
      </c>
      <c r="D220">
        <v>153</v>
      </c>
      <c r="E220" t="s">
        <v>244</v>
      </c>
      <c r="F220" t="s">
        <v>747</v>
      </c>
      <c r="G220">
        <v>231477600131</v>
      </c>
      <c r="H220" t="s">
        <v>684</v>
      </c>
      <c r="I220" t="s">
        <v>585</v>
      </c>
      <c r="J220" t="s">
        <v>732</v>
      </c>
      <c r="K220" t="s">
        <v>1945</v>
      </c>
      <c r="L220" t="s">
        <v>1724</v>
      </c>
      <c r="M220" t="s">
        <v>935</v>
      </c>
    </row>
    <row r="221" spans="1:13">
      <c r="A221" t="s">
        <v>622</v>
      </c>
      <c r="B221">
        <v>1445</v>
      </c>
      <c r="C221" t="s">
        <v>934</v>
      </c>
      <c r="D221">
        <v>2116</v>
      </c>
      <c r="E221" t="s">
        <v>242</v>
      </c>
      <c r="F221" t="s">
        <v>793</v>
      </c>
      <c r="G221">
        <v>231477623196</v>
      </c>
      <c r="H221" t="s">
        <v>684</v>
      </c>
      <c r="I221" t="s">
        <v>585</v>
      </c>
      <c r="J221" t="s">
        <v>694</v>
      </c>
      <c r="K221" t="s">
        <v>1946</v>
      </c>
      <c r="L221" t="s">
        <v>1724</v>
      </c>
      <c r="M221" t="s">
        <v>936</v>
      </c>
    </row>
    <row r="222" spans="1:13">
      <c r="A222" t="s">
        <v>622</v>
      </c>
      <c r="B222">
        <v>1445</v>
      </c>
      <c r="C222" t="s">
        <v>934</v>
      </c>
      <c r="D222">
        <v>1968</v>
      </c>
      <c r="E222" t="s">
        <v>55</v>
      </c>
      <c r="F222" t="s">
        <v>1080</v>
      </c>
      <c r="G222">
        <v>231477623162</v>
      </c>
      <c r="H222" t="s">
        <v>684</v>
      </c>
      <c r="I222" t="s">
        <v>585</v>
      </c>
      <c r="J222" t="s">
        <v>694</v>
      </c>
      <c r="K222" t="s">
        <v>1947</v>
      </c>
      <c r="L222" t="s">
        <v>1724</v>
      </c>
      <c r="M222" t="s">
        <v>937</v>
      </c>
    </row>
    <row r="223" spans="1:13">
      <c r="A223" t="s">
        <v>622</v>
      </c>
      <c r="B223">
        <v>1445</v>
      </c>
      <c r="C223" t="s">
        <v>934</v>
      </c>
      <c r="D223">
        <v>402</v>
      </c>
      <c r="E223" t="s">
        <v>363</v>
      </c>
      <c r="F223" t="s">
        <v>747</v>
      </c>
      <c r="G223">
        <v>231477600296</v>
      </c>
      <c r="H223" t="s">
        <v>684</v>
      </c>
      <c r="I223" t="s">
        <v>585</v>
      </c>
      <c r="J223" t="s">
        <v>839</v>
      </c>
      <c r="K223" t="s">
        <v>1948</v>
      </c>
      <c r="L223" t="s">
        <v>1724</v>
      </c>
      <c r="M223" t="s">
        <v>929</v>
      </c>
    </row>
    <row r="224" spans="1:13">
      <c r="A224" t="s">
        <v>622</v>
      </c>
      <c r="B224">
        <v>1445</v>
      </c>
      <c r="C224" t="s">
        <v>934</v>
      </c>
      <c r="D224">
        <v>308</v>
      </c>
      <c r="E224" t="s">
        <v>156</v>
      </c>
      <c r="F224" t="s">
        <v>697</v>
      </c>
      <c r="G224">
        <v>231477600231</v>
      </c>
      <c r="H224" t="s">
        <v>684</v>
      </c>
      <c r="I224" t="s">
        <v>585</v>
      </c>
      <c r="J224" t="s">
        <v>694</v>
      </c>
      <c r="K224" t="s">
        <v>1949</v>
      </c>
      <c r="L224" t="s">
        <v>1724</v>
      </c>
      <c r="M224" t="s">
        <v>938</v>
      </c>
    </row>
    <row r="225" spans="1:13">
      <c r="A225" t="s">
        <v>622</v>
      </c>
      <c r="B225">
        <v>1445</v>
      </c>
      <c r="C225" t="s">
        <v>934</v>
      </c>
      <c r="D225">
        <v>2075</v>
      </c>
      <c r="E225" t="s">
        <v>497</v>
      </c>
      <c r="F225" t="s">
        <v>699</v>
      </c>
      <c r="G225">
        <v>231477623188</v>
      </c>
      <c r="H225" t="s">
        <v>684</v>
      </c>
      <c r="I225" t="s">
        <v>585</v>
      </c>
      <c r="J225" t="s">
        <v>694</v>
      </c>
      <c r="K225" t="s">
        <v>1950</v>
      </c>
      <c r="L225" t="s">
        <v>1724</v>
      </c>
      <c r="M225" t="s">
        <v>938</v>
      </c>
    </row>
    <row r="226" spans="1:13">
      <c r="A226" t="s">
        <v>622</v>
      </c>
      <c r="B226">
        <v>1445</v>
      </c>
      <c r="C226" t="s">
        <v>934</v>
      </c>
      <c r="D226">
        <v>403</v>
      </c>
      <c r="E226" t="s">
        <v>408</v>
      </c>
      <c r="F226" t="s">
        <v>697</v>
      </c>
      <c r="G226">
        <v>231477600298</v>
      </c>
      <c r="H226" t="s">
        <v>684</v>
      </c>
      <c r="I226" t="s">
        <v>585</v>
      </c>
      <c r="J226" t="s">
        <v>839</v>
      </c>
      <c r="K226" t="s">
        <v>1951</v>
      </c>
      <c r="L226" t="s">
        <v>1724</v>
      </c>
      <c r="M226" t="s">
        <v>929</v>
      </c>
    </row>
    <row r="227" spans="1:13">
      <c r="A227" t="s">
        <v>622</v>
      </c>
      <c r="B227">
        <v>1445</v>
      </c>
      <c r="C227" t="s">
        <v>934</v>
      </c>
      <c r="D227">
        <v>404</v>
      </c>
      <c r="E227" t="s">
        <v>522</v>
      </c>
      <c r="F227" t="s">
        <v>735</v>
      </c>
      <c r="G227">
        <v>231477601008</v>
      </c>
      <c r="H227" t="s">
        <v>684</v>
      </c>
      <c r="I227" t="s">
        <v>585</v>
      </c>
      <c r="J227" t="s">
        <v>839</v>
      </c>
      <c r="K227" t="s">
        <v>1951</v>
      </c>
      <c r="L227" t="s">
        <v>1724</v>
      </c>
      <c r="M227" t="s">
        <v>929</v>
      </c>
    </row>
    <row r="228" spans="1:13">
      <c r="A228" t="s">
        <v>622</v>
      </c>
      <c r="B228">
        <v>561</v>
      </c>
      <c r="C228" t="s">
        <v>939</v>
      </c>
      <c r="D228">
        <v>564</v>
      </c>
      <c r="E228" t="s">
        <v>498</v>
      </c>
      <c r="F228" t="s">
        <v>747</v>
      </c>
      <c r="G228">
        <v>231152000471</v>
      </c>
      <c r="H228" t="s">
        <v>684</v>
      </c>
      <c r="I228" t="s">
        <v>585</v>
      </c>
      <c r="J228" t="s">
        <v>700</v>
      </c>
      <c r="K228" t="s">
        <v>1952</v>
      </c>
      <c r="L228" t="s">
        <v>1724</v>
      </c>
      <c r="M228" t="s">
        <v>940</v>
      </c>
    </row>
    <row r="229" spans="1:13">
      <c r="A229" t="s">
        <v>622</v>
      </c>
      <c r="B229">
        <v>561</v>
      </c>
      <c r="C229" t="s">
        <v>939</v>
      </c>
      <c r="D229">
        <v>562</v>
      </c>
      <c r="E229" t="s">
        <v>160</v>
      </c>
      <c r="F229" t="s">
        <v>747</v>
      </c>
      <c r="G229">
        <v>231152000472</v>
      </c>
      <c r="H229" t="s">
        <v>684</v>
      </c>
      <c r="I229" t="s">
        <v>585</v>
      </c>
      <c r="J229" t="s">
        <v>700</v>
      </c>
      <c r="K229" t="s">
        <v>1788</v>
      </c>
      <c r="L229" t="s">
        <v>1724</v>
      </c>
      <c r="M229" t="s">
        <v>941</v>
      </c>
    </row>
    <row r="230" spans="1:13">
      <c r="A230" t="s">
        <v>622</v>
      </c>
      <c r="B230">
        <v>561</v>
      </c>
      <c r="C230" t="s">
        <v>939</v>
      </c>
      <c r="D230">
        <v>568</v>
      </c>
      <c r="E230" t="s">
        <v>163</v>
      </c>
      <c r="F230" t="s">
        <v>845</v>
      </c>
      <c r="G230">
        <v>231152000475</v>
      </c>
      <c r="H230" t="s">
        <v>684</v>
      </c>
      <c r="I230" t="s">
        <v>585</v>
      </c>
      <c r="J230" t="s">
        <v>700</v>
      </c>
      <c r="K230" t="s">
        <v>1953</v>
      </c>
      <c r="L230" t="s">
        <v>1724</v>
      </c>
      <c r="M230" t="s">
        <v>942</v>
      </c>
    </row>
    <row r="231" spans="1:13">
      <c r="A231" t="s">
        <v>622</v>
      </c>
      <c r="B231">
        <v>561</v>
      </c>
      <c r="C231" t="s">
        <v>939</v>
      </c>
      <c r="D231">
        <v>567</v>
      </c>
      <c r="E231" t="s">
        <v>90</v>
      </c>
      <c r="F231" t="s">
        <v>697</v>
      </c>
      <c r="G231">
        <v>231152000473</v>
      </c>
      <c r="H231" t="s">
        <v>684</v>
      </c>
      <c r="I231" t="s">
        <v>585</v>
      </c>
      <c r="J231" t="s">
        <v>700</v>
      </c>
      <c r="K231" t="s">
        <v>1954</v>
      </c>
      <c r="L231" t="s">
        <v>1724</v>
      </c>
      <c r="M231" t="s">
        <v>942</v>
      </c>
    </row>
    <row r="232" spans="1:13">
      <c r="A232" t="s">
        <v>622</v>
      </c>
      <c r="B232">
        <v>561</v>
      </c>
      <c r="C232" t="s">
        <v>939</v>
      </c>
      <c r="D232">
        <v>569</v>
      </c>
      <c r="E232" t="s">
        <v>195</v>
      </c>
      <c r="F232" t="s">
        <v>735</v>
      </c>
      <c r="G232">
        <v>231152000474</v>
      </c>
      <c r="H232" t="s">
        <v>684</v>
      </c>
      <c r="I232" t="s">
        <v>585</v>
      </c>
      <c r="J232" t="s">
        <v>700</v>
      </c>
      <c r="K232" t="s">
        <v>1955</v>
      </c>
      <c r="L232" t="s">
        <v>1724</v>
      </c>
      <c r="M232" t="s">
        <v>942</v>
      </c>
    </row>
    <row r="233" spans="1:13">
      <c r="A233" t="s">
        <v>622</v>
      </c>
      <c r="B233">
        <v>561</v>
      </c>
      <c r="C233" t="s">
        <v>939</v>
      </c>
      <c r="D233">
        <v>565</v>
      </c>
      <c r="E233" t="s">
        <v>462</v>
      </c>
      <c r="F233" t="s">
        <v>845</v>
      </c>
      <c r="G233">
        <v>231152000476</v>
      </c>
      <c r="H233" t="s">
        <v>684</v>
      </c>
      <c r="I233" t="s">
        <v>585</v>
      </c>
      <c r="J233" t="s">
        <v>700</v>
      </c>
      <c r="K233" t="s">
        <v>1956</v>
      </c>
      <c r="L233" t="s">
        <v>1724</v>
      </c>
      <c r="M233" t="s">
        <v>943</v>
      </c>
    </row>
    <row r="234" spans="1:13">
      <c r="A234" t="s">
        <v>622</v>
      </c>
      <c r="B234">
        <v>561</v>
      </c>
      <c r="C234" t="s">
        <v>939</v>
      </c>
      <c r="D234">
        <v>566</v>
      </c>
      <c r="E234" t="s">
        <v>543</v>
      </c>
      <c r="F234" t="s">
        <v>944</v>
      </c>
      <c r="G234">
        <v>231152000477</v>
      </c>
      <c r="H234" t="s">
        <v>684</v>
      </c>
      <c r="I234" t="s">
        <v>585</v>
      </c>
      <c r="J234" t="s">
        <v>700</v>
      </c>
      <c r="K234" t="s">
        <v>1957</v>
      </c>
      <c r="L234" t="s">
        <v>1724</v>
      </c>
      <c r="M234" t="s">
        <v>701</v>
      </c>
    </row>
    <row r="235" spans="1:13">
      <c r="A235" t="s">
        <v>622</v>
      </c>
      <c r="B235">
        <v>561</v>
      </c>
      <c r="C235" t="s">
        <v>939</v>
      </c>
      <c r="D235">
        <v>563</v>
      </c>
      <c r="E235" t="s">
        <v>225</v>
      </c>
      <c r="F235" t="s">
        <v>747</v>
      </c>
      <c r="G235">
        <v>231152000478</v>
      </c>
      <c r="H235" t="s">
        <v>684</v>
      </c>
      <c r="I235" t="s">
        <v>585</v>
      </c>
      <c r="J235" t="s">
        <v>700</v>
      </c>
      <c r="K235" t="s">
        <v>1958</v>
      </c>
      <c r="L235" t="s">
        <v>1724</v>
      </c>
      <c r="M235" t="s">
        <v>945</v>
      </c>
    </row>
    <row r="236" spans="1:13">
      <c r="A236" t="s">
        <v>622</v>
      </c>
      <c r="B236">
        <v>1446</v>
      </c>
      <c r="C236" t="s">
        <v>946</v>
      </c>
      <c r="D236">
        <v>1448</v>
      </c>
      <c r="E236" t="s">
        <v>260</v>
      </c>
      <c r="F236" t="s">
        <v>770</v>
      </c>
      <c r="G236">
        <v>231478323124</v>
      </c>
      <c r="H236" t="s">
        <v>684</v>
      </c>
      <c r="I236" t="s">
        <v>585</v>
      </c>
      <c r="J236" t="s">
        <v>694</v>
      </c>
      <c r="K236" t="s">
        <v>1959</v>
      </c>
      <c r="L236" t="s">
        <v>1724</v>
      </c>
      <c r="M236" t="s">
        <v>947</v>
      </c>
    </row>
    <row r="237" spans="1:13">
      <c r="A237" t="s">
        <v>622</v>
      </c>
      <c r="B237">
        <v>1446</v>
      </c>
      <c r="C237" t="s">
        <v>946</v>
      </c>
      <c r="D237">
        <v>2112</v>
      </c>
      <c r="E237" t="s">
        <v>257</v>
      </c>
      <c r="F237" t="s">
        <v>710</v>
      </c>
      <c r="G237">
        <v>231478323194</v>
      </c>
      <c r="H237" t="s">
        <v>684</v>
      </c>
      <c r="I237" t="s">
        <v>585</v>
      </c>
      <c r="J237" t="s">
        <v>694</v>
      </c>
      <c r="K237" t="s">
        <v>1960</v>
      </c>
      <c r="L237" t="s">
        <v>1724</v>
      </c>
      <c r="M237" t="s">
        <v>947</v>
      </c>
    </row>
    <row r="238" spans="1:13">
      <c r="A238" t="s">
        <v>622</v>
      </c>
      <c r="B238">
        <v>1446</v>
      </c>
      <c r="C238" t="s">
        <v>946</v>
      </c>
      <c r="D238">
        <v>1057</v>
      </c>
      <c r="E238" t="s">
        <v>168</v>
      </c>
      <c r="F238" t="s">
        <v>697</v>
      </c>
      <c r="G238">
        <v>231478300207</v>
      </c>
      <c r="H238" t="s">
        <v>684</v>
      </c>
      <c r="I238" t="s">
        <v>585</v>
      </c>
      <c r="J238" t="s">
        <v>705</v>
      </c>
      <c r="K238" t="s">
        <v>1961</v>
      </c>
      <c r="L238" t="s">
        <v>1724</v>
      </c>
      <c r="M238" t="s">
        <v>948</v>
      </c>
    </row>
    <row r="239" spans="1:13">
      <c r="A239" t="s">
        <v>622</v>
      </c>
      <c r="B239">
        <v>1446</v>
      </c>
      <c r="C239" t="s">
        <v>946</v>
      </c>
      <c r="D239">
        <v>1447</v>
      </c>
      <c r="E239" t="s">
        <v>259</v>
      </c>
      <c r="F239" t="s">
        <v>792</v>
      </c>
      <c r="G239">
        <v>231478323122</v>
      </c>
      <c r="H239" t="s">
        <v>684</v>
      </c>
      <c r="I239" t="s">
        <v>585</v>
      </c>
      <c r="J239" t="s">
        <v>705</v>
      </c>
      <c r="K239" t="s">
        <v>1962</v>
      </c>
      <c r="L239" t="s">
        <v>1724</v>
      </c>
      <c r="M239" t="s">
        <v>949</v>
      </c>
    </row>
    <row r="240" spans="1:13">
      <c r="A240" t="s">
        <v>622</v>
      </c>
      <c r="B240">
        <v>1446</v>
      </c>
      <c r="C240" t="s">
        <v>946</v>
      </c>
      <c r="D240">
        <v>2111</v>
      </c>
      <c r="E240" t="s">
        <v>261</v>
      </c>
      <c r="F240" t="s">
        <v>772</v>
      </c>
      <c r="G240">
        <v>231478323195</v>
      </c>
      <c r="H240" t="s">
        <v>684</v>
      </c>
      <c r="I240" t="s">
        <v>585</v>
      </c>
      <c r="J240" t="s">
        <v>705</v>
      </c>
      <c r="K240" t="s">
        <v>1963</v>
      </c>
      <c r="L240" t="s">
        <v>1724</v>
      </c>
      <c r="M240" t="s">
        <v>949</v>
      </c>
    </row>
    <row r="241" spans="1:13">
      <c r="A241" t="s">
        <v>622</v>
      </c>
      <c r="B241">
        <v>1449</v>
      </c>
      <c r="C241" t="s">
        <v>950</v>
      </c>
      <c r="D241">
        <v>156</v>
      </c>
      <c r="E241" t="s">
        <v>327</v>
      </c>
      <c r="F241" t="s">
        <v>699</v>
      </c>
      <c r="G241">
        <v>231478900132</v>
      </c>
      <c r="H241" t="s">
        <v>684</v>
      </c>
      <c r="I241" t="s">
        <v>585</v>
      </c>
      <c r="J241" t="s">
        <v>705</v>
      </c>
      <c r="K241" t="s">
        <v>1964</v>
      </c>
      <c r="L241" t="s">
        <v>1724</v>
      </c>
      <c r="M241" t="s">
        <v>951</v>
      </c>
    </row>
    <row r="242" spans="1:13">
      <c r="A242" t="s">
        <v>622</v>
      </c>
      <c r="B242">
        <v>1449</v>
      </c>
      <c r="C242" t="s">
        <v>950</v>
      </c>
      <c r="D242">
        <v>185</v>
      </c>
      <c r="E242" t="s">
        <v>391</v>
      </c>
      <c r="F242" t="s">
        <v>697</v>
      </c>
      <c r="G242">
        <v>231478900149</v>
      </c>
      <c r="H242" t="s">
        <v>684</v>
      </c>
      <c r="I242" t="s">
        <v>585</v>
      </c>
      <c r="J242" t="s">
        <v>690</v>
      </c>
      <c r="K242" t="s">
        <v>1965</v>
      </c>
      <c r="L242" t="s">
        <v>1724</v>
      </c>
      <c r="M242" t="s">
        <v>952</v>
      </c>
    </row>
    <row r="243" spans="1:13">
      <c r="A243" t="s">
        <v>622</v>
      </c>
      <c r="B243">
        <v>1449</v>
      </c>
      <c r="C243" t="s">
        <v>950</v>
      </c>
      <c r="D243">
        <v>186</v>
      </c>
      <c r="E243" t="s">
        <v>392</v>
      </c>
      <c r="F243" t="s">
        <v>735</v>
      </c>
      <c r="G243">
        <v>231478900979</v>
      </c>
      <c r="H243" t="s">
        <v>684</v>
      </c>
      <c r="I243" t="s">
        <v>585</v>
      </c>
      <c r="J243" t="s">
        <v>690</v>
      </c>
      <c r="K243" t="s">
        <v>1966</v>
      </c>
      <c r="L243" t="s">
        <v>1724</v>
      </c>
      <c r="M243" t="s">
        <v>952</v>
      </c>
    </row>
    <row r="244" spans="1:13">
      <c r="A244" t="s">
        <v>622</v>
      </c>
      <c r="B244">
        <v>1449</v>
      </c>
      <c r="C244" t="s">
        <v>950</v>
      </c>
      <c r="D244">
        <v>187</v>
      </c>
      <c r="E244" t="s">
        <v>488</v>
      </c>
      <c r="F244" t="s">
        <v>786</v>
      </c>
      <c r="G244">
        <v>231478901044</v>
      </c>
      <c r="H244" t="s">
        <v>684</v>
      </c>
      <c r="I244" t="s">
        <v>585</v>
      </c>
      <c r="J244" t="s">
        <v>690</v>
      </c>
      <c r="K244" t="s">
        <v>1967</v>
      </c>
      <c r="L244" t="s">
        <v>1724</v>
      </c>
      <c r="M244" t="s">
        <v>952</v>
      </c>
    </row>
    <row r="245" spans="1:13">
      <c r="A245" t="s">
        <v>622</v>
      </c>
      <c r="B245">
        <v>1449</v>
      </c>
      <c r="C245" t="s">
        <v>950</v>
      </c>
      <c r="D245">
        <v>184</v>
      </c>
      <c r="E245" t="s">
        <v>499</v>
      </c>
      <c r="F245" t="s">
        <v>787</v>
      </c>
      <c r="G245">
        <v>231478900153</v>
      </c>
      <c r="H245" t="s">
        <v>684</v>
      </c>
      <c r="I245" t="s">
        <v>585</v>
      </c>
      <c r="J245" t="s">
        <v>690</v>
      </c>
      <c r="K245" t="s">
        <v>1968</v>
      </c>
      <c r="L245" t="s">
        <v>1724</v>
      </c>
      <c r="M245" t="s">
        <v>952</v>
      </c>
    </row>
    <row r="246" spans="1:13">
      <c r="A246" t="s">
        <v>622</v>
      </c>
      <c r="B246">
        <v>1449</v>
      </c>
      <c r="C246" t="s">
        <v>950</v>
      </c>
      <c r="D246">
        <v>931</v>
      </c>
      <c r="E246" t="s">
        <v>517</v>
      </c>
      <c r="F246" t="s">
        <v>747</v>
      </c>
      <c r="G246">
        <v>231478900683</v>
      </c>
      <c r="H246" t="s">
        <v>684</v>
      </c>
      <c r="I246" t="s">
        <v>585</v>
      </c>
      <c r="J246" t="s">
        <v>690</v>
      </c>
      <c r="K246" t="s">
        <v>1969</v>
      </c>
      <c r="L246" t="s">
        <v>1724</v>
      </c>
      <c r="M246" t="s">
        <v>953</v>
      </c>
    </row>
    <row r="247" spans="1:13">
      <c r="A247" t="s">
        <v>622</v>
      </c>
      <c r="B247">
        <v>587</v>
      </c>
      <c r="C247" t="s">
        <v>954</v>
      </c>
      <c r="D247">
        <v>597</v>
      </c>
      <c r="E247" t="s">
        <v>98</v>
      </c>
      <c r="F247" t="s">
        <v>697</v>
      </c>
      <c r="G247">
        <v>231179000531</v>
      </c>
      <c r="H247" t="s">
        <v>684</v>
      </c>
      <c r="I247" t="s">
        <v>585</v>
      </c>
      <c r="J247" t="s">
        <v>690</v>
      </c>
      <c r="K247" t="s">
        <v>1970</v>
      </c>
      <c r="L247" t="s">
        <v>1724</v>
      </c>
      <c r="M247" t="s">
        <v>955</v>
      </c>
    </row>
    <row r="248" spans="1:13">
      <c r="A248" t="s">
        <v>622</v>
      </c>
      <c r="B248">
        <v>587</v>
      </c>
      <c r="C248" t="s">
        <v>954</v>
      </c>
      <c r="D248">
        <v>592</v>
      </c>
      <c r="E248" t="s">
        <v>15</v>
      </c>
      <c r="F248" t="s">
        <v>735</v>
      </c>
      <c r="G248">
        <v>231179000532</v>
      </c>
      <c r="H248" t="s">
        <v>684</v>
      </c>
      <c r="I248" t="s">
        <v>585</v>
      </c>
      <c r="J248" t="s">
        <v>737</v>
      </c>
      <c r="K248" t="s">
        <v>1971</v>
      </c>
      <c r="L248" t="s">
        <v>1724</v>
      </c>
      <c r="M248" t="s">
        <v>956</v>
      </c>
    </row>
    <row r="249" spans="1:13">
      <c r="A249" t="s">
        <v>622</v>
      </c>
      <c r="B249">
        <v>587</v>
      </c>
      <c r="C249" t="s">
        <v>954</v>
      </c>
      <c r="D249">
        <v>600</v>
      </c>
      <c r="E249" t="s">
        <v>164</v>
      </c>
      <c r="F249" t="s">
        <v>747</v>
      </c>
      <c r="G249">
        <v>231179023123</v>
      </c>
      <c r="H249" t="s">
        <v>684</v>
      </c>
      <c r="I249" t="s">
        <v>585</v>
      </c>
      <c r="J249" t="s">
        <v>737</v>
      </c>
      <c r="K249" t="s">
        <v>1972</v>
      </c>
      <c r="L249" t="s">
        <v>1724</v>
      </c>
      <c r="M249" t="s">
        <v>956</v>
      </c>
    </row>
    <row r="250" spans="1:13">
      <c r="A250" t="s">
        <v>622</v>
      </c>
      <c r="B250">
        <v>587</v>
      </c>
      <c r="C250" t="s">
        <v>954</v>
      </c>
      <c r="D250">
        <v>599</v>
      </c>
      <c r="E250" t="s">
        <v>89</v>
      </c>
      <c r="F250" t="s">
        <v>761</v>
      </c>
      <c r="G250">
        <v>231179000930</v>
      </c>
      <c r="H250" t="s">
        <v>684</v>
      </c>
      <c r="I250" t="s">
        <v>585</v>
      </c>
      <c r="J250" t="s">
        <v>690</v>
      </c>
      <c r="K250" t="s">
        <v>1973</v>
      </c>
      <c r="L250" t="s">
        <v>1724</v>
      </c>
      <c r="M250" t="s">
        <v>955</v>
      </c>
    </row>
    <row r="251" spans="1:13">
      <c r="A251" t="s">
        <v>622</v>
      </c>
      <c r="B251">
        <v>587</v>
      </c>
      <c r="C251" t="s">
        <v>954</v>
      </c>
      <c r="D251">
        <v>596</v>
      </c>
      <c r="E251" t="s">
        <v>405</v>
      </c>
      <c r="F251" t="s">
        <v>762</v>
      </c>
      <c r="G251">
        <v>231179000535</v>
      </c>
      <c r="H251" t="s">
        <v>684</v>
      </c>
      <c r="I251" t="s">
        <v>585</v>
      </c>
      <c r="J251" t="s">
        <v>690</v>
      </c>
      <c r="K251" t="s">
        <v>1974</v>
      </c>
      <c r="L251" t="s">
        <v>1724</v>
      </c>
      <c r="M251" t="s">
        <v>955</v>
      </c>
    </row>
    <row r="252" spans="1:13">
      <c r="A252" t="s">
        <v>622</v>
      </c>
      <c r="B252">
        <v>587</v>
      </c>
      <c r="C252" t="s">
        <v>954</v>
      </c>
      <c r="D252">
        <v>595</v>
      </c>
      <c r="E252" t="s">
        <v>286</v>
      </c>
      <c r="F252" t="s">
        <v>747</v>
      </c>
      <c r="G252">
        <v>231179000536</v>
      </c>
      <c r="H252" t="s">
        <v>684</v>
      </c>
      <c r="I252" t="s">
        <v>585</v>
      </c>
      <c r="J252" t="s">
        <v>737</v>
      </c>
      <c r="K252" t="s">
        <v>1975</v>
      </c>
      <c r="L252" t="s">
        <v>1724</v>
      </c>
      <c r="M252" t="s">
        <v>957</v>
      </c>
    </row>
    <row r="253" spans="1:13">
      <c r="A253" t="s">
        <v>622</v>
      </c>
      <c r="B253">
        <v>587</v>
      </c>
      <c r="C253" t="s">
        <v>954</v>
      </c>
      <c r="D253">
        <v>593</v>
      </c>
      <c r="E253" t="s">
        <v>306</v>
      </c>
      <c r="F253" t="s">
        <v>747</v>
      </c>
      <c r="G253">
        <v>231179000538</v>
      </c>
      <c r="H253" t="s">
        <v>684</v>
      </c>
      <c r="I253" t="s">
        <v>585</v>
      </c>
      <c r="J253" t="s">
        <v>737</v>
      </c>
      <c r="K253" t="s">
        <v>1976</v>
      </c>
      <c r="L253" t="s">
        <v>1724</v>
      </c>
      <c r="M253" t="s">
        <v>958</v>
      </c>
    </row>
    <row r="254" spans="1:13">
      <c r="A254" t="s">
        <v>622</v>
      </c>
      <c r="B254">
        <v>587</v>
      </c>
      <c r="C254" t="s">
        <v>954</v>
      </c>
      <c r="D254">
        <v>598</v>
      </c>
      <c r="E254" t="s">
        <v>536</v>
      </c>
      <c r="F254" t="s">
        <v>872</v>
      </c>
      <c r="G254">
        <v>231179000543</v>
      </c>
      <c r="H254" t="s">
        <v>684</v>
      </c>
      <c r="I254" t="s">
        <v>585</v>
      </c>
      <c r="J254" t="s">
        <v>690</v>
      </c>
      <c r="K254" t="s">
        <v>1977</v>
      </c>
      <c r="L254" t="s">
        <v>1724</v>
      </c>
      <c r="M254" t="s">
        <v>960</v>
      </c>
    </row>
    <row r="255" spans="1:13">
      <c r="A255" t="s">
        <v>622</v>
      </c>
      <c r="B255">
        <v>601</v>
      </c>
      <c r="C255" t="s">
        <v>961</v>
      </c>
      <c r="D255">
        <v>602</v>
      </c>
      <c r="E255" t="s">
        <v>507</v>
      </c>
      <c r="F255" t="s">
        <v>863</v>
      </c>
      <c r="G255">
        <v>231182000544</v>
      </c>
      <c r="H255" t="s">
        <v>684</v>
      </c>
      <c r="I255" t="s">
        <v>585</v>
      </c>
      <c r="J255" t="s">
        <v>750</v>
      </c>
      <c r="K255" t="s">
        <v>1978</v>
      </c>
      <c r="L255" t="s">
        <v>1724</v>
      </c>
      <c r="M255" t="s">
        <v>962</v>
      </c>
    </row>
    <row r="256" spans="1:13">
      <c r="A256" t="s">
        <v>622</v>
      </c>
      <c r="B256">
        <v>603</v>
      </c>
      <c r="C256" t="s">
        <v>963</v>
      </c>
      <c r="D256">
        <v>605</v>
      </c>
      <c r="E256" t="s">
        <v>266</v>
      </c>
      <c r="F256" t="s">
        <v>851</v>
      </c>
      <c r="G256">
        <v>231185000731</v>
      </c>
      <c r="H256" t="s">
        <v>684</v>
      </c>
      <c r="I256" t="s">
        <v>585</v>
      </c>
      <c r="J256" t="s">
        <v>750</v>
      </c>
      <c r="K256" t="s">
        <v>1979</v>
      </c>
      <c r="L256" t="s">
        <v>1724</v>
      </c>
      <c r="M256" t="s">
        <v>964</v>
      </c>
    </row>
    <row r="257" spans="1:13">
      <c r="A257" t="s">
        <v>622</v>
      </c>
      <c r="B257">
        <v>1508</v>
      </c>
      <c r="C257" t="s">
        <v>965</v>
      </c>
      <c r="D257">
        <v>615</v>
      </c>
      <c r="E257" t="s">
        <v>18</v>
      </c>
      <c r="F257" t="s">
        <v>966</v>
      </c>
      <c r="G257">
        <v>231480900933</v>
      </c>
      <c r="H257" t="s">
        <v>684</v>
      </c>
      <c r="I257" t="s">
        <v>585</v>
      </c>
      <c r="J257" t="s">
        <v>828</v>
      </c>
      <c r="K257" t="s">
        <v>1980</v>
      </c>
      <c r="L257" t="s">
        <v>1724</v>
      </c>
      <c r="M257" t="s">
        <v>967</v>
      </c>
    </row>
    <row r="258" spans="1:13">
      <c r="A258" t="s">
        <v>622</v>
      </c>
      <c r="B258">
        <v>1508</v>
      </c>
      <c r="C258" t="s">
        <v>965</v>
      </c>
      <c r="D258">
        <v>612</v>
      </c>
      <c r="E258" t="s">
        <v>184</v>
      </c>
      <c r="F258" t="s">
        <v>747</v>
      </c>
      <c r="G258">
        <v>231480900163</v>
      </c>
      <c r="H258" t="s">
        <v>684</v>
      </c>
      <c r="I258" t="s">
        <v>585</v>
      </c>
      <c r="J258" t="s">
        <v>828</v>
      </c>
      <c r="K258" t="s">
        <v>1981</v>
      </c>
      <c r="L258" t="s">
        <v>1724</v>
      </c>
      <c r="M258" t="s">
        <v>968</v>
      </c>
    </row>
    <row r="259" spans="1:13">
      <c r="A259" t="s">
        <v>622</v>
      </c>
      <c r="B259">
        <v>1508</v>
      </c>
      <c r="C259" t="s">
        <v>965</v>
      </c>
      <c r="D259">
        <v>610</v>
      </c>
      <c r="E259" t="s">
        <v>206</v>
      </c>
      <c r="F259" t="s">
        <v>786</v>
      </c>
      <c r="G259">
        <v>231480901050</v>
      </c>
      <c r="H259" t="s">
        <v>684</v>
      </c>
      <c r="I259" t="s">
        <v>585</v>
      </c>
      <c r="J259" t="s">
        <v>828</v>
      </c>
      <c r="K259" t="s">
        <v>1982</v>
      </c>
      <c r="L259" t="s">
        <v>1724</v>
      </c>
      <c r="M259" t="s">
        <v>969</v>
      </c>
    </row>
    <row r="260" spans="1:13">
      <c r="A260" t="s">
        <v>622</v>
      </c>
      <c r="B260">
        <v>1508</v>
      </c>
      <c r="C260" t="s">
        <v>965</v>
      </c>
      <c r="D260">
        <v>611</v>
      </c>
      <c r="E260" t="s">
        <v>650</v>
      </c>
      <c r="F260" t="s">
        <v>697</v>
      </c>
      <c r="G260">
        <v>231480900157</v>
      </c>
      <c r="H260" t="s">
        <v>684</v>
      </c>
      <c r="I260" t="s">
        <v>1246</v>
      </c>
      <c r="J260" t="s">
        <v>828</v>
      </c>
      <c r="K260" t="s">
        <v>1983</v>
      </c>
      <c r="L260" t="s">
        <v>1724</v>
      </c>
      <c r="M260" t="s">
        <v>969</v>
      </c>
    </row>
    <row r="261" spans="1:13">
      <c r="A261" t="s">
        <v>622</v>
      </c>
      <c r="B261">
        <v>1508</v>
      </c>
      <c r="C261" t="s">
        <v>965</v>
      </c>
      <c r="D261">
        <v>614</v>
      </c>
      <c r="E261" t="s">
        <v>407</v>
      </c>
      <c r="F261" t="s">
        <v>970</v>
      </c>
      <c r="G261">
        <v>231480900548</v>
      </c>
      <c r="H261" t="s">
        <v>684</v>
      </c>
      <c r="I261" t="s">
        <v>585</v>
      </c>
      <c r="J261" t="s">
        <v>828</v>
      </c>
      <c r="K261" t="s">
        <v>1984</v>
      </c>
      <c r="L261" t="s">
        <v>1724</v>
      </c>
      <c r="M261" t="s">
        <v>967</v>
      </c>
    </row>
    <row r="262" spans="1:13">
      <c r="A262" t="s">
        <v>622</v>
      </c>
      <c r="B262">
        <v>1508</v>
      </c>
      <c r="C262" t="s">
        <v>965</v>
      </c>
      <c r="D262">
        <v>609</v>
      </c>
      <c r="E262" t="s">
        <v>136</v>
      </c>
      <c r="F262" t="s">
        <v>697</v>
      </c>
      <c r="G262">
        <v>231480900549</v>
      </c>
      <c r="H262" t="s">
        <v>684</v>
      </c>
      <c r="I262" t="s">
        <v>585</v>
      </c>
      <c r="J262" t="s">
        <v>828</v>
      </c>
      <c r="K262" t="s">
        <v>1983</v>
      </c>
      <c r="L262" t="s">
        <v>1724</v>
      </c>
      <c r="M262" t="s">
        <v>969</v>
      </c>
    </row>
    <row r="263" spans="1:13">
      <c r="A263" t="s">
        <v>622</v>
      </c>
      <c r="B263">
        <v>1508</v>
      </c>
      <c r="C263" t="s">
        <v>965</v>
      </c>
      <c r="D263">
        <v>608</v>
      </c>
      <c r="E263" t="s">
        <v>139</v>
      </c>
      <c r="F263" t="s">
        <v>735</v>
      </c>
      <c r="G263">
        <v>231480900550</v>
      </c>
      <c r="H263" t="s">
        <v>684</v>
      </c>
      <c r="I263" t="s">
        <v>585</v>
      </c>
      <c r="J263" t="s">
        <v>828</v>
      </c>
      <c r="K263" t="s">
        <v>1985</v>
      </c>
      <c r="L263" t="s">
        <v>1724</v>
      </c>
      <c r="M263" t="s">
        <v>969</v>
      </c>
    </row>
    <row r="264" spans="1:13">
      <c r="A264" t="s">
        <v>622</v>
      </c>
      <c r="B264">
        <v>1508</v>
      </c>
      <c r="C264" t="s">
        <v>965</v>
      </c>
      <c r="D264">
        <v>607</v>
      </c>
      <c r="E264" t="s">
        <v>550</v>
      </c>
      <c r="F264" t="s">
        <v>787</v>
      </c>
      <c r="G264">
        <v>231480900553</v>
      </c>
      <c r="H264" t="s">
        <v>684</v>
      </c>
      <c r="I264" t="s">
        <v>585</v>
      </c>
      <c r="J264" t="s">
        <v>828</v>
      </c>
      <c r="K264" t="s">
        <v>1986</v>
      </c>
      <c r="L264" t="s">
        <v>1724</v>
      </c>
      <c r="M264" t="s">
        <v>969</v>
      </c>
    </row>
    <row r="265" spans="1:13">
      <c r="A265" t="s">
        <v>622</v>
      </c>
      <c r="B265">
        <v>1450</v>
      </c>
      <c r="C265" t="s">
        <v>971</v>
      </c>
      <c r="D265">
        <v>763</v>
      </c>
      <c r="E265" t="s">
        <v>185</v>
      </c>
      <c r="F265" t="s">
        <v>689</v>
      </c>
      <c r="G265">
        <v>231479501053</v>
      </c>
      <c r="H265" t="s">
        <v>684</v>
      </c>
      <c r="I265" t="s">
        <v>585</v>
      </c>
      <c r="J265" t="s">
        <v>728</v>
      </c>
      <c r="K265" t="s">
        <v>1987</v>
      </c>
      <c r="L265" t="s">
        <v>1724</v>
      </c>
      <c r="M265" t="s">
        <v>972</v>
      </c>
    </row>
    <row r="266" spans="1:13">
      <c r="A266" t="s">
        <v>622</v>
      </c>
      <c r="B266">
        <v>1450</v>
      </c>
      <c r="C266" t="s">
        <v>971</v>
      </c>
      <c r="D266">
        <v>764</v>
      </c>
      <c r="E266" t="s">
        <v>436</v>
      </c>
      <c r="F266" t="s">
        <v>696</v>
      </c>
      <c r="G266">
        <v>231479500470</v>
      </c>
      <c r="H266" t="s">
        <v>684</v>
      </c>
      <c r="I266" t="s">
        <v>585</v>
      </c>
      <c r="J266" t="s">
        <v>728</v>
      </c>
      <c r="K266" t="s">
        <v>1988</v>
      </c>
      <c r="L266" t="s">
        <v>1724</v>
      </c>
      <c r="M266" t="s">
        <v>973</v>
      </c>
    </row>
    <row r="267" spans="1:13">
      <c r="A267" t="s">
        <v>622</v>
      </c>
      <c r="B267">
        <v>1450</v>
      </c>
      <c r="C267" t="s">
        <v>971</v>
      </c>
      <c r="D267">
        <v>785</v>
      </c>
      <c r="E267" t="s">
        <v>63</v>
      </c>
      <c r="F267" t="s">
        <v>793</v>
      </c>
      <c r="G267">
        <v>231479500823</v>
      </c>
      <c r="H267" t="s">
        <v>684</v>
      </c>
      <c r="I267" t="s">
        <v>585</v>
      </c>
      <c r="J267" t="s">
        <v>728</v>
      </c>
      <c r="K267" t="s">
        <v>1989</v>
      </c>
      <c r="L267" t="s">
        <v>1724</v>
      </c>
      <c r="M267" t="s">
        <v>974</v>
      </c>
    </row>
    <row r="268" spans="1:13">
      <c r="A268" t="s">
        <v>622</v>
      </c>
      <c r="B268">
        <v>1450</v>
      </c>
      <c r="C268" t="s">
        <v>971</v>
      </c>
      <c r="D268">
        <v>787</v>
      </c>
      <c r="E268" t="s">
        <v>64</v>
      </c>
      <c r="F268" t="s">
        <v>697</v>
      </c>
      <c r="G268">
        <v>231479500303</v>
      </c>
      <c r="H268" t="s">
        <v>684</v>
      </c>
      <c r="I268" t="s">
        <v>585</v>
      </c>
      <c r="J268" t="s">
        <v>728</v>
      </c>
      <c r="K268" t="s">
        <v>1990</v>
      </c>
      <c r="L268" t="s">
        <v>1724</v>
      </c>
      <c r="M268" t="s">
        <v>975</v>
      </c>
    </row>
    <row r="269" spans="1:13">
      <c r="A269" t="s">
        <v>622</v>
      </c>
      <c r="B269">
        <v>1450</v>
      </c>
      <c r="C269" t="s">
        <v>971</v>
      </c>
      <c r="D269">
        <v>784</v>
      </c>
      <c r="E269" t="s">
        <v>187</v>
      </c>
      <c r="F269" t="s">
        <v>792</v>
      </c>
      <c r="G269">
        <v>231479500502</v>
      </c>
      <c r="H269" t="s">
        <v>684</v>
      </c>
      <c r="I269" t="s">
        <v>585</v>
      </c>
      <c r="J269" t="s">
        <v>728</v>
      </c>
      <c r="K269" t="s">
        <v>1991</v>
      </c>
      <c r="L269" t="s">
        <v>1724</v>
      </c>
      <c r="M269" t="s">
        <v>974</v>
      </c>
    </row>
    <row r="270" spans="1:13">
      <c r="A270" t="s">
        <v>622</v>
      </c>
      <c r="B270">
        <v>1450</v>
      </c>
      <c r="C270" t="s">
        <v>971</v>
      </c>
      <c r="D270">
        <v>788</v>
      </c>
      <c r="E270" t="s">
        <v>188</v>
      </c>
      <c r="F270" t="s">
        <v>793</v>
      </c>
      <c r="G270">
        <v>231479500302</v>
      </c>
      <c r="H270" t="s">
        <v>684</v>
      </c>
      <c r="I270" t="s">
        <v>585</v>
      </c>
      <c r="J270" t="s">
        <v>728</v>
      </c>
      <c r="K270" t="s">
        <v>1992</v>
      </c>
      <c r="L270" t="s">
        <v>1724</v>
      </c>
      <c r="M270" t="s">
        <v>975</v>
      </c>
    </row>
    <row r="271" spans="1:13">
      <c r="A271" t="s">
        <v>622</v>
      </c>
      <c r="B271">
        <v>617</v>
      </c>
      <c r="C271" t="s">
        <v>976</v>
      </c>
      <c r="D271">
        <v>619</v>
      </c>
      <c r="E271" t="s">
        <v>400</v>
      </c>
      <c r="F271" t="s">
        <v>697</v>
      </c>
      <c r="G271">
        <v>231059000329</v>
      </c>
      <c r="H271" t="s">
        <v>684</v>
      </c>
      <c r="I271" t="s">
        <v>585</v>
      </c>
      <c r="J271" t="s">
        <v>694</v>
      </c>
      <c r="K271" t="s">
        <v>1993</v>
      </c>
      <c r="L271" t="s">
        <v>1724</v>
      </c>
      <c r="M271" t="s">
        <v>977</v>
      </c>
    </row>
    <row r="272" spans="1:13">
      <c r="A272" t="s">
        <v>622</v>
      </c>
      <c r="B272">
        <v>617</v>
      </c>
      <c r="C272" t="s">
        <v>976</v>
      </c>
      <c r="D272">
        <v>620</v>
      </c>
      <c r="E272" t="s">
        <v>401</v>
      </c>
      <c r="F272" t="s">
        <v>735</v>
      </c>
      <c r="G272">
        <v>231059000330</v>
      </c>
      <c r="H272" t="s">
        <v>684</v>
      </c>
      <c r="I272" t="s">
        <v>585</v>
      </c>
      <c r="J272" t="s">
        <v>694</v>
      </c>
      <c r="K272" t="s">
        <v>1994</v>
      </c>
      <c r="L272" t="s">
        <v>1724</v>
      </c>
      <c r="M272" t="s">
        <v>977</v>
      </c>
    </row>
    <row r="273" spans="1:13">
      <c r="A273" t="s">
        <v>622</v>
      </c>
      <c r="B273">
        <v>617</v>
      </c>
      <c r="C273" t="s">
        <v>976</v>
      </c>
      <c r="D273">
        <v>625</v>
      </c>
      <c r="E273" t="s">
        <v>41</v>
      </c>
      <c r="F273" t="s">
        <v>747</v>
      </c>
      <c r="G273">
        <v>231059000300</v>
      </c>
      <c r="H273" t="s">
        <v>684</v>
      </c>
      <c r="I273" t="s">
        <v>585</v>
      </c>
      <c r="J273" t="s">
        <v>694</v>
      </c>
      <c r="K273" t="s">
        <v>1995</v>
      </c>
      <c r="L273" t="s">
        <v>1724</v>
      </c>
      <c r="M273" t="s">
        <v>978</v>
      </c>
    </row>
    <row r="274" spans="1:13">
      <c r="A274" t="s">
        <v>622</v>
      </c>
      <c r="B274">
        <v>617</v>
      </c>
      <c r="C274" t="s">
        <v>976</v>
      </c>
      <c r="D274">
        <v>621</v>
      </c>
      <c r="E274" t="s">
        <v>469</v>
      </c>
      <c r="F274" t="s">
        <v>787</v>
      </c>
      <c r="G274">
        <v>231059000023</v>
      </c>
      <c r="H274" t="s">
        <v>684</v>
      </c>
      <c r="I274" t="s">
        <v>585</v>
      </c>
      <c r="J274" t="s">
        <v>694</v>
      </c>
      <c r="K274" t="s">
        <v>1996</v>
      </c>
      <c r="L274" t="s">
        <v>1724</v>
      </c>
      <c r="M274" t="s">
        <v>977</v>
      </c>
    </row>
    <row r="275" spans="1:13">
      <c r="A275" t="s">
        <v>622</v>
      </c>
      <c r="B275">
        <v>617</v>
      </c>
      <c r="C275" t="s">
        <v>976</v>
      </c>
      <c r="D275">
        <v>623</v>
      </c>
      <c r="E275" t="s">
        <v>514</v>
      </c>
      <c r="F275" t="s">
        <v>845</v>
      </c>
      <c r="G275">
        <v>231059000332</v>
      </c>
      <c r="H275" t="s">
        <v>684</v>
      </c>
      <c r="I275" t="s">
        <v>585</v>
      </c>
      <c r="J275" t="s">
        <v>694</v>
      </c>
      <c r="K275" t="s">
        <v>1997</v>
      </c>
      <c r="L275" t="s">
        <v>1724</v>
      </c>
      <c r="M275" t="s">
        <v>979</v>
      </c>
    </row>
    <row r="276" spans="1:13">
      <c r="A276" t="s">
        <v>622</v>
      </c>
      <c r="B276">
        <v>617</v>
      </c>
      <c r="C276" t="s">
        <v>976</v>
      </c>
      <c r="D276">
        <v>622</v>
      </c>
      <c r="E276" t="s">
        <v>435</v>
      </c>
      <c r="F276" t="s">
        <v>786</v>
      </c>
      <c r="G276">
        <v>231059000024</v>
      </c>
      <c r="H276" t="s">
        <v>684</v>
      </c>
      <c r="I276" t="s">
        <v>585</v>
      </c>
      <c r="J276" t="s">
        <v>694</v>
      </c>
      <c r="K276" t="s">
        <v>1998</v>
      </c>
      <c r="L276" t="s">
        <v>1724</v>
      </c>
      <c r="M276" t="s">
        <v>980</v>
      </c>
    </row>
    <row r="277" spans="1:13">
      <c r="A277" t="s">
        <v>622</v>
      </c>
      <c r="B277">
        <v>1451</v>
      </c>
      <c r="C277" t="s">
        <v>981</v>
      </c>
      <c r="D277">
        <v>133</v>
      </c>
      <c r="E277" t="s">
        <v>221</v>
      </c>
      <c r="F277" t="s">
        <v>699</v>
      </c>
      <c r="G277">
        <v>231478000120</v>
      </c>
      <c r="H277" t="s">
        <v>684</v>
      </c>
      <c r="I277" t="s">
        <v>585</v>
      </c>
      <c r="J277" t="s">
        <v>694</v>
      </c>
      <c r="K277" t="s">
        <v>1999</v>
      </c>
      <c r="L277" t="s">
        <v>1724</v>
      </c>
      <c r="M277" t="s">
        <v>982</v>
      </c>
    </row>
    <row r="278" spans="1:13">
      <c r="A278" t="s">
        <v>622</v>
      </c>
      <c r="B278">
        <v>1451</v>
      </c>
      <c r="C278" t="s">
        <v>981</v>
      </c>
      <c r="D278">
        <v>348</v>
      </c>
      <c r="E278" t="s">
        <v>416</v>
      </c>
      <c r="F278" t="s">
        <v>692</v>
      </c>
      <c r="G278">
        <v>231478000258</v>
      </c>
      <c r="H278" t="s">
        <v>684</v>
      </c>
      <c r="I278" t="s">
        <v>585</v>
      </c>
      <c r="J278" t="s">
        <v>700</v>
      </c>
      <c r="K278" t="s">
        <v>2000</v>
      </c>
      <c r="L278" t="s">
        <v>1724</v>
      </c>
      <c r="M278" t="s">
        <v>983</v>
      </c>
    </row>
    <row r="279" spans="1:13">
      <c r="A279" t="s">
        <v>622</v>
      </c>
      <c r="B279">
        <v>1451</v>
      </c>
      <c r="C279" t="s">
        <v>981</v>
      </c>
      <c r="D279">
        <v>439</v>
      </c>
      <c r="E279" t="s">
        <v>533</v>
      </c>
      <c r="F279" t="s">
        <v>944</v>
      </c>
      <c r="G279">
        <v>231478000571</v>
      </c>
      <c r="H279" t="s">
        <v>684</v>
      </c>
      <c r="I279" t="s">
        <v>585</v>
      </c>
      <c r="J279" t="s">
        <v>732</v>
      </c>
      <c r="K279" t="s">
        <v>2001</v>
      </c>
      <c r="L279" t="s">
        <v>1724</v>
      </c>
      <c r="M279" t="s">
        <v>984</v>
      </c>
    </row>
    <row r="280" spans="1:13">
      <c r="A280" t="s">
        <v>622</v>
      </c>
      <c r="B280">
        <v>1451</v>
      </c>
      <c r="C280" t="s">
        <v>981</v>
      </c>
      <c r="D280">
        <v>506</v>
      </c>
      <c r="E280" t="s">
        <v>472</v>
      </c>
      <c r="F280" t="s">
        <v>699</v>
      </c>
      <c r="G280">
        <v>231478000625</v>
      </c>
      <c r="H280" t="s">
        <v>684</v>
      </c>
      <c r="I280" t="s">
        <v>585</v>
      </c>
      <c r="J280" t="s">
        <v>732</v>
      </c>
      <c r="K280" t="s">
        <v>2002</v>
      </c>
      <c r="L280" t="s">
        <v>1724</v>
      </c>
      <c r="M280" t="s">
        <v>985</v>
      </c>
    </row>
    <row r="281" spans="1:13">
      <c r="A281" t="s">
        <v>622</v>
      </c>
      <c r="B281">
        <v>1451</v>
      </c>
      <c r="C281" t="s">
        <v>981</v>
      </c>
      <c r="D281">
        <v>517</v>
      </c>
      <c r="E281" t="s">
        <v>474</v>
      </c>
      <c r="F281" t="s">
        <v>699</v>
      </c>
      <c r="G281">
        <v>231478000633</v>
      </c>
      <c r="H281" t="s">
        <v>684</v>
      </c>
      <c r="I281" t="s">
        <v>585</v>
      </c>
      <c r="J281" t="s">
        <v>694</v>
      </c>
      <c r="K281" t="s">
        <v>2003</v>
      </c>
      <c r="L281" t="s">
        <v>1724</v>
      </c>
      <c r="M281" t="s">
        <v>986</v>
      </c>
    </row>
    <row r="282" spans="1:13">
      <c r="A282" t="s">
        <v>622</v>
      </c>
      <c r="B282">
        <v>1452</v>
      </c>
      <c r="C282" t="s">
        <v>987</v>
      </c>
      <c r="D282">
        <v>2013</v>
      </c>
      <c r="E282" t="s">
        <v>57</v>
      </c>
      <c r="F282" t="s">
        <v>747</v>
      </c>
      <c r="G282">
        <v>231478723176</v>
      </c>
      <c r="H282" t="s">
        <v>684</v>
      </c>
      <c r="I282" t="s">
        <v>585</v>
      </c>
      <c r="J282" t="s">
        <v>750</v>
      </c>
      <c r="K282" t="s">
        <v>2004</v>
      </c>
      <c r="L282" t="s">
        <v>1724</v>
      </c>
      <c r="M282" t="s">
        <v>988</v>
      </c>
    </row>
    <row r="283" spans="1:13">
      <c r="A283" t="s">
        <v>622</v>
      </c>
      <c r="B283">
        <v>1452</v>
      </c>
      <c r="C283" t="s">
        <v>987</v>
      </c>
      <c r="D283">
        <v>834</v>
      </c>
      <c r="E283" t="s">
        <v>251</v>
      </c>
      <c r="F283" t="s">
        <v>845</v>
      </c>
      <c r="G283">
        <v>231478700707</v>
      </c>
      <c r="H283" t="s">
        <v>684</v>
      </c>
      <c r="I283" t="s">
        <v>585</v>
      </c>
      <c r="J283" t="s">
        <v>750</v>
      </c>
      <c r="K283" t="s">
        <v>2005</v>
      </c>
      <c r="L283" t="s">
        <v>1724</v>
      </c>
      <c r="M283" t="s">
        <v>989</v>
      </c>
    </row>
    <row r="284" spans="1:13">
      <c r="A284" t="s">
        <v>622</v>
      </c>
      <c r="B284">
        <v>1452</v>
      </c>
      <c r="C284" t="s">
        <v>987</v>
      </c>
      <c r="D284">
        <v>1768</v>
      </c>
      <c r="E284" t="s">
        <v>94</v>
      </c>
      <c r="F284" t="s">
        <v>697</v>
      </c>
      <c r="G284">
        <v>231478723156</v>
      </c>
      <c r="H284" t="s">
        <v>684</v>
      </c>
      <c r="I284" t="s">
        <v>585</v>
      </c>
      <c r="J284" t="s">
        <v>750</v>
      </c>
      <c r="K284" t="s">
        <v>2006</v>
      </c>
      <c r="L284" t="s">
        <v>1724</v>
      </c>
      <c r="M284" t="s">
        <v>990</v>
      </c>
    </row>
    <row r="285" spans="1:13">
      <c r="A285" t="s">
        <v>622</v>
      </c>
      <c r="B285">
        <v>1452</v>
      </c>
      <c r="C285" t="s">
        <v>987</v>
      </c>
      <c r="D285">
        <v>1767</v>
      </c>
      <c r="E285" t="s">
        <v>153</v>
      </c>
      <c r="F285" t="s">
        <v>735</v>
      </c>
      <c r="G285">
        <v>231478723154</v>
      </c>
      <c r="H285" t="s">
        <v>684</v>
      </c>
      <c r="I285" t="s">
        <v>585</v>
      </c>
      <c r="J285" t="s">
        <v>750</v>
      </c>
      <c r="K285" t="s">
        <v>2007</v>
      </c>
      <c r="L285" t="s">
        <v>1724</v>
      </c>
      <c r="M285" t="s">
        <v>991</v>
      </c>
    </row>
    <row r="286" spans="1:13">
      <c r="A286" t="s">
        <v>622</v>
      </c>
      <c r="B286">
        <v>1452</v>
      </c>
      <c r="C286" t="s">
        <v>987</v>
      </c>
      <c r="D286">
        <v>583</v>
      </c>
      <c r="E286" t="s">
        <v>450</v>
      </c>
      <c r="F286" t="s">
        <v>747</v>
      </c>
      <c r="G286">
        <v>231478700530</v>
      </c>
      <c r="H286" t="s">
        <v>684</v>
      </c>
      <c r="I286" t="s">
        <v>585</v>
      </c>
      <c r="J286" t="s">
        <v>750</v>
      </c>
      <c r="K286" t="s">
        <v>2008</v>
      </c>
      <c r="L286" t="s">
        <v>1724</v>
      </c>
      <c r="M286" t="s">
        <v>990</v>
      </c>
    </row>
    <row r="287" spans="1:13">
      <c r="A287" t="s">
        <v>622</v>
      </c>
      <c r="B287">
        <v>1452</v>
      </c>
      <c r="C287" t="s">
        <v>987</v>
      </c>
      <c r="D287">
        <v>838</v>
      </c>
      <c r="E287" t="s">
        <v>457</v>
      </c>
      <c r="F287" t="s">
        <v>845</v>
      </c>
      <c r="G287">
        <v>231478723157</v>
      </c>
      <c r="H287" t="s">
        <v>684</v>
      </c>
      <c r="I287" t="s">
        <v>585</v>
      </c>
      <c r="J287" t="s">
        <v>750</v>
      </c>
      <c r="K287" t="s">
        <v>2009</v>
      </c>
      <c r="L287" t="s">
        <v>1724</v>
      </c>
      <c r="M287" t="s">
        <v>991</v>
      </c>
    </row>
    <row r="288" spans="1:13">
      <c r="A288" t="s">
        <v>622</v>
      </c>
      <c r="B288">
        <v>1455</v>
      </c>
      <c r="C288" t="s">
        <v>992</v>
      </c>
      <c r="D288">
        <v>395</v>
      </c>
      <c r="E288" t="s">
        <v>315</v>
      </c>
      <c r="F288" t="s">
        <v>792</v>
      </c>
      <c r="G288">
        <v>231479300292</v>
      </c>
      <c r="H288" t="s">
        <v>684</v>
      </c>
      <c r="I288" t="s">
        <v>585</v>
      </c>
      <c r="J288" t="s">
        <v>690</v>
      </c>
      <c r="K288" t="s">
        <v>2010</v>
      </c>
      <c r="L288" t="s">
        <v>1724</v>
      </c>
      <c r="M288" t="s">
        <v>993</v>
      </c>
    </row>
    <row r="289" spans="1:13">
      <c r="A289" t="s">
        <v>622</v>
      </c>
      <c r="B289">
        <v>1455</v>
      </c>
      <c r="C289" t="s">
        <v>992</v>
      </c>
      <c r="D289">
        <v>512</v>
      </c>
      <c r="E289" t="s">
        <v>483</v>
      </c>
      <c r="F289" t="s">
        <v>762</v>
      </c>
      <c r="G289">
        <v>231479300631</v>
      </c>
      <c r="H289" t="s">
        <v>684</v>
      </c>
      <c r="I289" t="s">
        <v>585</v>
      </c>
      <c r="J289" t="s">
        <v>690</v>
      </c>
      <c r="K289" t="s">
        <v>2011</v>
      </c>
      <c r="L289" t="s">
        <v>1724</v>
      </c>
      <c r="M289" t="s">
        <v>994</v>
      </c>
    </row>
    <row r="290" spans="1:13">
      <c r="A290" t="s">
        <v>622</v>
      </c>
      <c r="B290">
        <v>1455</v>
      </c>
      <c r="C290" t="s">
        <v>992</v>
      </c>
      <c r="D290">
        <v>396</v>
      </c>
      <c r="E290" t="s">
        <v>431</v>
      </c>
      <c r="F290" t="s">
        <v>793</v>
      </c>
      <c r="G290">
        <v>231479300503</v>
      </c>
      <c r="H290" t="s">
        <v>684</v>
      </c>
      <c r="I290" t="s">
        <v>585</v>
      </c>
      <c r="J290" t="s">
        <v>690</v>
      </c>
      <c r="K290" t="s">
        <v>2012</v>
      </c>
      <c r="L290" t="s">
        <v>1724</v>
      </c>
      <c r="M290" t="s">
        <v>993</v>
      </c>
    </row>
    <row r="291" spans="1:13">
      <c r="A291" t="s">
        <v>622</v>
      </c>
      <c r="B291">
        <v>1455</v>
      </c>
      <c r="C291" t="s">
        <v>992</v>
      </c>
      <c r="D291">
        <v>511</v>
      </c>
      <c r="E291" t="s">
        <v>250</v>
      </c>
      <c r="F291" t="s">
        <v>697</v>
      </c>
      <c r="G291">
        <v>231479300632</v>
      </c>
      <c r="H291" t="s">
        <v>684</v>
      </c>
      <c r="I291" t="s">
        <v>585</v>
      </c>
      <c r="J291" t="s">
        <v>690</v>
      </c>
      <c r="K291" t="s">
        <v>2013</v>
      </c>
      <c r="L291" t="s">
        <v>1724</v>
      </c>
      <c r="M291" t="s">
        <v>994</v>
      </c>
    </row>
    <row r="292" spans="1:13">
      <c r="A292" t="s">
        <v>622</v>
      </c>
      <c r="B292">
        <v>1455</v>
      </c>
      <c r="C292" t="s">
        <v>992</v>
      </c>
      <c r="D292">
        <v>513</v>
      </c>
      <c r="E292" t="s">
        <v>473</v>
      </c>
      <c r="F292" t="s">
        <v>735</v>
      </c>
      <c r="G292">
        <v>231479300629</v>
      </c>
      <c r="H292" t="s">
        <v>684</v>
      </c>
      <c r="I292" t="s">
        <v>585</v>
      </c>
      <c r="J292" t="s">
        <v>690</v>
      </c>
      <c r="K292" t="s">
        <v>2014</v>
      </c>
      <c r="L292" t="s">
        <v>1724</v>
      </c>
      <c r="M292" t="s">
        <v>994</v>
      </c>
    </row>
    <row r="293" spans="1:13">
      <c r="A293" t="s">
        <v>622</v>
      </c>
      <c r="B293">
        <v>1455</v>
      </c>
      <c r="C293" t="s">
        <v>992</v>
      </c>
      <c r="D293">
        <v>514</v>
      </c>
      <c r="E293" t="s">
        <v>565</v>
      </c>
      <c r="F293" t="s">
        <v>872</v>
      </c>
      <c r="G293">
        <v>231479301034</v>
      </c>
      <c r="H293" t="s">
        <v>684</v>
      </c>
      <c r="I293" t="s">
        <v>585</v>
      </c>
      <c r="J293" t="s">
        <v>690</v>
      </c>
      <c r="K293" t="s">
        <v>2015</v>
      </c>
      <c r="L293" t="s">
        <v>1724</v>
      </c>
      <c r="M293" t="s">
        <v>994</v>
      </c>
    </row>
    <row r="294" spans="1:13">
      <c r="A294" t="s">
        <v>622</v>
      </c>
      <c r="B294">
        <v>635</v>
      </c>
      <c r="C294" t="s">
        <v>995</v>
      </c>
      <c r="D294">
        <v>640</v>
      </c>
      <c r="E294" t="s">
        <v>9</v>
      </c>
      <c r="F294" t="s">
        <v>793</v>
      </c>
      <c r="G294">
        <v>231071000420</v>
      </c>
      <c r="H294" t="s">
        <v>684</v>
      </c>
      <c r="I294" t="s">
        <v>585</v>
      </c>
      <c r="J294" t="s">
        <v>690</v>
      </c>
      <c r="K294" t="s">
        <v>2016</v>
      </c>
      <c r="L294" t="s">
        <v>1724</v>
      </c>
      <c r="M294" t="s">
        <v>996</v>
      </c>
    </row>
    <row r="295" spans="1:13">
      <c r="A295" t="s">
        <v>622</v>
      </c>
      <c r="B295">
        <v>635</v>
      </c>
      <c r="C295" t="s">
        <v>995</v>
      </c>
      <c r="D295">
        <v>637</v>
      </c>
      <c r="E295" t="s">
        <v>69</v>
      </c>
      <c r="F295" t="s">
        <v>697</v>
      </c>
      <c r="G295">
        <v>231071000346</v>
      </c>
      <c r="H295" t="s">
        <v>684</v>
      </c>
      <c r="I295" t="s">
        <v>585</v>
      </c>
      <c r="J295" t="s">
        <v>690</v>
      </c>
      <c r="K295" t="s">
        <v>2017</v>
      </c>
      <c r="L295" t="s">
        <v>1724</v>
      </c>
      <c r="M295" t="s">
        <v>708</v>
      </c>
    </row>
    <row r="296" spans="1:13">
      <c r="A296" t="s">
        <v>622</v>
      </c>
      <c r="B296">
        <v>635</v>
      </c>
      <c r="C296" t="s">
        <v>995</v>
      </c>
      <c r="D296">
        <v>638</v>
      </c>
      <c r="E296" t="s">
        <v>420</v>
      </c>
      <c r="F296" t="s">
        <v>792</v>
      </c>
      <c r="G296">
        <v>231071001019</v>
      </c>
      <c r="H296" t="s">
        <v>684</v>
      </c>
      <c r="I296" t="s">
        <v>585</v>
      </c>
      <c r="J296" t="s">
        <v>690</v>
      </c>
      <c r="K296" t="s">
        <v>2018</v>
      </c>
      <c r="L296" t="s">
        <v>1724</v>
      </c>
      <c r="M296" t="s">
        <v>708</v>
      </c>
    </row>
    <row r="297" spans="1:13">
      <c r="A297" t="s">
        <v>622</v>
      </c>
      <c r="B297">
        <v>635</v>
      </c>
      <c r="C297" t="s">
        <v>995</v>
      </c>
      <c r="D297">
        <v>639</v>
      </c>
      <c r="E297" t="s">
        <v>490</v>
      </c>
      <c r="F297" t="s">
        <v>997</v>
      </c>
      <c r="G297">
        <v>231071000347</v>
      </c>
      <c r="H297" t="s">
        <v>684</v>
      </c>
      <c r="I297" t="s">
        <v>585</v>
      </c>
      <c r="J297" t="s">
        <v>690</v>
      </c>
      <c r="K297" t="s">
        <v>2019</v>
      </c>
      <c r="L297" t="s">
        <v>1724</v>
      </c>
      <c r="M297" t="s">
        <v>996</v>
      </c>
    </row>
    <row r="298" spans="1:13">
      <c r="A298" t="s">
        <v>622</v>
      </c>
      <c r="B298">
        <v>635</v>
      </c>
      <c r="C298" t="s">
        <v>995</v>
      </c>
      <c r="D298">
        <v>636</v>
      </c>
      <c r="E298" t="s">
        <v>524</v>
      </c>
      <c r="F298" t="s">
        <v>997</v>
      </c>
      <c r="G298">
        <v>231071000348</v>
      </c>
      <c r="H298" t="s">
        <v>684</v>
      </c>
      <c r="I298" t="s">
        <v>585</v>
      </c>
      <c r="J298" t="s">
        <v>690</v>
      </c>
      <c r="K298" t="s">
        <v>2020</v>
      </c>
      <c r="L298" t="s">
        <v>1724</v>
      </c>
      <c r="M298" t="s">
        <v>708</v>
      </c>
    </row>
    <row r="299" spans="1:13">
      <c r="A299" t="s">
        <v>622</v>
      </c>
      <c r="B299">
        <v>1456</v>
      </c>
      <c r="C299" t="s">
        <v>998</v>
      </c>
      <c r="D299">
        <v>363</v>
      </c>
      <c r="E299" t="s">
        <v>222</v>
      </c>
      <c r="F299" t="s">
        <v>755</v>
      </c>
      <c r="G299">
        <v>231477500438</v>
      </c>
      <c r="H299" t="s">
        <v>684</v>
      </c>
      <c r="I299" t="s">
        <v>585</v>
      </c>
      <c r="J299" t="s">
        <v>705</v>
      </c>
      <c r="K299" t="s">
        <v>2021</v>
      </c>
      <c r="L299" t="s">
        <v>1724</v>
      </c>
      <c r="M299" t="s">
        <v>999</v>
      </c>
    </row>
    <row r="300" spans="1:13">
      <c r="A300" t="s">
        <v>622</v>
      </c>
      <c r="B300">
        <v>1456</v>
      </c>
      <c r="C300" t="s">
        <v>998</v>
      </c>
      <c r="D300">
        <v>292</v>
      </c>
      <c r="E300" t="s">
        <v>106</v>
      </c>
      <c r="F300" t="s">
        <v>696</v>
      </c>
      <c r="G300">
        <v>231477500218</v>
      </c>
      <c r="H300" t="s">
        <v>684</v>
      </c>
      <c r="I300" t="s">
        <v>585</v>
      </c>
      <c r="J300" t="s">
        <v>705</v>
      </c>
      <c r="K300" t="s">
        <v>2022</v>
      </c>
      <c r="L300" t="s">
        <v>1724</v>
      </c>
      <c r="M300" t="s">
        <v>1000</v>
      </c>
    </row>
    <row r="301" spans="1:13">
      <c r="A301" t="s">
        <v>622</v>
      </c>
      <c r="B301">
        <v>1456</v>
      </c>
      <c r="C301" t="s">
        <v>998</v>
      </c>
      <c r="D301">
        <v>303</v>
      </c>
      <c r="E301" t="s">
        <v>495</v>
      </c>
      <c r="F301" t="s">
        <v>696</v>
      </c>
      <c r="G301">
        <v>231477500228</v>
      </c>
      <c r="H301" t="s">
        <v>684</v>
      </c>
      <c r="I301" t="s">
        <v>585</v>
      </c>
      <c r="J301" t="s">
        <v>705</v>
      </c>
      <c r="K301" t="s">
        <v>2023</v>
      </c>
      <c r="L301" t="s">
        <v>1724</v>
      </c>
      <c r="M301" t="s">
        <v>1001</v>
      </c>
    </row>
    <row r="302" spans="1:13">
      <c r="A302" t="s">
        <v>622</v>
      </c>
      <c r="B302">
        <v>1456</v>
      </c>
      <c r="C302" t="s">
        <v>998</v>
      </c>
      <c r="D302">
        <v>361</v>
      </c>
      <c r="E302" t="s">
        <v>429</v>
      </c>
      <c r="F302" t="s">
        <v>696</v>
      </c>
      <c r="G302">
        <v>231477500265</v>
      </c>
      <c r="H302" t="s">
        <v>684</v>
      </c>
      <c r="I302" t="s">
        <v>585</v>
      </c>
      <c r="J302" t="s">
        <v>705</v>
      </c>
      <c r="K302" t="s">
        <v>2024</v>
      </c>
      <c r="L302" t="s">
        <v>1724</v>
      </c>
      <c r="M302" t="s">
        <v>999</v>
      </c>
    </row>
    <row r="303" spans="1:13">
      <c r="A303" t="s">
        <v>622</v>
      </c>
      <c r="B303">
        <v>1456</v>
      </c>
      <c r="C303" t="s">
        <v>998</v>
      </c>
      <c r="D303">
        <v>362</v>
      </c>
      <c r="E303" t="s">
        <v>282</v>
      </c>
      <c r="F303" t="s">
        <v>697</v>
      </c>
      <c r="G303">
        <v>231477500436</v>
      </c>
      <c r="H303" t="s">
        <v>684</v>
      </c>
      <c r="I303" t="s">
        <v>585</v>
      </c>
      <c r="J303" t="s">
        <v>705</v>
      </c>
      <c r="K303" t="s">
        <v>2021</v>
      </c>
      <c r="L303" t="s">
        <v>1724</v>
      </c>
      <c r="M303" t="s">
        <v>999</v>
      </c>
    </row>
    <row r="304" spans="1:13">
      <c r="A304" t="s">
        <v>622</v>
      </c>
      <c r="B304">
        <v>646</v>
      </c>
      <c r="C304" t="s">
        <v>1002</v>
      </c>
      <c r="D304">
        <v>659</v>
      </c>
      <c r="E304" t="s">
        <v>4</v>
      </c>
      <c r="F304" t="s">
        <v>696</v>
      </c>
      <c r="G304">
        <v>231077000354</v>
      </c>
      <c r="H304" t="s">
        <v>684</v>
      </c>
      <c r="I304" t="s">
        <v>585</v>
      </c>
      <c r="J304" t="s">
        <v>728</v>
      </c>
      <c r="K304" t="s">
        <v>2025</v>
      </c>
      <c r="L304" t="s">
        <v>1724</v>
      </c>
      <c r="M304" t="s">
        <v>1003</v>
      </c>
    </row>
    <row r="305" spans="1:13">
      <c r="A305" t="s">
        <v>622</v>
      </c>
      <c r="B305">
        <v>646</v>
      </c>
      <c r="C305" t="s">
        <v>1002</v>
      </c>
      <c r="D305">
        <v>650</v>
      </c>
      <c r="E305" t="s">
        <v>241</v>
      </c>
      <c r="F305" t="s">
        <v>696</v>
      </c>
      <c r="G305">
        <v>231077000925</v>
      </c>
      <c r="H305" t="s">
        <v>684</v>
      </c>
      <c r="I305" t="s">
        <v>585</v>
      </c>
      <c r="J305" t="s">
        <v>728</v>
      </c>
      <c r="K305" t="s">
        <v>2026</v>
      </c>
      <c r="L305" t="s">
        <v>1724</v>
      </c>
      <c r="M305" t="s">
        <v>1004</v>
      </c>
    </row>
    <row r="306" spans="1:13">
      <c r="A306" t="s">
        <v>622</v>
      </c>
      <c r="B306">
        <v>646</v>
      </c>
      <c r="C306" t="s">
        <v>1002</v>
      </c>
      <c r="D306">
        <v>647</v>
      </c>
      <c r="E306" t="s">
        <v>247</v>
      </c>
      <c r="F306" t="s">
        <v>688</v>
      </c>
      <c r="G306">
        <v>231077000984</v>
      </c>
      <c r="H306" t="s">
        <v>684</v>
      </c>
      <c r="I306" t="s">
        <v>585</v>
      </c>
      <c r="J306" t="s">
        <v>690</v>
      </c>
      <c r="K306" t="s">
        <v>2027</v>
      </c>
      <c r="L306" t="s">
        <v>1724</v>
      </c>
      <c r="M306" t="s">
        <v>1005</v>
      </c>
    </row>
    <row r="307" spans="1:13">
      <c r="A307" t="s">
        <v>622</v>
      </c>
      <c r="B307">
        <v>646</v>
      </c>
      <c r="C307" t="s">
        <v>1002</v>
      </c>
      <c r="D307">
        <v>649</v>
      </c>
      <c r="E307" t="s">
        <v>438</v>
      </c>
      <c r="F307" t="s">
        <v>696</v>
      </c>
      <c r="G307">
        <v>231077000555</v>
      </c>
      <c r="H307" t="s">
        <v>684</v>
      </c>
      <c r="I307" t="s">
        <v>585</v>
      </c>
      <c r="J307" t="s">
        <v>728</v>
      </c>
      <c r="K307" t="s">
        <v>2028</v>
      </c>
      <c r="L307" t="s">
        <v>1724</v>
      </c>
      <c r="M307" t="s">
        <v>1006</v>
      </c>
    </row>
    <row r="308" spans="1:13">
      <c r="A308" t="s">
        <v>622</v>
      </c>
      <c r="B308">
        <v>646</v>
      </c>
      <c r="C308" t="s">
        <v>1002</v>
      </c>
      <c r="D308">
        <v>651</v>
      </c>
      <c r="E308" t="s">
        <v>177</v>
      </c>
      <c r="F308" t="s">
        <v>696</v>
      </c>
      <c r="G308">
        <v>231077001032</v>
      </c>
      <c r="H308" t="s">
        <v>684</v>
      </c>
      <c r="I308" t="s">
        <v>585</v>
      </c>
      <c r="J308" t="s">
        <v>728</v>
      </c>
      <c r="K308" t="s">
        <v>2029</v>
      </c>
      <c r="L308" t="s">
        <v>1724</v>
      </c>
      <c r="M308" t="s">
        <v>1007</v>
      </c>
    </row>
    <row r="309" spans="1:13">
      <c r="A309" t="s">
        <v>622</v>
      </c>
      <c r="B309">
        <v>646</v>
      </c>
      <c r="C309" t="s">
        <v>1002</v>
      </c>
      <c r="D309">
        <v>652</v>
      </c>
      <c r="E309" t="s">
        <v>210</v>
      </c>
      <c r="F309" t="s">
        <v>696</v>
      </c>
      <c r="G309">
        <v>231077001051</v>
      </c>
      <c r="H309" t="s">
        <v>684</v>
      </c>
      <c r="I309" t="s">
        <v>585</v>
      </c>
      <c r="J309" t="s">
        <v>728</v>
      </c>
      <c r="K309" t="s">
        <v>2030</v>
      </c>
      <c r="L309" t="s">
        <v>1724</v>
      </c>
      <c r="M309" t="s">
        <v>728</v>
      </c>
    </row>
    <row r="310" spans="1:13">
      <c r="A310" t="s">
        <v>622</v>
      </c>
      <c r="B310">
        <v>646</v>
      </c>
      <c r="C310" t="s">
        <v>1002</v>
      </c>
      <c r="D310">
        <v>656</v>
      </c>
      <c r="E310" t="s">
        <v>181</v>
      </c>
      <c r="F310" t="s">
        <v>697</v>
      </c>
      <c r="G310">
        <v>231077000361</v>
      </c>
      <c r="H310" t="s">
        <v>684</v>
      </c>
      <c r="I310" t="s">
        <v>585</v>
      </c>
      <c r="J310" t="s">
        <v>728</v>
      </c>
      <c r="K310" t="s">
        <v>1916</v>
      </c>
      <c r="L310" t="s">
        <v>1724</v>
      </c>
      <c r="M310" t="s">
        <v>1008</v>
      </c>
    </row>
    <row r="311" spans="1:13">
      <c r="A311" t="s">
        <v>622</v>
      </c>
      <c r="B311">
        <v>646</v>
      </c>
      <c r="C311" t="s">
        <v>1002</v>
      </c>
      <c r="D311">
        <v>655</v>
      </c>
      <c r="E311" t="s">
        <v>214</v>
      </c>
      <c r="F311" t="s">
        <v>755</v>
      </c>
      <c r="G311">
        <v>231077000362</v>
      </c>
      <c r="H311" t="s">
        <v>684</v>
      </c>
      <c r="I311" t="s">
        <v>585</v>
      </c>
      <c r="J311" t="s">
        <v>728</v>
      </c>
      <c r="K311" t="s">
        <v>2031</v>
      </c>
      <c r="L311" t="s">
        <v>1724</v>
      </c>
      <c r="M311" t="s">
        <v>1008</v>
      </c>
    </row>
    <row r="312" spans="1:13">
      <c r="A312" t="s">
        <v>622</v>
      </c>
      <c r="B312">
        <v>646</v>
      </c>
      <c r="C312" t="s">
        <v>1002</v>
      </c>
      <c r="D312">
        <v>660</v>
      </c>
      <c r="E312" t="s">
        <v>294</v>
      </c>
      <c r="F312" t="s">
        <v>696</v>
      </c>
      <c r="G312">
        <v>231077000607</v>
      </c>
      <c r="H312" t="s">
        <v>684</v>
      </c>
      <c r="I312" t="s">
        <v>585</v>
      </c>
      <c r="J312" t="s">
        <v>728</v>
      </c>
      <c r="K312" t="s">
        <v>2032</v>
      </c>
      <c r="L312" t="s">
        <v>1724</v>
      </c>
      <c r="M312" t="s">
        <v>1008</v>
      </c>
    </row>
    <row r="313" spans="1:13">
      <c r="A313" t="s">
        <v>622</v>
      </c>
      <c r="B313">
        <v>646</v>
      </c>
      <c r="C313" t="s">
        <v>1002</v>
      </c>
      <c r="D313">
        <v>657</v>
      </c>
      <c r="E313" t="s">
        <v>555</v>
      </c>
      <c r="F313" t="s">
        <v>787</v>
      </c>
      <c r="G313">
        <v>231077000363</v>
      </c>
      <c r="H313" t="s">
        <v>684</v>
      </c>
      <c r="I313" t="s">
        <v>585</v>
      </c>
      <c r="J313" t="s">
        <v>728</v>
      </c>
      <c r="K313" t="s">
        <v>2033</v>
      </c>
      <c r="L313" t="s">
        <v>1724</v>
      </c>
      <c r="M313" t="s">
        <v>1009</v>
      </c>
    </row>
    <row r="314" spans="1:13">
      <c r="A314" t="s">
        <v>622</v>
      </c>
      <c r="B314">
        <v>1457</v>
      </c>
      <c r="C314" t="s">
        <v>1010</v>
      </c>
      <c r="D314">
        <v>807</v>
      </c>
      <c r="E314" t="s">
        <v>149</v>
      </c>
      <c r="F314" t="s">
        <v>747</v>
      </c>
      <c r="G314">
        <v>231477900701</v>
      </c>
      <c r="H314" t="s">
        <v>684</v>
      </c>
      <c r="I314" t="s">
        <v>585</v>
      </c>
      <c r="J314" t="s">
        <v>694</v>
      </c>
      <c r="K314" t="s">
        <v>2034</v>
      </c>
      <c r="L314" t="s">
        <v>1724</v>
      </c>
      <c r="M314" t="s">
        <v>1011</v>
      </c>
    </row>
    <row r="315" spans="1:13">
      <c r="A315" t="s">
        <v>622</v>
      </c>
      <c r="B315">
        <v>1457</v>
      </c>
      <c r="C315" t="s">
        <v>1010</v>
      </c>
      <c r="D315">
        <v>135</v>
      </c>
      <c r="E315" t="s">
        <v>224</v>
      </c>
      <c r="F315" t="s">
        <v>792</v>
      </c>
      <c r="G315">
        <v>231477900121</v>
      </c>
      <c r="H315" t="s">
        <v>684</v>
      </c>
      <c r="I315" t="s">
        <v>585</v>
      </c>
      <c r="J315" t="s">
        <v>694</v>
      </c>
      <c r="K315" t="s">
        <v>2035</v>
      </c>
      <c r="L315" t="s">
        <v>1724</v>
      </c>
      <c r="M315" t="s">
        <v>1012</v>
      </c>
    </row>
    <row r="316" spans="1:13">
      <c r="A316" t="s">
        <v>622</v>
      </c>
      <c r="B316">
        <v>1457</v>
      </c>
      <c r="C316" t="s">
        <v>1010</v>
      </c>
      <c r="D316">
        <v>136</v>
      </c>
      <c r="E316" t="s">
        <v>281</v>
      </c>
      <c r="F316" t="s">
        <v>793</v>
      </c>
      <c r="G316">
        <v>231477901043</v>
      </c>
      <c r="H316" t="s">
        <v>684</v>
      </c>
      <c r="I316" t="s">
        <v>585</v>
      </c>
      <c r="J316" t="s">
        <v>694</v>
      </c>
      <c r="K316" t="s">
        <v>2036</v>
      </c>
      <c r="L316" t="s">
        <v>1724</v>
      </c>
      <c r="M316" t="s">
        <v>1012</v>
      </c>
    </row>
    <row r="317" spans="1:13">
      <c r="A317" t="s">
        <v>622</v>
      </c>
      <c r="B317">
        <v>1457</v>
      </c>
      <c r="C317" t="s">
        <v>1010</v>
      </c>
      <c r="D317">
        <v>812</v>
      </c>
      <c r="E317" t="s">
        <v>453</v>
      </c>
      <c r="F317" t="s">
        <v>747</v>
      </c>
      <c r="G317">
        <v>231477900702</v>
      </c>
      <c r="H317" t="s">
        <v>684</v>
      </c>
      <c r="I317" t="s">
        <v>585</v>
      </c>
      <c r="J317" t="s">
        <v>694</v>
      </c>
      <c r="K317" t="s">
        <v>2037</v>
      </c>
      <c r="L317" t="s">
        <v>1724</v>
      </c>
      <c r="M317" t="s">
        <v>1013</v>
      </c>
    </row>
    <row r="318" spans="1:13">
      <c r="A318" t="s">
        <v>622</v>
      </c>
      <c r="B318">
        <v>1457</v>
      </c>
      <c r="C318" t="s">
        <v>1010</v>
      </c>
      <c r="D318">
        <v>811</v>
      </c>
      <c r="E318" t="s">
        <v>297</v>
      </c>
      <c r="F318" t="s">
        <v>697</v>
      </c>
      <c r="G318">
        <v>231477900705</v>
      </c>
      <c r="H318" t="s">
        <v>684</v>
      </c>
      <c r="I318" t="s">
        <v>585</v>
      </c>
      <c r="J318" t="s">
        <v>694</v>
      </c>
      <c r="K318" t="s">
        <v>2038</v>
      </c>
      <c r="L318" t="s">
        <v>1724</v>
      </c>
      <c r="M318" t="s">
        <v>1014</v>
      </c>
    </row>
    <row r="319" spans="1:13">
      <c r="A319" t="s">
        <v>622</v>
      </c>
      <c r="B319">
        <v>1457</v>
      </c>
      <c r="C319" t="s">
        <v>1010</v>
      </c>
      <c r="D319">
        <v>813</v>
      </c>
      <c r="E319" t="s">
        <v>491</v>
      </c>
      <c r="F319" t="s">
        <v>735</v>
      </c>
      <c r="G319">
        <v>231477900694</v>
      </c>
      <c r="H319" t="s">
        <v>684</v>
      </c>
      <c r="I319" t="s">
        <v>585</v>
      </c>
      <c r="J319" t="s">
        <v>694</v>
      </c>
      <c r="K319" t="s">
        <v>2039</v>
      </c>
      <c r="L319" t="s">
        <v>1724</v>
      </c>
      <c r="M319" t="s">
        <v>1014</v>
      </c>
    </row>
    <row r="320" spans="1:13">
      <c r="A320" t="s">
        <v>622</v>
      </c>
      <c r="B320">
        <v>1457</v>
      </c>
      <c r="C320" t="s">
        <v>1010</v>
      </c>
      <c r="D320">
        <v>808</v>
      </c>
      <c r="E320" t="s">
        <v>520</v>
      </c>
      <c r="F320" t="s">
        <v>787</v>
      </c>
      <c r="G320">
        <v>231477901023</v>
      </c>
      <c r="H320" t="s">
        <v>684</v>
      </c>
      <c r="I320" t="s">
        <v>585</v>
      </c>
      <c r="J320" t="s">
        <v>694</v>
      </c>
      <c r="K320" t="s">
        <v>2040</v>
      </c>
      <c r="L320" t="s">
        <v>1724</v>
      </c>
      <c r="M320" t="s">
        <v>1014</v>
      </c>
    </row>
    <row r="321" spans="1:13">
      <c r="A321" t="s">
        <v>622</v>
      </c>
      <c r="B321">
        <v>1457</v>
      </c>
      <c r="C321" t="s">
        <v>1010</v>
      </c>
      <c r="D321">
        <v>810</v>
      </c>
      <c r="E321" t="s">
        <v>563</v>
      </c>
      <c r="F321" t="s">
        <v>786</v>
      </c>
      <c r="G321">
        <v>231477900704</v>
      </c>
      <c r="H321" t="s">
        <v>684</v>
      </c>
      <c r="I321" t="s">
        <v>585</v>
      </c>
      <c r="J321" t="s">
        <v>694</v>
      </c>
      <c r="K321" t="s">
        <v>2041</v>
      </c>
      <c r="L321" t="s">
        <v>1724</v>
      </c>
      <c r="M321" t="s">
        <v>1014</v>
      </c>
    </row>
    <row r="322" spans="1:13">
      <c r="A322" t="s">
        <v>622</v>
      </c>
      <c r="B322">
        <v>1458</v>
      </c>
      <c r="C322" t="s">
        <v>1015</v>
      </c>
      <c r="D322">
        <v>2044</v>
      </c>
      <c r="E322" t="s">
        <v>285</v>
      </c>
      <c r="F322" t="s">
        <v>793</v>
      </c>
      <c r="G322">
        <v>231478523182</v>
      </c>
      <c r="H322" t="s">
        <v>684</v>
      </c>
      <c r="I322" t="s">
        <v>585</v>
      </c>
      <c r="J322" t="s">
        <v>713</v>
      </c>
      <c r="K322" t="s">
        <v>2042</v>
      </c>
      <c r="L322" t="s">
        <v>1724</v>
      </c>
      <c r="M322" t="s">
        <v>1016</v>
      </c>
    </row>
    <row r="323" spans="1:13">
      <c r="A323" t="s">
        <v>622</v>
      </c>
      <c r="B323">
        <v>1458</v>
      </c>
      <c r="C323" t="s">
        <v>1015</v>
      </c>
      <c r="D323">
        <v>822</v>
      </c>
      <c r="E323" t="s">
        <v>204</v>
      </c>
      <c r="F323" t="s">
        <v>697</v>
      </c>
      <c r="G323">
        <v>231478500729</v>
      </c>
      <c r="H323" t="s">
        <v>684</v>
      </c>
      <c r="I323" t="s">
        <v>585</v>
      </c>
      <c r="J323" t="s">
        <v>713</v>
      </c>
      <c r="K323" t="s">
        <v>2043</v>
      </c>
      <c r="L323" t="s">
        <v>1724</v>
      </c>
      <c r="M323" t="s">
        <v>1017</v>
      </c>
    </row>
    <row r="324" spans="1:13">
      <c r="A324" t="s">
        <v>622</v>
      </c>
      <c r="B324">
        <v>1458</v>
      </c>
      <c r="C324" t="s">
        <v>1015</v>
      </c>
      <c r="D324">
        <v>2047</v>
      </c>
      <c r="E324" t="s">
        <v>300</v>
      </c>
      <c r="F324" t="s">
        <v>792</v>
      </c>
      <c r="G324">
        <v>231478523181</v>
      </c>
      <c r="H324" t="s">
        <v>684</v>
      </c>
      <c r="I324" t="s">
        <v>585</v>
      </c>
      <c r="J324" t="s">
        <v>713</v>
      </c>
      <c r="K324" t="s">
        <v>2044</v>
      </c>
      <c r="L324" t="s">
        <v>1724</v>
      </c>
      <c r="M324" t="s">
        <v>1017</v>
      </c>
    </row>
    <row r="325" spans="1:13">
      <c r="A325" t="s">
        <v>622</v>
      </c>
      <c r="B325">
        <v>1458</v>
      </c>
      <c r="C325" t="s">
        <v>1015</v>
      </c>
      <c r="D325">
        <v>2045</v>
      </c>
      <c r="E325" t="s">
        <v>302</v>
      </c>
      <c r="F325" t="s">
        <v>793</v>
      </c>
      <c r="G325">
        <v>231478523178</v>
      </c>
      <c r="H325" t="s">
        <v>684</v>
      </c>
      <c r="I325" t="s">
        <v>585</v>
      </c>
      <c r="J325" t="s">
        <v>713</v>
      </c>
      <c r="K325" t="s">
        <v>2045</v>
      </c>
      <c r="L325" t="s">
        <v>1724</v>
      </c>
      <c r="M325" t="s">
        <v>1017</v>
      </c>
    </row>
    <row r="326" spans="1:13">
      <c r="A326" t="s">
        <v>622</v>
      </c>
      <c r="B326">
        <v>1458</v>
      </c>
      <c r="C326" t="s">
        <v>1015</v>
      </c>
      <c r="D326">
        <v>2046</v>
      </c>
      <c r="E326" t="s">
        <v>215</v>
      </c>
      <c r="F326" t="s">
        <v>793</v>
      </c>
      <c r="G326">
        <v>231478523183</v>
      </c>
      <c r="H326" t="s">
        <v>684</v>
      </c>
      <c r="I326" t="s">
        <v>585</v>
      </c>
      <c r="J326" t="s">
        <v>685</v>
      </c>
      <c r="K326" t="s">
        <v>2046</v>
      </c>
      <c r="L326" t="s">
        <v>1724</v>
      </c>
      <c r="M326" t="s">
        <v>1018</v>
      </c>
    </row>
    <row r="327" spans="1:13">
      <c r="A327" t="s">
        <v>622</v>
      </c>
      <c r="B327">
        <v>1459</v>
      </c>
      <c r="C327" t="s">
        <v>1019</v>
      </c>
      <c r="D327">
        <v>885</v>
      </c>
      <c r="E327" t="s">
        <v>201</v>
      </c>
      <c r="F327" t="s">
        <v>697</v>
      </c>
      <c r="G327">
        <v>231479100768</v>
      </c>
      <c r="H327" t="s">
        <v>684</v>
      </c>
      <c r="I327" t="s">
        <v>585</v>
      </c>
      <c r="J327" t="s">
        <v>700</v>
      </c>
      <c r="K327" t="s">
        <v>2047</v>
      </c>
      <c r="L327" t="s">
        <v>1724</v>
      </c>
      <c r="M327" t="s">
        <v>1020</v>
      </c>
    </row>
    <row r="328" spans="1:13">
      <c r="A328" t="s">
        <v>622</v>
      </c>
      <c r="B328">
        <v>1459</v>
      </c>
      <c r="C328" t="s">
        <v>1019</v>
      </c>
      <c r="D328">
        <v>884</v>
      </c>
      <c r="E328" t="s">
        <v>205</v>
      </c>
      <c r="F328" t="s">
        <v>735</v>
      </c>
      <c r="G328">
        <v>231479100770</v>
      </c>
      <c r="H328" t="s">
        <v>684</v>
      </c>
      <c r="I328" t="s">
        <v>585</v>
      </c>
      <c r="J328" t="s">
        <v>700</v>
      </c>
      <c r="K328" t="s">
        <v>2048</v>
      </c>
      <c r="L328" t="s">
        <v>1724</v>
      </c>
      <c r="M328" t="s">
        <v>1020</v>
      </c>
    </row>
    <row r="329" spans="1:13">
      <c r="A329" t="s">
        <v>622</v>
      </c>
      <c r="B329">
        <v>1459</v>
      </c>
      <c r="C329" t="s">
        <v>1019</v>
      </c>
      <c r="D329">
        <v>886</v>
      </c>
      <c r="E329" t="s">
        <v>442</v>
      </c>
      <c r="F329" t="s">
        <v>747</v>
      </c>
      <c r="G329">
        <v>231479100026</v>
      </c>
      <c r="H329" t="s">
        <v>684</v>
      </c>
      <c r="I329" t="s">
        <v>585</v>
      </c>
      <c r="J329" t="s">
        <v>700</v>
      </c>
      <c r="K329" t="s">
        <v>2049</v>
      </c>
      <c r="L329" t="s">
        <v>1724</v>
      </c>
      <c r="M329" t="s">
        <v>1020</v>
      </c>
    </row>
    <row r="330" spans="1:13">
      <c r="A330" t="s">
        <v>622</v>
      </c>
      <c r="B330">
        <v>1460</v>
      </c>
      <c r="C330" t="s">
        <v>1021</v>
      </c>
      <c r="D330">
        <v>968</v>
      </c>
      <c r="E330" t="s">
        <v>461</v>
      </c>
      <c r="F330" t="s">
        <v>787</v>
      </c>
      <c r="G330">
        <v>231477300580</v>
      </c>
      <c r="H330" t="s">
        <v>684</v>
      </c>
      <c r="I330" t="s">
        <v>585</v>
      </c>
      <c r="J330" t="s">
        <v>737</v>
      </c>
      <c r="K330" t="s">
        <v>2050</v>
      </c>
      <c r="L330" t="s">
        <v>1724</v>
      </c>
      <c r="M330" t="s">
        <v>1022</v>
      </c>
    </row>
    <row r="331" spans="1:13">
      <c r="A331" t="s">
        <v>622</v>
      </c>
      <c r="B331">
        <v>1460</v>
      </c>
      <c r="C331" t="s">
        <v>1021</v>
      </c>
      <c r="D331">
        <v>964</v>
      </c>
      <c r="E331" t="s">
        <v>308</v>
      </c>
      <c r="F331" t="s">
        <v>697</v>
      </c>
      <c r="G331">
        <v>231477300799</v>
      </c>
      <c r="H331" t="s">
        <v>684</v>
      </c>
      <c r="I331" t="s">
        <v>585</v>
      </c>
      <c r="J331" t="s">
        <v>737</v>
      </c>
      <c r="K331" t="s">
        <v>2051</v>
      </c>
      <c r="L331" t="s">
        <v>1724</v>
      </c>
      <c r="M331" t="s">
        <v>1022</v>
      </c>
    </row>
    <row r="332" spans="1:13">
      <c r="A332" t="s">
        <v>622</v>
      </c>
      <c r="B332">
        <v>1460</v>
      </c>
      <c r="C332" t="s">
        <v>1021</v>
      </c>
      <c r="D332">
        <v>967</v>
      </c>
      <c r="E332" t="s">
        <v>309</v>
      </c>
      <c r="F332" t="s">
        <v>845</v>
      </c>
      <c r="G332">
        <v>231477300801</v>
      </c>
      <c r="H332" t="s">
        <v>684</v>
      </c>
      <c r="I332" t="s">
        <v>585</v>
      </c>
      <c r="J332" t="s">
        <v>737</v>
      </c>
      <c r="K332" t="s">
        <v>2052</v>
      </c>
      <c r="L332" t="s">
        <v>1724</v>
      </c>
      <c r="M332" t="s">
        <v>1023</v>
      </c>
    </row>
    <row r="333" spans="1:13">
      <c r="A333" t="s">
        <v>622</v>
      </c>
      <c r="B333">
        <v>1460</v>
      </c>
      <c r="C333" t="s">
        <v>1021</v>
      </c>
      <c r="D333">
        <v>966</v>
      </c>
      <c r="E333" t="s">
        <v>492</v>
      </c>
      <c r="F333" t="s">
        <v>735</v>
      </c>
      <c r="G333">
        <v>231477300800</v>
      </c>
      <c r="H333" t="s">
        <v>684</v>
      </c>
      <c r="I333" t="s">
        <v>585</v>
      </c>
      <c r="J333" t="s">
        <v>737</v>
      </c>
      <c r="K333" t="s">
        <v>2053</v>
      </c>
      <c r="L333" t="s">
        <v>1724</v>
      </c>
      <c r="M333" t="s">
        <v>1022</v>
      </c>
    </row>
    <row r="334" spans="1:13">
      <c r="A334" t="s">
        <v>622</v>
      </c>
      <c r="B334">
        <v>1460</v>
      </c>
      <c r="C334" t="s">
        <v>1021</v>
      </c>
      <c r="D334">
        <v>13</v>
      </c>
      <c r="E334" t="s">
        <v>372</v>
      </c>
      <c r="F334" t="s">
        <v>845</v>
      </c>
      <c r="G334">
        <v>231477300008</v>
      </c>
      <c r="H334" t="s">
        <v>684</v>
      </c>
      <c r="I334" t="s">
        <v>585</v>
      </c>
      <c r="J334" t="s">
        <v>737</v>
      </c>
      <c r="K334" t="s">
        <v>2054</v>
      </c>
      <c r="L334" t="s">
        <v>1724</v>
      </c>
      <c r="M334" t="s">
        <v>1024</v>
      </c>
    </row>
    <row r="335" spans="1:13">
      <c r="A335" t="s">
        <v>622</v>
      </c>
      <c r="B335">
        <v>1460</v>
      </c>
      <c r="C335" t="s">
        <v>1021</v>
      </c>
      <c r="D335">
        <v>965</v>
      </c>
      <c r="E335" t="s">
        <v>77</v>
      </c>
      <c r="F335" t="s">
        <v>786</v>
      </c>
      <c r="G335">
        <v>231477301054</v>
      </c>
      <c r="H335" t="s">
        <v>684</v>
      </c>
      <c r="I335" t="s">
        <v>585</v>
      </c>
      <c r="J335" t="s">
        <v>737</v>
      </c>
      <c r="K335" t="s">
        <v>2055</v>
      </c>
      <c r="L335" t="s">
        <v>1724</v>
      </c>
      <c r="M335" t="s">
        <v>1022</v>
      </c>
    </row>
    <row r="336" spans="1:13">
      <c r="A336" t="s">
        <v>622</v>
      </c>
      <c r="B336">
        <v>1615</v>
      </c>
      <c r="C336" t="s">
        <v>1025</v>
      </c>
      <c r="D336">
        <v>676</v>
      </c>
      <c r="E336" t="s">
        <v>330</v>
      </c>
      <c r="F336" t="s">
        <v>997</v>
      </c>
      <c r="G336">
        <v>231481500385</v>
      </c>
      <c r="H336" t="s">
        <v>684</v>
      </c>
      <c r="I336" t="s">
        <v>585</v>
      </c>
      <c r="J336" t="s">
        <v>713</v>
      </c>
      <c r="K336" t="s">
        <v>2056</v>
      </c>
      <c r="L336" t="s">
        <v>1724</v>
      </c>
      <c r="M336" t="s">
        <v>1026</v>
      </c>
    </row>
    <row r="337" spans="1:13">
      <c r="A337" t="s">
        <v>622</v>
      </c>
      <c r="B337">
        <v>1615</v>
      </c>
      <c r="C337" t="s">
        <v>1025</v>
      </c>
      <c r="D337">
        <v>674</v>
      </c>
      <c r="E337" t="s">
        <v>404</v>
      </c>
      <c r="F337" t="s">
        <v>786</v>
      </c>
      <c r="G337">
        <v>231481500386</v>
      </c>
      <c r="H337" t="s">
        <v>684</v>
      </c>
      <c r="I337" t="s">
        <v>585</v>
      </c>
      <c r="J337" t="s">
        <v>713</v>
      </c>
      <c r="K337" t="s">
        <v>2057</v>
      </c>
      <c r="L337" t="s">
        <v>1724</v>
      </c>
      <c r="M337" t="s">
        <v>1026</v>
      </c>
    </row>
    <row r="338" spans="1:13">
      <c r="A338" t="s">
        <v>622</v>
      </c>
      <c r="B338">
        <v>1615</v>
      </c>
      <c r="C338" t="s">
        <v>1025</v>
      </c>
      <c r="D338">
        <v>675</v>
      </c>
      <c r="E338" t="s">
        <v>430</v>
      </c>
      <c r="F338" t="s">
        <v>697</v>
      </c>
      <c r="G338">
        <v>231481500387</v>
      </c>
      <c r="H338" t="s">
        <v>684</v>
      </c>
      <c r="I338" t="s">
        <v>585</v>
      </c>
      <c r="J338" t="s">
        <v>713</v>
      </c>
      <c r="K338" t="s">
        <v>2058</v>
      </c>
      <c r="L338" t="s">
        <v>1724</v>
      </c>
      <c r="M338" t="s">
        <v>1026</v>
      </c>
    </row>
    <row r="339" spans="1:13">
      <c r="A339" t="s">
        <v>622</v>
      </c>
      <c r="B339">
        <v>1615</v>
      </c>
      <c r="C339" t="s">
        <v>1025</v>
      </c>
      <c r="D339">
        <v>679</v>
      </c>
      <c r="E339" t="s">
        <v>471</v>
      </c>
      <c r="F339" t="s">
        <v>793</v>
      </c>
      <c r="G339">
        <v>231481500388</v>
      </c>
      <c r="H339" t="s">
        <v>684</v>
      </c>
      <c r="I339" t="s">
        <v>585</v>
      </c>
      <c r="J339" t="s">
        <v>700</v>
      </c>
      <c r="K339" t="s">
        <v>2059</v>
      </c>
      <c r="L339" t="s">
        <v>1724</v>
      </c>
      <c r="M339" t="s">
        <v>1027</v>
      </c>
    </row>
    <row r="340" spans="1:13">
      <c r="A340" t="s">
        <v>622</v>
      </c>
      <c r="B340">
        <v>1615</v>
      </c>
      <c r="C340" t="s">
        <v>1025</v>
      </c>
      <c r="D340">
        <v>678</v>
      </c>
      <c r="E340" t="s">
        <v>503</v>
      </c>
      <c r="F340" t="s">
        <v>944</v>
      </c>
      <c r="G340">
        <v>231481500389</v>
      </c>
      <c r="H340" t="s">
        <v>684</v>
      </c>
      <c r="I340" t="s">
        <v>585</v>
      </c>
      <c r="J340" t="s">
        <v>713</v>
      </c>
      <c r="K340" t="s">
        <v>2060</v>
      </c>
      <c r="L340" t="s">
        <v>1724</v>
      </c>
      <c r="M340" t="s">
        <v>1028</v>
      </c>
    </row>
    <row r="341" spans="1:13">
      <c r="A341" t="s">
        <v>622</v>
      </c>
      <c r="B341">
        <v>1615</v>
      </c>
      <c r="C341" t="s">
        <v>1025</v>
      </c>
      <c r="D341">
        <v>677</v>
      </c>
      <c r="E341" t="s">
        <v>521</v>
      </c>
      <c r="F341" t="s">
        <v>735</v>
      </c>
      <c r="G341">
        <v>231481500164</v>
      </c>
      <c r="H341" t="s">
        <v>684</v>
      </c>
      <c r="I341" t="s">
        <v>585</v>
      </c>
      <c r="J341" t="s">
        <v>713</v>
      </c>
      <c r="K341" t="s">
        <v>2061</v>
      </c>
      <c r="L341" t="s">
        <v>1724</v>
      </c>
      <c r="M341" t="s">
        <v>1026</v>
      </c>
    </row>
    <row r="342" spans="1:13">
      <c r="A342" t="s">
        <v>622</v>
      </c>
      <c r="B342">
        <v>1615</v>
      </c>
      <c r="C342" t="s">
        <v>1025</v>
      </c>
      <c r="D342">
        <v>680</v>
      </c>
      <c r="E342" t="s">
        <v>440</v>
      </c>
      <c r="F342" t="s">
        <v>792</v>
      </c>
      <c r="G342">
        <v>231481500030</v>
      </c>
      <c r="H342" t="s">
        <v>684</v>
      </c>
      <c r="I342" t="s">
        <v>585</v>
      </c>
      <c r="J342" t="s">
        <v>700</v>
      </c>
      <c r="K342" t="s">
        <v>2062</v>
      </c>
      <c r="L342" t="s">
        <v>1724</v>
      </c>
      <c r="M342" t="s">
        <v>1027</v>
      </c>
    </row>
    <row r="343" spans="1:13">
      <c r="A343" t="s">
        <v>622</v>
      </c>
      <c r="B343">
        <v>1461</v>
      </c>
      <c r="C343" t="s">
        <v>1029</v>
      </c>
      <c r="D343">
        <v>323</v>
      </c>
      <c r="E343" t="s">
        <v>456</v>
      </c>
      <c r="F343" t="s">
        <v>787</v>
      </c>
      <c r="G343">
        <v>231478400238</v>
      </c>
      <c r="H343" t="s">
        <v>684</v>
      </c>
      <c r="I343" t="s">
        <v>585</v>
      </c>
      <c r="J343" t="s">
        <v>737</v>
      </c>
      <c r="K343" t="s">
        <v>2063</v>
      </c>
      <c r="L343" t="s">
        <v>1724</v>
      </c>
      <c r="M343" t="s">
        <v>1030</v>
      </c>
    </row>
    <row r="344" spans="1:13">
      <c r="A344" t="s">
        <v>622</v>
      </c>
      <c r="B344">
        <v>1461</v>
      </c>
      <c r="C344" t="s">
        <v>1029</v>
      </c>
      <c r="D344">
        <v>324</v>
      </c>
      <c r="E344" t="s">
        <v>343</v>
      </c>
      <c r="F344" t="s">
        <v>693</v>
      </c>
      <c r="G344">
        <v>231478400240</v>
      </c>
      <c r="H344" t="s">
        <v>684</v>
      </c>
      <c r="I344" t="s">
        <v>585</v>
      </c>
      <c r="J344" t="s">
        <v>737</v>
      </c>
      <c r="K344" t="s">
        <v>2064</v>
      </c>
      <c r="L344" t="s">
        <v>1724</v>
      </c>
      <c r="M344" t="s">
        <v>1030</v>
      </c>
    </row>
    <row r="345" spans="1:13">
      <c r="A345" t="s">
        <v>622</v>
      </c>
      <c r="B345">
        <v>1461</v>
      </c>
      <c r="C345" t="s">
        <v>1029</v>
      </c>
      <c r="D345">
        <v>325</v>
      </c>
      <c r="E345" t="s">
        <v>100</v>
      </c>
      <c r="F345" t="s">
        <v>697</v>
      </c>
      <c r="G345">
        <v>231478400921</v>
      </c>
      <c r="H345" t="s">
        <v>684</v>
      </c>
      <c r="I345" t="s">
        <v>585</v>
      </c>
      <c r="J345" t="s">
        <v>737</v>
      </c>
      <c r="K345" t="s">
        <v>2065</v>
      </c>
      <c r="L345" t="s">
        <v>1724</v>
      </c>
      <c r="M345" t="s">
        <v>1030</v>
      </c>
    </row>
    <row r="346" spans="1:13">
      <c r="A346" t="s">
        <v>622</v>
      </c>
      <c r="B346">
        <v>1462</v>
      </c>
      <c r="C346" t="s">
        <v>1031</v>
      </c>
      <c r="D346">
        <v>2136</v>
      </c>
      <c r="E346" t="s">
        <v>265</v>
      </c>
      <c r="F346" t="s">
        <v>747</v>
      </c>
      <c r="H346" t="s">
        <v>684</v>
      </c>
      <c r="I346" t="s">
        <v>585</v>
      </c>
      <c r="J346" t="s">
        <v>723</v>
      </c>
      <c r="K346" t="s">
        <v>2066</v>
      </c>
      <c r="L346" t="s">
        <v>1724</v>
      </c>
      <c r="M346" t="s">
        <v>1032</v>
      </c>
    </row>
    <row r="347" spans="1:13">
      <c r="A347" t="s">
        <v>622</v>
      </c>
      <c r="B347">
        <v>1462</v>
      </c>
      <c r="C347" t="s">
        <v>1031</v>
      </c>
      <c r="D347">
        <v>2137</v>
      </c>
      <c r="E347" t="s">
        <v>352</v>
      </c>
      <c r="F347" t="s">
        <v>747</v>
      </c>
      <c r="H347" t="s">
        <v>684</v>
      </c>
      <c r="I347" t="s">
        <v>585</v>
      </c>
      <c r="J347" t="s">
        <v>716</v>
      </c>
      <c r="K347" t="s">
        <v>2067</v>
      </c>
      <c r="L347" t="s">
        <v>1724</v>
      </c>
      <c r="M347" t="s">
        <v>1033</v>
      </c>
    </row>
    <row r="348" spans="1:13">
      <c r="A348" t="s">
        <v>622</v>
      </c>
      <c r="B348">
        <v>1462</v>
      </c>
      <c r="C348" t="s">
        <v>1031</v>
      </c>
      <c r="D348">
        <v>2139</v>
      </c>
      <c r="E348" t="s">
        <v>500</v>
      </c>
      <c r="F348" t="s">
        <v>747</v>
      </c>
      <c r="H348" t="s">
        <v>684</v>
      </c>
      <c r="I348" t="s">
        <v>585</v>
      </c>
      <c r="J348" t="s">
        <v>723</v>
      </c>
      <c r="K348" t="s">
        <v>2068</v>
      </c>
      <c r="L348" t="s">
        <v>1724</v>
      </c>
      <c r="M348" t="s">
        <v>1034</v>
      </c>
    </row>
    <row r="349" spans="1:13">
      <c r="A349" t="s">
        <v>622</v>
      </c>
      <c r="B349">
        <v>1462</v>
      </c>
      <c r="C349" t="s">
        <v>1031</v>
      </c>
      <c r="D349">
        <v>2140</v>
      </c>
      <c r="E349" t="s">
        <v>312</v>
      </c>
      <c r="F349" t="s">
        <v>747</v>
      </c>
      <c r="H349" t="s">
        <v>684</v>
      </c>
      <c r="I349" t="s">
        <v>585</v>
      </c>
      <c r="J349" t="s">
        <v>723</v>
      </c>
      <c r="K349" t="s">
        <v>2069</v>
      </c>
      <c r="L349" t="s">
        <v>1724</v>
      </c>
      <c r="M349" t="s">
        <v>1035</v>
      </c>
    </row>
    <row r="350" spans="1:13">
      <c r="A350" t="s">
        <v>622</v>
      </c>
      <c r="B350">
        <v>1462</v>
      </c>
      <c r="C350" t="s">
        <v>1031</v>
      </c>
      <c r="D350">
        <v>1035</v>
      </c>
      <c r="E350" t="s">
        <v>126</v>
      </c>
      <c r="F350" t="s">
        <v>697</v>
      </c>
      <c r="G350">
        <v>231479000148</v>
      </c>
      <c r="H350" t="s">
        <v>684</v>
      </c>
      <c r="I350" t="s">
        <v>585</v>
      </c>
      <c r="J350" t="s">
        <v>723</v>
      </c>
      <c r="K350" t="s">
        <v>2070</v>
      </c>
      <c r="L350" t="s">
        <v>1724</v>
      </c>
      <c r="M350" t="s">
        <v>1034</v>
      </c>
    </row>
    <row r="351" spans="1:13">
      <c r="A351" t="s">
        <v>622</v>
      </c>
      <c r="B351">
        <v>1462</v>
      </c>
      <c r="C351" t="s">
        <v>1031</v>
      </c>
      <c r="D351">
        <v>2144</v>
      </c>
      <c r="E351" t="s">
        <v>186</v>
      </c>
      <c r="F351" t="s">
        <v>735</v>
      </c>
      <c r="H351" t="s">
        <v>684</v>
      </c>
      <c r="I351" t="s">
        <v>585</v>
      </c>
      <c r="J351" t="s">
        <v>723</v>
      </c>
      <c r="K351" t="s">
        <v>2070</v>
      </c>
      <c r="L351" t="s">
        <v>1724</v>
      </c>
      <c r="M351" t="s">
        <v>1034</v>
      </c>
    </row>
    <row r="352" spans="1:13">
      <c r="A352" t="s">
        <v>622</v>
      </c>
      <c r="B352">
        <v>1464</v>
      </c>
      <c r="C352" t="s">
        <v>1036</v>
      </c>
      <c r="D352">
        <v>105</v>
      </c>
      <c r="E352" t="s">
        <v>131</v>
      </c>
      <c r="F352" t="s">
        <v>697</v>
      </c>
      <c r="G352">
        <v>231479600102</v>
      </c>
      <c r="H352" t="s">
        <v>684</v>
      </c>
      <c r="I352" t="s">
        <v>585</v>
      </c>
      <c r="J352" t="s">
        <v>723</v>
      </c>
      <c r="K352" t="s">
        <v>2071</v>
      </c>
      <c r="L352" t="s">
        <v>1724</v>
      </c>
      <c r="M352" t="s">
        <v>1037</v>
      </c>
    </row>
    <row r="353" spans="1:13">
      <c r="A353" t="s">
        <v>622</v>
      </c>
      <c r="B353">
        <v>1464</v>
      </c>
      <c r="C353" t="s">
        <v>1036</v>
      </c>
      <c r="D353">
        <v>107</v>
      </c>
      <c r="E353" t="s">
        <v>53</v>
      </c>
      <c r="F353" t="s">
        <v>792</v>
      </c>
      <c r="G353">
        <v>231479600685</v>
      </c>
      <c r="H353" t="s">
        <v>684</v>
      </c>
      <c r="I353" t="s">
        <v>585</v>
      </c>
      <c r="J353" t="s">
        <v>723</v>
      </c>
      <c r="K353" t="s">
        <v>2072</v>
      </c>
      <c r="L353" t="s">
        <v>1724</v>
      </c>
      <c r="M353" t="s">
        <v>1037</v>
      </c>
    </row>
    <row r="354" spans="1:13">
      <c r="A354" t="s">
        <v>622</v>
      </c>
      <c r="B354">
        <v>1464</v>
      </c>
      <c r="C354" t="s">
        <v>1036</v>
      </c>
      <c r="D354">
        <v>103</v>
      </c>
      <c r="E354" t="s">
        <v>399</v>
      </c>
      <c r="F354" t="s">
        <v>710</v>
      </c>
      <c r="G354">
        <v>231479600103</v>
      </c>
      <c r="H354" t="s">
        <v>684</v>
      </c>
      <c r="I354" t="s">
        <v>585</v>
      </c>
      <c r="J354" t="s">
        <v>723</v>
      </c>
      <c r="K354" t="s">
        <v>2073</v>
      </c>
      <c r="L354" t="s">
        <v>1724</v>
      </c>
      <c r="M354" t="s">
        <v>1037</v>
      </c>
    </row>
    <row r="355" spans="1:13">
      <c r="A355" t="s">
        <v>622</v>
      </c>
      <c r="B355">
        <v>1464</v>
      </c>
      <c r="C355" t="s">
        <v>1036</v>
      </c>
      <c r="D355">
        <v>106</v>
      </c>
      <c r="E355" t="s">
        <v>494</v>
      </c>
      <c r="F355" t="s">
        <v>1038</v>
      </c>
      <c r="G355">
        <v>231479601027</v>
      </c>
      <c r="H355" t="s">
        <v>684</v>
      </c>
      <c r="I355" t="s">
        <v>585</v>
      </c>
      <c r="J355" t="s">
        <v>723</v>
      </c>
      <c r="K355" t="s">
        <v>2074</v>
      </c>
      <c r="L355" t="s">
        <v>1724</v>
      </c>
      <c r="M355" t="s">
        <v>1037</v>
      </c>
    </row>
    <row r="356" spans="1:13">
      <c r="A356" t="s">
        <v>622</v>
      </c>
      <c r="B356">
        <v>1465</v>
      </c>
      <c r="C356" t="s">
        <v>1039</v>
      </c>
      <c r="D356">
        <v>339</v>
      </c>
      <c r="E356" t="s">
        <v>102</v>
      </c>
      <c r="F356" t="s">
        <v>747</v>
      </c>
      <c r="G356">
        <v>231477800251</v>
      </c>
      <c r="H356" t="s">
        <v>684</v>
      </c>
      <c r="I356" t="s">
        <v>585</v>
      </c>
      <c r="J356" t="s">
        <v>713</v>
      </c>
      <c r="K356" t="s">
        <v>2075</v>
      </c>
      <c r="L356" t="s">
        <v>1724</v>
      </c>
      <c r="M356" t="s">
        <v>1040</v>
      </c>
    </row>
    <row r="357" spans="1:13">
      <c r="A357" t="s">
        <v>622</v>
      </c>
      <c r="B357">
        <v>1465</v>
      </c>
      <c r="C357" t="s">
        <v>1039</v>
      </c>
      <c r="D357">
        <v>340</v>
      </c>
      <c r="E357" t="s">
        <v>158</v>
      </c>
      <c r="F357" t="s">
        <v>697</v>
      </c>
      <c r="G357">
        <v>231477800252</v>
      </c>
      <c r="H357" t="s">
        <v>684</v>
      </c>
      <c r="I357" t="s">
        <v>585</v>
      </c>
      <c r="J357" t="s">
        <v>713</v>
      </c>
      <c r="K357" t="s">
        <v>2076</v>
      </c>
      <c r="L357" t="s">
        <v>1724</v>
      </c>
      <c r="M357" t="s">
        <v>1040</v>
      </c>
    </row>
    <row r="358" spans="1:13">
      <c r="A358" t="s">
        <v>622</v>
      </c>
      <c r="B358">
        <v>1465</v>
      </c>
      <c r="C358" t="s">
        <v>1039</v>
      </c>
      <c r="D358">
        <v>341</v>
      </c>
      <c r="E358" t="s">
        <v>508</v>
      </c>
      <c r="F358" t="s">
        <v>735</v>
      </c>
      <c r="G358">
        <v>231477800297</v>
      </c>
      <c r="H358" t="s">
        <v>684</v>
      </c>
      <c r="I358" t="s">
        <v>585</v>
      </c>
      <c r="J358" t="s">
        <v>713</v>
      </c>
      <c r="K358" t="s">
        <v>2077</v>
      </c>
      <c r="L358" t="s">
        <v>1724</v>
      </c>
      <c r="M358" t="s">
        <v>1040</v>
      </c>
    </row>
    <row r="359" spans="1:13">
      <c r="A359" t="s">
        <v>622</v>
      </c>
      <c r="B359">
        <v>703</v>
      </c>
      <c r="C359" t="s">
        <v>1041</v>
      </c>
      <c r="D359">
        <v>706</v>
      </c>
      <c r="E359" t="s">
        <v>238</v>
      </c>
      <c r="F359" t="s">
        <v>793</v>
      </c>
      <c r="G359">
        <v>231113000413</v>
      </c>
      <c r="H359" t="s">
        <v>684</v>
      </c>
      <c r="I359" t="s">
        <v>585</v>
      </c>
      <c r="J359" t="s">
        <v>750</v>
      </c>
      <c r="K359" t="s">
        <v>2078</v>
      </c>
      <c r="L359" t="s">
        <v>1724</v>
      </c>
      <c r="M359" t="s">
        <v>835</v>
      </c>
    </row>
    <row r="360" spans="1:13">
      <c r="A360" t="s">
        <v>622</v>
      </c>
      <c r="B360">
        <v>703</v>
      </c>
      <c r="C360" t="s">
        <v>1041</v>
      </c>
      <c r="D360">
        <v>705</v>
      </c>
      <c r="E360" t="s">
        <v>240</v>
      </c>
      <c r="F360" t="s">
        <v>792</v>
      </c>
      <c r="G360">
        <v>231113000412</v>
      </c>
      <c r="H360" t="s">
        <v>684</v>
      </c>
      <c r="I360" t="s">
        <v>585</v>
      </c>
      <c r="J360" t="s">
        <v>750</v>
      </c>
      <c r="K360" t="s">
        <v>2079</v>
      </c>
      <c r="L360" t="s">
        <v>1724</v>
      </c>
      <c r="M360" t="s">
        <v>1042</v>
      </c>
    </row>
    <row r="361" spans="1:13">
      <c r="A361" t="s">
        <v>622</v>
      </c>
      <c r="B361">
        <v>707</v>
      </c>
      <c r="C361" t="s">
        <v>1043</v>
      </c>
      <c r="D361">
        <v>708</v>
      </c>
      <c r="E361" t="s">
        <v>317</v>
      </c>
      <c r="F361" t="s">
        <v>787</v>
      </c>
      <c r="G361">
        <v>231116000415</v>
      </c>
      <c r="H361" t="s">
        <v>684</v>
      </c>
      <c r="I361" t="s">
        <v>585</v>
      </c>
      <c r="J361" t="s">
        <v>719</v>
      </c>
      <c r="K361" t="s">
        <v>2080</v>
      </c>
      <c r="L361" t="s">
        <v>1724</v>
      </c>
      <c r="M361" t="s">
        <v>1044</v>
      </c>
    </row>
    <row r="362" spans="1:13">
      <c r="A362" t="s">
        <v>622</v>
      </c>
      <c r="B362">
        <v>707</v>
      </c>
      <c r="C362" t="s">
        <v>1043</v>
      </c>
      <c r="D362">
        <v>709</v>
      </c>
      <c r="E362" t="s">
        <v>319</v>
      </c>
      <c r="F362" t="s">
        <v>697</v>
      </c>
      <c r="G362">
        <v>231116000416</v>
      </c>
      <c r="H362" t="s">
        <v>684</v>
      </c>
      <c r="I362" t="s">
        <v>585</v>
      </c>
      <c r="J362" t="s">
        <v>719</v>
      </c>
      <c r="K362" t="s">
        <v>2081</v>
      </c>
      <c r="L362" t="s">
        <v>1724</v>
      </c>
      <c r="M362" t="s">
        <v>1044</v>
      </c>
    </row>
    <row r="363" spans="1:13">
      <c r="A363" t="s">
        <v>622</v>
      </c>
      <c r="B363">
        <v>707</v>
      </c>
      <c r="C363" t="s">
        <v>1043</v>
      </c>
      <c r="D363">
        <v>711</v>
      </c>
      <c r="E363" t="s">
        <v>121</v>
      </c>
      <c r="F363" t="s">
        <v>735</v>
      </c>
      <c r="G363">
        <v>231116000301</v>
      </c>
      <c r="H363" t="s">
        <v>684</v>
      </c>
      <c r="I363" t="s">
        <v>585</v>
      </c>
      <c r="J363" t="s">
        <v>719</v>
      </c>
      <c r="K363" t="s">
        <v>2081</v>
      </c>
      <c r="L363" t="s">
        <v>1724</v>
      </c>
      <c r="M363" t="s">
        <v>1044</v>
      </c>
    </row>
    <row r="364" spans="1:13">
      <c r="A364" t="s">
        <v>622</v>
      </c>
      <c r="B364">
        <v>707</v>
      </c>
      <c r="C364" t="s">
        <v>1043</v>
      </c>
      <c r="D364">
        <v>710</v>
      </c>
      <c r="E364" t="s">
        <v>449</v>
      </c>
      <c r="F364" t="s">
        <v>786</v>
      </c>
      <c r="G364">
        <v>231116000035</v>
      </c>
      <c r="H364" t="s">
        <v>684</v>
      </c>
      <c r="I364" t="s">
        <v>585</v>
      </c>
      <c r="J364" t="s">
        <v>719</v>
      </c>
      <c r="K364" t="s">
        <v>2082</v>
      </c>
      <c r="L364" t="s">
        <v>1724</v>
      </c>
      <c r="M364" t="s">
        <v>1044</v>
      </c>
    </row>
    <row r="365" spans="1:13">
      <c r="A365" t="s">
        <v>622</v>
      </c>
      <c r="B365">
        <v>713</v>
      </c>
      <c r="C365" t="s">
        <v>1045</v>
      </c>
      <c r="D365">
        <v>716</v>
      </c>
      <c r="E365" t="s">
        <v>133</v>
      </c>
      <c r="F365" t="s">
        <v>793</v>
      </c>
      <c r="G365">
        <v>231122000029</v>
      </c>
      <c r="H365" t="s">
        <v>684</v>
      </c>
      <c r="I365" t="s">
        <v>585</v>
      </c>
      <c r="J365" t="s">
        <v>713</v>
      </c>
      <c r="K365" t="s">
        <v>2083</v>
      </c>
      <c r="L365" t="s">
        <v>1724</v>
      </c>
      <c r="M365" t="s">
        <v>1046</v>
      </c>
    </row>
    <row r="366" spans="1:13">
      <c r="A366" t="s">
        <v>622</v>
      </c>
      <c r="B366">
        <v>713</v>
      </c>
      <c r="C366" t="s">
        <v>1045</v>
      </c>
      <c r="D366">
        <v>714</v>
      </c>
      <c r="E366" t="s">
        <v>190</v>
      </c>
      <c r="F366" t="s">
        <v>792</v>
      </c>
      <c r="G366">
        <v>231122000427</v>
      </c>
      <c r="H366" t="s">
        <v>684</v>
      </c>
      <c r="I366" t="s">
        <v>585</v>
      </c>
      <c r="J366" t="s">
        <v>713</v>
      </c>
      <c r="K366" t="s">
        <v>2084</v>
      </c>
      <c r="L366" t="s">
        <v>1724</v>
      </c>
      <c r="M366" t="s">
        <v>731</v>
      </c>
    </row>
    <row r="367" spans="1:13">
      <c r="A367" t="s">
        <v>622</v>
      </c>
      <c r="B367">
        <v>718</v>
      </c>
      <c r="C367" t="s">
        <v>1047</v>
      </c>
      <c r="D367">
        <v>719</v>
      </c>
      <c r="E367" t="s">
        <v>255</v>
      </c>
      <c r="F367" t="s">
        <v>747</v>
      </c>
      <c r="G367">
        <v>231125000043</v>
      </c>
      <c r="H367" t="s">
        <v>684</v>
      </c>
      <c r="I367" t="s">
        <v>585</v>
      </c>
      <c r="J367" t="s">
        <v>713</v>
      </c>
      <c r="K367" t="s">
        <v>2085</v>
      </c>
      <c r="L367" t="s">
        <v>1724</v>
      </c>
      <c r="M367" t="s">
        <v>1048</v>
      </c>
    </row>
    <row r="368" spans="1:13">
      <c r="A368" t="s">
        <v>622</v>
      </c>
      <c r="B368">
        <v>718</v>
      </c>
      <c r="C368" t="s">
        <v>1047</v>
      </c>
      <c r="D368">
        <v>721</v>
      </c>
      <c r="E368" t="s">
        <v>320</v>
      </c>
      <c r="F368" t="s">
        <v>735</v>
      </c>
      <c r="G368">
        <v>231125000431</v>
      </c>
      <c r="H368" t="s">
        <v>684</v>
      </c>
      <c r="I368" t="s">
        <v>585</v>
      </c>
      <c r="J368" t="s">
        <v>713</v>
      </c>
      <c r="K368" t="s">
        <v>2086</v>
      </c>
      <c r="L368" t="s">
        <v>1724</v>
      </c>
      <c r="M368" t="s">
        <v>1049</v>
      </c>
    </row>
    <row r="369" spans="1:13">
      <c r="A369" t="s">
        <v>622</v>
      </c>
      <c r="B369">
        <v>718</v>
      </c>
      <c r="C369" t="s">
        <v>1047</v>
      </c>
      <c r="D369">
        <v>720</v>
      </c>
      <c r="E369" t="s">
        <v>322</v>
      </c>
      <c r="F369" t="s">
        <v>697</v>
      </c>
      <c r="G369">
        <v>231125000432</v>
      </c>
      <c r="H369" t="s">
        <v>684</v>
      </c>
      <c r="I369" t="s">
        <v>585</v>
      </c>
      <c r="J369" t="s">
        <v>713</v>
      </c>
      <c r="K369" t="s">
        <v>2086</v>
      </c>
      <c r="L369" t="s">
        <v>1724</v>
      </c>
      <c r="M369" t="s">
        <v>1049</v>
      </c>
    </row>
    <row r="370" spans="1:13">
      <c r="A370" t="s">
        <v>622</v>
      </c>
      <c r="B370">
        <v>722</v>
      </c>
      <c r="C370" t="s">
        <v>1050</v>
      </c>
      <c r="D370">
        <v>725</v>
      </c>
      <c r="E370" t="s">
        <v>62</v>
      </c>
      <c r="F370" t="s">
        <v>851</v>
      </c>
      <c r="G370">
        <v>231128023125</v>
      </c>
      <c r="H370" t="s">
        <v>684</v>
      </c>
      <c r="I370" t="s">
        <v>585</v>
      </c>
      <c r="J370" t="s">
        <v>719</v>
      </c>
      <c r="K370" t="s">
        <v>2087</v>
      </c>
      <c r="L370" t="s">
        <v>1724</v>
      </c>
      <c r="M370" t="s">
        <v>1051</v>
      </c>
    </row>
    <row r="371" spans="1:13">
      <c r="A371" t="s">
        <v>622</v>
      </c>
      <c r="B371">
        <v>726</v>
      </c>
      <c r="C371" t="s">
        <v>1052</v>
      </c>
      <c r="D371">
        <v>727</v>
      </c>
      <c r="E371" t="s">
        <v>324</v>
      </c>
      <c r="F371" t="s">
        <v>696</v>
      </c>
      <c r="G371">
        <v>231131000437</v>
      </c>
      <c r="H371" t="s">
        <v>684</v>
      </c>
      <c r="I371" t="s">
        <v>585</v>
      </c>
      <c r="J371" t="s">
        <v>719</v>
      </c>
      <c r="K371" t="s">
        <v>2088</v>
      </c>
      <c r="L371" t="s">
        <v>1724</v>
      </c>
      <c r="M371" t="s">
        <v>1053</v>
      </c>
    </row>
    <row r="372" spans="1:13">
      <c r="A372" t="s">
        <v>622</v>
      </c>
      <c r="B372">
        <v>726</v>
      </c>
      <c r="C372" t="s">
        <v>1052</v>
      </c>
      <c r="D372">
        <v>728</v>
      </c>
      <c r="E372" t="s">
        <v>638</v>
      </c>
      <c r="F372" t="s">
        <v>697</v>
      </c>
      <c r="G372">
        <v>231131000178</v>
      </c>
      <c r="H372" t="s">
        <v>684</v>
      </c>
      <c r="I372" t="s">
        <v>1246</v>
      </c>
      <c r="J372" t="s">
        <v>719</v>
      </c>
      <c r="K372" t="s">
        <v>2089</v>
      </c>
      <c r="L372" t="s">
        <v>1724</v>
      </c>
      <c r="M372" t="s">
        <v>1248</v>
      </c>
    </row>
    <row r="373" spans="1:13">
      <c r="A373" t="s">
        <v>622</v>
      </c>
      <c r="B373">
        <v>726</v>
      </c>
      <c r="C373" t="s">
        <v>1052</v>
      </c>
      <c r="D373">
        <v>729</v>
      </c>
      <c r="E373" t="s">
        <v>323</v>
      </c>
      <c r="F373" t="s">
        <v>689</v>
      </c>
      <c r="G373">
        <v>231131000439</v>
      </c>
      <c r="H373" t="s">
        <v>684</v>
      </c>
      <c r="I373" t="s">
        <v>585</v>
      </c>
      <c r="J373" t="s">
        <v>719</v>
      </c>
      <c r="K373" t="s">
        <v>2088</v>
      </c>
      <c r="L373" t="s">
        <v>1724</v>
      </c>
      <c r="M373" t="s">
        <v>1053</v>
      </c>
    </row>
    <row r="374" spans="1:13">
      <c r="A374" t="s">
        <v>622</v>
      </c>
      <c r="B374">
        <v>1466</v>
      </c>
      <c r="C374" t="s">
        <v>1054</v>
      </c>
      <c r="D374">
        <v>8</v>
      </c>
      <c r="E374" t="s">
        <v>72</v>
      </c>
      <c r="F374" t="s">
        <v>747</v>
      </c>
      <c r="G374">
        <v>231478201041</v>
      </c>
      <c r="H374" t="s">
        <v>684</v>
      </c>
      <c r="I374" t="s">
        <v>585</v>
      </c>
      <c r="J374" t="s">
        <v>713</v>
      </c>
      <c r="K374" t="s">
        <v>2090</v>
      </c>
      <c r="L374" t="s">
        <v>1724</v>
      </c>
      <c r="M374" t="s">
        <v>1055</v>
      </c>
    </row>
    <row r="375" spans="1:13">
      <c r="A375" t="s">
        <v>622</v>
      </c>
      <c r="B375">
        <v>1466</v>
      </c>
      <c r="C375" t="s">
        <v>1054</v>
      </c>
      <c r="D375">
        <v>331</v>
      </c>
      <c r="E375" t="s">
        <v>96</v>
      </c>
      <c r="F375" t="s">
        <v>735</v>
      </c>
      <c r="G375">
        <v>231478200246</v>
      </c>
      <c r="H375" t="s">
        <v>684</v>
      </c>
      <c r="I375" t="s">
        <v>585</v>
      </c>
      <c r="J375" t="s">
        <v>713</v>
      </c>
      <c r="K375" t="s">
        <v>2091</v>
      </c>
      <c r="L375" t="s">
        <v>1724</v>
      </c>
      <c r="M375" t="s">
        <v>1056</v>
      </c>
    </row>
    <row r="376" spans="1:13">
      <c r="A376" t="s">
        <v>622</v>
      </c>
      <c r="B376">
        <v>1466</v>
      </c>
      <c r="C376" t="s">
        <v>1054</v>
      </c>
      <c r="D376">
        <v>333</v>
      </c>
      <c r="E376" t="s">
        <v>406</v>
      </c>
      <c r="F376" t="s">
        <v>747</v>
      </c>
      <c r="G376">
        <v>231478200699</v>
      </c>
      <c r="H376" t="s">
        <v>684</v>
      </c>
      <c r="I376" t="s">
        <v>585</v>
      </c>
      <c r="J376" t="s">
        <v>713</v>
      </c>
      <c r="K376" t="s">
        <v>2092</v>
      </c>
      <c r="L376" t="s">
        <v>1724</v>
      </c>
      <c r="M376" t="s">
        <v>1056</v>
      </c>
    </row>
    <row r="377" spans="1:13">
      <c r="A377" t="s">
        <v>622</v>
      </c>
      <c r="B377">
        <v>1466</v>
      </c>
      <c r="C377" t="s">
        <v>1054</v>
      </c>
      <c r="D377">
        <v>332</v>
      </c>
      <c r="E377" t="s">
        <v>173</v>
      </c>
      <c r="F377" t="s">
        <v>697</v>
      </c>
      <c r="G377">
        <v>231478200248</v>
      </c>
      <c r="H377" t="s">
        <v>684</v>
      </c>
      <c r="I377" t="s">
        <v>585</v>
      </c>
      <c r="J377" t="s">
        <v>713</v>
      </c>
      <c r="K377" t="s">
        <v>2093</v>
      </c>
      <c r="L377" t="s">
        <v>1724</v>
      </c>
      <c r="M377" t="s">
        <v>1056</v>
      </c>
    </row>
    <row r="378" spans="1:13">
      <c r="A378" t="s">
        <v>622</v>
      </c>
      <c r="B378">
        <v>1466</v>
      </c>
      <c r="C378" t="s">
        <v>1054</v>
      </c>
      <c r="D378">
        <v>76</v>
      </c>
      <c r="E378" t="s">
        <v>633</v>
      </c>
      <c r="F378" t="s">
        <v>761</v>
      </c>
      <c r="G378">
        <v>231478200082</v>
      </c>
      <c r="H378" t="s">
        <v>684</v>
      </c>
      <c r="I378" t="s">
        <v>585</v>
      </c>
      <c r="J378" t="s">
        <v>713</v>
      </c>
      <c r="K378" t="s">
        <v>2094</v>
      </c>
      <c r="L378" t="s">
        <v>1724</v>
      </c>
      <c r="M378" t="s">
        <v>1057</v>
      </c>
    </row>
    <row r="379" spans="1:13">
      <c r="A379" t="s">
        <v>622</v>
      </c>
      <c r="B379">
        <v>743</v>
      </c>
      <c r="C379" t="s">
        <v>1058</v>
      </c>
      <c r="D379">
        <v>746</v>
      </c>
      <c r="E379" t="s">
        <v>273</v>
      </c>
      <c r="F379" t="s">
        <v>761</v>
      </c>
      <c r="G379">
        <v>231137000451</v>
      </c>
      <c r="H379" t="s">
        <v>684</v>
      </c>
      <c r="I379" t="s">
        <v>585</v>
      </c>
      <c r="J379" t="s">
        <v>737</v>
      </c>
      <c r="K379" t="s">
        <v>2095</v>
      </c>
      <c r="L379" t="s">
        <v>1724</v>
      </c>
      <c r="M379" t="s">
        <v>1059</v>
      </c>
    </row>
    <row r="380" spans="1:13">
      <c r="A380" t="s">
        <v>622</v>
      </c>
      <c r="B380">
        <v>743</v>
      </c>
      <c r="C380" t="s">
        <v>1058</v>
      </c>
      <c r="D380">
        <v>744</v>
      </c>
      <c r="E380" t="s">
        <v>351</v>
      </c>
      <c r="F380" t="s">
        <v>761</v>
      </c>
      <c r="G380">
        <v>231137000452</v>
      </c>
      <c r="H380" t="s">
        <v>684</v>
      </c>
      <c r="I380" t="s">
        <v>585</v>
      </c>
      <c r="J380" t="s">
        <v>737</v>
      </c>
      <c r="K380" t="s">
        <v>2096</v>
      </c>
      <c r="L380" t="s">
        <v>1724</v>
      </c>
      <c r="M380" t="s">
        <v>1060</v>
      </c>
    </row>
    <row r="381" spans="1:13">
      <c r="A381" t="s">
        <v>622</v>
      </c>
      <c r="B381">
        <v>743</v>
      </c>
      <c r="C381" t="s">
        <v>1058</v>
      </c>
      <c r="D381">
        <v>747</v>
      </c>
      <c r="E381" t="s">
        <v>485</v>
      </c>
      <c r="F381" t="s">
        <v>762</v>
      </c>
      <c r="G381">
        <v>231137000454</v>
      </c>
      <c r="H381" t="s">
        <v>684</v>
      </c>
      <c r="I381" t="s">
        <v>585</v>
      </c>
      <c r="J381" t="s">
        <v>737</v>
      </c>
      <c r="K381" t="s">
        <v>2097</v>
      </c>
      <c r="L381" t="s">
        <v>1724</v>
      </c>
      <c r="M381" t="s">
        <v>1059</v>
      </c>
    </row>
    <row r="382" spans="1:13">
      <c r="A382" t="s">
        <v>622</v>
      </c>
      <c r="B382">
        <v>743</v>
      </c>
      <c r="C382" t="s">
        <v>1058</v>
      </c>
      <c r="D382">
        <v>748</v>
      </c>
      <c r="E382" t="s">
        <v>486</v>
      </c>
      <c r="F382" t="s">
        <v>697</v>
      </c>
      <c r="G382">
        <v>231137000491</v>
      </c>
      <c r="H382" t="s">
        <v>684</v>
      </c>
      <c r="I382" t="s">
        <v>585</v>
      </c>
      <c r="J382" t="s">
        <v>737</v>
      </c>
      <c r="K382" t="s">
        <v>2098</v>
      </c>
      <c r="L382" t="s">
        <v>1724</v>
      </c>
      <c r="M382" t="s">
        <v>1059</v>
      </c>
    </row>
    <row r="383" spans="1:13">
      <c r="A383" t="s">
        <v>622</v>
      </c>
      <c r="B383">
        <v>743</v>
      </c>
      <c r="C383" t="s">
        <v>1058</v>
      </c>
      <c r="D383">
        <v>745</v>
      </c>
      <c r="E383" t="s">
        <v>487</v>
      </c>
      <c r="F383" t="s">
        <v>735</v>
      </c>
      <c r="G383">
        <v>231137000453</v>
      </c>
      <c r="H383" t="s">
        <v>684</v>
      </c>
      <c r="I383" t="s">
        <v>585</v>
      </c>
      <c r="J383" t="s">
        <v>737</v>
      </c>
      <c r="K383" t="s">
        <v>2099</v>
      </c>
      <c r="L383" t="s">
        <v>1724</v>
      </c>
      <c r="M383" t="s">
        <v>1060</v>
      </c>
    </row>
    <row r="384" spans="1:13">
      <c r="A384" t="s">
        <v>622</v>
      </c>
      <c r="B384">
        <v>753</v>
      </c>
      <c r="C384" t="s">
        <v>1061</v>
      </c>
      <c r="D384">
        <v>754</v>
      </c>
      <c r="E384" t="s">
        <v>252</v>
      </c>
      <c r="F384" t="s">
        <v>696</v>
      </c>
      <c r="G384">
        <v>231143000463</v>
      </c>
      <c r="H384" t="s">
        <v>684</v>
      </c>
      <c r="I384" t="s">
        <v>585</v>
      </c>
      <c r="J384" t="s">
        <v>716</v>
      </c>
      <c r="K384" t="s">
        <v>2100</v>
      </c>
      <c r="L384" t="s">
        <v>1724</v>
      </c>
      <c r="M384" t="s">
        <v>1062</v>
      </c>
    </row>
    <row r="385" spans="1:13">
      <c r="A385" t="s">
        <v>622</v>
      </c>
      <c r="B385">
        <v>753</v>
      </c>
      <c r="C385" t="s">
        <v>1061</v>
      </c>
      <c r="D385">
        <v>758</v>
      </c>
      <c r="E385" t="s">
        <v>326</v>
      </c>
      <c r="F385" t="s">
        <v>696</v>
      </c>
      <c r="G385">
        <v>231143000928</v>
      </c>
      <c r="H385" t="s">
        <v>684</v>
      </c>
      <c r="I385" t="s">
        <v>585</v>
      </c>
      <c r="J385" t="s">
        <v>716</v>
      </c>
      <c r="K385" t="s">
        <v>2101</v>
      </c>
      <c r="L385" t="s">
        <v>1724</v>
      </c>
      <c r="M385" t="s">
        <v>1063</v>
      </c>
    </row>
    <row r="386" spans="1:13">
      <c r="A386" t="s">
        <v>622</v>
      </c>
      <c r="B386">
        <v>753</v>
      </c>
      <c r="C386" t="s">
        <v>1061</v>
      </c>
      <c r="D386">
        <v>759</v>
      </c>
      <c r="E386" t="s">
        <v>493</v>
      </c>
      <c r="F386" t="s">
        <v>696</v>
      </c>
      <c r="G386">
        <v>231143000465</v>
      </c>
      <c r="H386" t="s">
        <v>684</v>
      </c>
      <c r="I386" t="s">
        <v>585</v>
      </c>
      <c r="J386" t="s">
        <v>716</v>
      </c>
      <c r="K386" t="s">
        <v>2102</v>
      </c>
      <c r="L386" t="s">
        <v>1724</v>
      </c>
      <c r="M386" t="s">
        <v>1064</v>
      </c>
    </row>
    <row r="387" spans="1:13">
      <c r="A387" t="s">
        <v>622</v>
      </c>
      <c r="B387">
        <v>753</v>
      </c>
      <c r="C387" t="s">
        <v>1061</v>
      </c>
      <c r="D387">
        <v>757</v>
      </c>
      <c r="E387" t="s">
        <v>148</v>
      </c>
      <c r="F387" t="s">
        <v>689</v>
      </c>
      <c r="G387">
        <v>231143000466</v>
      </c>
      <c r="H387" t="s">
        <v>684</v>
      </c>
      <c r="I387" t="s">
        <v>585</v>
      </c>
      <c r="J387" t="s">
        <v>716</v>
      </c>
      <c r="K387" t="s">
        <v>2103</v>
      </c>
      <c r="L387" t="s">
        <v>1724</v>
      </c>
      <c r="M387" t="s">
        <v>1063</v>
      </c>
    </row>
    <row r="388" spans="1:13">
      <c r="A388" t="s">
        <v>622</v>
      </c>
      <c r="B388">
        <v>1467</v>
      </c>
      <c r="C388" t="s">
        <v>1065</v>
      </c>
      <c r="D388">
        <v>288</v>
      </c>
      <c r="E388" t="s">
        <v>358</v>
      </c>
      <c r="F388" t="s">
        <v>747</v>
      </c>
      <c r="G388">
        <v>231478800217</v>
      </c>
      <c r="H388" t="s">
        <v>684</v>
      </c>
      <c r="I388" t="s">
        <v>585</v>
      </c>
      <c r="J388" t="s">
        <v>694</v>
      </c>
      <c r="K388" t="s">
        <v>2104</v>
      </c>
      <c r="L388" t="s">
        <v>1724</v>
      </c>
      <c r="M388" t="s">
        <v>1066</v>
      </c>
    </row>
    <row r="389" spans="1:13">
      <c r="A389" t="s">
        <v>622</v>
      </c>
      <c r="B389">
        <v>1467</v>
      </c>
      <c r="C389" t="s">
        <v>1065</v>
      </c>
      <c r="D389">
        <v>1043</v>
      </c>
      <c r="E389" t="s">
        <v>359</v>
      </c>
      <c r="F389" t="s">
        <v>697</v>
      </c>
      <c r="G389">
        <v>231478800234</v>
      </c>
      <c r="H389" t="s">
        <v>684</v>
      </c>
      <c r="I389" t="s">
        <v>585</v>
      </c>
      <c r="J389" t="s">
        <v>694</v>
      </c>
      <c r="K389" t="s">
        <v>2105</v>
      </c>
      <c r="L389" t="s">
        <v>1724</v>
      </c>
      <c r="M389" t="s">
        <v>1067</v>
      </c>
    </row>
    <row r="390" spans="1:13">
      <c r="A390" t="s">
        <v>622</v>
      </c>
      <c r="B390">
        <v>1467</v>
      </c>
      <c r="C390" t="s">
        <v>1065</v>
      </c>
      <c r="D390">
        <v>1044</v>
      </c>
      <c r="E390" t="s">
        <v>360</v>
      </c>
      <c r="F390" t="s">
        <v>735</v>
      </c>
      <c r="G390">
        <v>231478800540</v>
      </c>
      <c r="H390" t="s">
        <v>684</v>
      </c>
      <c r="I390" t="s">
        <v>585</v>
      </c>
      <c r="J390" t="s">
        <v>694</v>
      </c>
      <c r="K390" t="s">
        <v>2106</v>
      </c>
      <c r="L390" t="s">
        <v>1724</v>
      </c>
      <c r="M390" t="s">
        <v>1067</v>
      </c>
    </row>
    <row r="391" spans="1:13">
      <c r="A391" t="s">
        <v>622</v>
      </c>
      <c r="B391">
        <v>1467</v>
      </c>
      <c r="C391" t="s">
        <v>1065</v>
      </c>
      <c r="D391">
        <v>314</v>
      </c>
      <c r="E391" t="s">
        <v>501</v>
      </c>
      <c r="F391" t="s">
        <v>747</v>
      </c>
      <c r="G391">
        <v>231478800235</v>
      </c>
      <c r="H391" t="s">
        <v>684</v>
      </c>
      <c r="I391" t="s">
        <v>585</v>
      </c>
      <c r="J391" t="s">
        <v>694</v>
      </c>
      <c r="K391" t="s">
        <v>2107</v>
      </c>
      <c r="L391" t="s">
        <v>1724</v>
      </c>
      <c r="M391" t="s">
        <v>1068</v>
      </c>
    </row>
    <row r="392" spans="1:13">
      <c r="A392" t="s">
        <v>622</v>
      </c>
      <c r="B392">
        <v>1467</v>
      </c>
      <c r="C392" t="s">
        <v>1065</v>
      </c>
      <c r="D392">
        <v>398</v>
      </c>
      <c r="E392" t="s">
        <v>433</v>
      </c>
      <c r="F392" t="s">
        <v>747</v>
      </c>
      <c r="G392">
        <v>231478800294</v>
      </c>
      <c r="H392" t="s">
        <v>684</v>
      </c>
      <c r="I392" t="s">
        <v>585</v>
      </c>
      <c r="J392" t="s">
        <v>694</v>
      </c>
      <c r="K392" t="s">
        <v>2108</v>
      </c>
      <c r="L392" t="s">
        <v>1724</v>
      </c>
      <c r="M392" t="s">
        <v>1067</v>
      </c>
    </row>
    <row r="393" spans="1:13">
      <c r="A393" t="s">
        <v>622</v>
      </c>
      <c r="B393">
        <v>1467</v>
      </c>
      <c r="C393" t="s">
        <v>1065</v>
      </c>
      <c r="D393">
        <v>487</v>
      </c>
      <c r="E393" t="s">
        <v>556</v>
      </c>
      <c r="F393" t="s">
        <v>845</v>
      </c>
      <c r="G393">
        <v>231478800608</v>
      </c>
      <c r="H393" t="s">
        <v>684</v>
      </c>
      <c r="I393" t="s">
        <v>585</v>
      </c>
      <c r="J393" t="s">
        <v>694</v>
      </c>
      <c r="K393" t="s">
        <v>2109</v>
      </c>
      <c r="L393" t="s">
        <v>1724</v>
      </c>
      <c r="M393" t="s">
        <v>1069</v>
      </c>
    </row>
    <row r="394" spans="1:13">
      <c r="A394" t="s">
        <v>622</v>
      </c>
      <c r="B394">
        <v>1468</v>
      </c>
      <c r="C394" t="s">
        <v>1070</v>
      </c>
      <c r="D394">
        <v>2085</v>
      </c>
      <c r="E394" t="s">
        <v>192</v>
      </c>
      <c r="F394" t="s">
        <v>699</v>
      </c>
      <c r="G394">
        <v>231479423189</v>
      </c>
      <c r="H394" t="s">
        <v>684</v>
      </c>
      <c r="I394" t="s">
        <v>585</v>
      </c>
      <c r="J394" t="s">
        <v>719</v>
      </c>
      <c r="K394" t="s">
        <v>2110</v>
      </c>
      <c r="L394" t="s">
        <v>1724</v>
      </c>
      <c r="M394" t="s">
        <v>1071</v>
      </c>
    </row>
    <row r="395" spans="1:13">
      <c r="A395" t="s">
        <v>622</v>
      </c>
      <c r="B395">
        <v>1468</v>
      </c>
      <c r="C395" t="s">
        <v>1070</v>
      </c>
      <c r="D395">
        <v>1971</v>
      </c>
      <c r="E395" t="s">
        <v>21</v>
      </c>
      <c r="F395" t="s">
        <v>697</v>
      </c>
      <c r="G395">
        <v>231479423170</v>
      </c>
      <c r="H395" t="s">
        <v>684</v>
      </c>
      <c r="I395" t="s">
        <v>585</v>
      </c>
      <c r="J395" t="s">
        <v>719</v>
      </c>
      <c r="K395" t="s">
        <v>2111</v>
      </c>
      <c r="L395" t="s">
        <v>1724</v>
      </c>
      <c r="M395" t="s">
        <v>1071</v>
      </c>
    </row>
    <row r="396" spans="1:13">
      <c r="A396" t="s">
        <v>622</v>
      </c>
      <c r="B396">
        <v>1468</v>
      </c>
      <c r="C396" t="s">
        <v>1070</v>
      </c>
      <c r="D396">
        <v>123</v>
      </c>
      <c r="E396" t="s">
        <v>647</v>
      </c>
      <c r="F396" t="s">
        <v>697</v>
      </c>
      <c r="G396">
        <v>231479400077</v>
      </c>
      <c r="H396" t="s">
        <v>684</v>
      </c>
      <c r="I396" t="s">
        <v>1246</v>
      </c>
      <c r="J396" t="s">
        <v>719</v>
      </c>
      <c r="K396" t="s">
        <v>2112</v>
      </c>
      <c r="L396" t="s">
        <v>1888</v>
      </c>
      <c r="M396" t="s">
        <v>1071</v>
      </c>
    </row>
    <row r="397" spans="1:13">
      <c r="A397" t="s">
        <v>622</v>
      </c>
      <c r="B397">
        <v>765</v>
      </c>
      <c r="C397" t="s">
        <v>1072</v>
      </c>
      <c r="D397">
        <v>766</v>
      </c>
      <c r="E397" t="s">
        <v>313</v>
      </c>
      <c r="F397" t="s">
        <v>687</v>
      </c>
      <c r="G397">
        <v>231155000482</v>
      </c>
      <c r="H397" t="s">
        <v>684</v>
      </c>
      <c r="I397" t="s">
        <v>585</v>
      </c>
      <c r="J397" t="s">
        <v>750</v>
      </c>
      <c r="K397" t="s">
        <v>2113</v>
      </c>
      <c r="L397" t="s">
        <v>1724</v>
      </c>
      <c r="M397" t="s">
        <v>1073</v>
      </c>
    </row>
    <row r="398" spans="1:13">
      <c r="A398" t="s">
        <v>622</v>
      </c>
      <c r="B398">
        <v>765</v>
      </c>
      <c r="C398" t="s">
        <v>1072</v>
      </c>
      <c r="D398">
        <v>773</v>
      </c>
      <c r="E398" t="s">
        <v>120</v>
      </c>
      <c r="F398" t="s">
        <v>755</v>
      </c>
      <c r="G398">
        <v>231155023111</v>
      </c>
      <c r="H398" t="s">
        <v>684</v>
      </c>
      <c r="I398" t="s">
        <v>585</v>
      </c>
      <c r="J398" t="s">
        <v>732</v>
      </c>
      <c r="K398" t="s">
        <v>2114</v>
      </c>
      <c r="L398" t="s">
        <v>1724</v>
      </c>
      <c r="M398" t="s">
        <v>1074</v>
      </c>
    </row>
    <row r="399" spans="1:13">
      <c r="A399" t="s">
        <v>622</v>
      </c>
      <c r="B399">
        <v>765</v>
      </c>
      <c r="C399" t="s">
        <v>1072</v>
      </c>
      <c r="D399">
        <v>770</v>
      </c>
      <c r="E399" t="s">
        <v>84</v>
      </c>
      <c r="F399" t="s">
        <v>697</v>
      </c>
      <c r="G399">
        <v>231155000483</v>
      </c>
      <c r="H399" t="s">
        <v>684</v>
      </c>
      <c r="I399" t="s">
        <v>585</v>
      </c>
      <c r="J399" t="s">
        <v>732</v>
      </c>
      <c r="K399" t="s">
        <v>2115</v>
      </c>
      <c r="L399" t="s">
        <v>1724</v>
      </c>
      <c r="M399" t="s">
        <v>1074</v>
      </c>
    </row>
    <row r="400" spans="1:13">
      <c r="A400" t="s">
        <v>622</v>
      </c>
      <c r="B400">
        <v>765</v>
      </c>
      <c r="C400" t="s">
        <v>1072</v>
      </c>
      <c r="D400">
        <v>768</v>
      </c>
      <c r="E400" t="s">
        <v>305</v>
      </c>
      <c r="F400" t="s">
        <v>696</v>
      </c>
      <c r="G400">
        <v>231155000484</v>
      </c>
      <c r="H400" t="s">
        <v>684</v>
      </c>
      <c r="I400" t="s">
        <v>585</v>
      </c>
      <c r="J400" t="s">
        <v>732</v>
      </c>
      <c r="K400" t="s">
        <v>2116</v>
      </c>
      <c r="L400" t="s">
        <v>1724</v>
      </c>
      <c r="M400" t="s">
        <v>1074</v>
      </c>
    </row>
    <row r="401" spans="1:13">
      <c r="A401" t="s">
        <v>622</v>
      </c>
      <c r="B401">
        <v>765</v>
      </c>
      <c r="C401" t="s">
        <v>1072</v>
      </c>
      <c r="D401">
        <v>772</v>
      </c>
      <c r="E401" t="s">
        <v>518</v>
      </c>
      <c r="F401" t="s">
        <v>687</v>
      </c>
      <c r="G401">
        <v>231155000485</v>
      </c>
      <c r="H401" t="s">
        <v>684</v>
      </c>
      <c r="I401" t="s">
        <v>585</v>
      </c>
      <c r="J401" t="s">
        <v>750</v>
      </c>
      <c r="K401" t="s">
        <v>2117</v>
      </c>
      <c r="L401" t="s">
        <v>1724</v>
      </c>
      <c r="M401" t="s">
        <v>716</v>
      </c>
    </row>
    <row r="402" spans="1:13">
      <c r="A402" t="s">
        <v>622</v>
      </c>
      <c r="B402">
        <v>765</v>
      </c>
      <c r="C402" t="s">
        <v>1072</v>
      </c>
      <c r="D402">
        <v>767</v>
      </c>
      <c r="E402" t="s">
        <v>334</v>
      </c>
      <c r="F402" t="s">
        <v>696</v>
      </c>
      <c r="G402">
        <v>231155000486</v>
      </c>
      <c r="H402" t="s">
        <v>684</v>
      </c>
      <c r="I402" t="s">
        <v>585</v>
      </c>
      <c r="J402" t="s">
        <v>750</v>
      </c>
      <c r="K402" t="s">
        <v>2118</v>
      </c>
      <c r="L402" t="s">
        <v>1724</v>
      </c>
      <c r="M402" t="s">
        <v>1075</v>
      </c>
    </row>
    <row r="403" spans="1:13">
      <c r="A403" t="s">
        <v>622</v>
      </c>
      <c r="B403">
        <v>765</v>
      </c>
      <c r="C403" t="s">
        <v>1072</v>
      </c>
      <c r="D403">
        <v>771</v>
      </c>
      <c r="E403" t="s">
        <v>335</v>
      </c>
      <c r="F403" t="s">
        <v>696</v>
      </c>
      <c r="G403">
        <v>231155000508</v>
      </c>
      <c r="H403" t="s">
        <v>684</v>
      </c>
      <c r="I403" t="s">
        <v>585</v>
      </c>
      <c r="J403" t="s">
        <v>750</v>
      </c>
      <c r="K403" t="s">
        <v>2119</v>
      </c>
      <c r="L403" t="s">
        <v>1724</v>
      </c>
      <c r="M403" t="s">
        <v>1076</v>
      </c>
    </row>
    <row r="404" spans="1:13">
      <c r="A404" t="s">
        <v>622</v>
      </c>
      <c r="B404">
        <v>774</v>
      </c>
      <c r="C404" t="s">
        <v>1077</v>
      </c>
      <c r="D404">
        <v>1959</v>
      </c>
      <c r="E404" t="s">
        <v>147</v>
      </c>
      <c r="F404" t="s">
        <v>770</v>
      </c>
      <c r="G404">
        <v>231158023163</v>
      </c>
      <c r="H404" t="s">
        <v>684</v>
      </c>
      <c r="I404" t="s">
        <v>585</v>
      </c>
      <c r="J404" t="s">
        <v>726</v>
      </c>
      <c r="K404" t="s">
        <v>2120</v>
      </c>
      <c r="L404" t="s">
        <v>1724</v>
      </c>
      <c r="M404" t="s">
        <v>1078</v>
      </c>
    </row>
    <row r="405" spans="1:13">
      <c r="A405" t="s">
        <v>622</v>
      </c>
      <c r="B405">
        <v>774</v>
      </c>
      <c r="C405" t="s">
        <v>1077</v>
      </c>
      <c r="D405">
        <v>1960</v>
      </c>
      <c r="E405" t="s">
        <v>337</v>
      </c>
      <c r="F405" t="s">
        <v>787</v>
      </c>
      <c r="G405">
        <v>231158023161</v>
      </c>
      <c r="H405" t="s">
        <v>684</v>
      </c>
      <c r="I405" t="s">
        <v>585</v>
      </c>
      <c r="J405" t="s">
        <v>726</v>
      </c>
      <c r="K405" t="s">
        <v>2121</v>
      </c>
      <c r="L405" t="s">
        <v>1724</v>
      </c>
      <c r="M405" t="s">
        <v>1079</v>
      </c>
    </row>
    <row r="406" spans="1:13">
      <c r="A406" t="s">
        <v>622</v>
      </c>
      <c r="B406">
        <v>774</v>
      </c>
      <c r="C406" t="s">
        <v>1077</v>
      </c>
      <c r="D406">
        <v>778</v>
      </c>
      <c r="E406" t="s">
        <v>219</v>
      </c>
      <c r="F406" t="s">
        <v>1080</v>
      </c>
      <c r="G406">
        <v>231158000493</v>
      </c>
      <c r="H406" t="s">
        <v>684</v>
      </c>
      <c r="I406" t="s">
        <v>585</v>
      </c>
      <c r="J406" t="s">
        <v>726</v>
      </c>
      <c r="K406" t="s">
        <v>2122</v>
      </c>
      <c r="L406" t="s">
        <v>1724</v>
      </c>
      <c r="M406" t="s">
        <v>1079</v>
      </c>
    </row>
    <row r="407" spans="1:13">
      <c r="A407" t="s">
        <v>622</v>
      </c>
      <c r="B407">
        <v>780</v>
      </c>
      <c r="C407" t="s">
        <v>1081</v>
      </c>
      <c r="D407">
        <v>782</v>
      </c>
      <c r="E407" t="s">
        <v>34</v>
      </c>
      <c r="F407" t="s">
        <v>689</v>
      </c>
      <c r="G407">
        <v>231161000497</v>
      </c>
      <c r="H407" t="s">
        <v>684</v>
      </c>
      <c r="I407" t="s">
        <v>585</v>
      </c>
      <c r="J407" t="s">
        <v>719</v>
      </c>
      <c r="K407" t="s">
        <v>2123</v>
      </c>
      <c r="L407" t="s">
        <v>1724</v>
      </c>
      <c r="M407" t="s">
        <v>1082</v>
      </c>
    </row>
    <row r="408" spans="1:13">
      <c r="A408" t="s">
        <v>622</v>
      </c>
      <c r="B408">
        <v>780</v>
      </c>
      <c r="C408" t="s">
        <v>1081</v>
      </c>
      <c r="D408">
        <v>781</v>
      </c>
      <c r="E408" t="s">
        <v>271</v>
      </c>
      <c r="F408" t="s">
        <v>696</v>
      </c>
      <c r="G408">
        <v>231161000499</v>
      </c>
      <c r="H408" t="s">
        <v>684</v>
      </c>
      <c r="I408" t="s">
        <v>585</v>
      </c>
      <c r="J408" t="s">
        <v>719</v>
      </c>
      <c r="K408" t="s">
        <v>2124</v>
      </c>
      <c r="L408" t="s">
        <v>1724</v>
      </c>
      <c r="M408" t="s">
        <v>1082</v>
      </c>
    </row>
    <row r="409" spans="1:13">
      <c r="A409" t="s">
        <v>622</v>
      </c>
      <c r="B409">
        <v>789</v>
      </c>
      <c r="C409" t="s">
        <v>1083</v>
      </c>
      <c r="D409">
        <v>791</v>
      </c>
      <c r="E409" t="s">
        <v>228</v>
      </c>
      <c r="F409" t="s">
        <v>747</v>
      </c>
      <c r="G409">
        <v>231167000506</v>
      </c>
      <c r="H409" t="s">
        <v>684</v>
      </c>
      <c r="I409" t="s">
        <v>585</v>
      </c>
      <c r="J409" t="s">
        <v>728</v>
      </c>
      <c r="K409" t="s">
        <v>2125</v>
      </c>
      <c r="L409" t="s">
        <v>1724</v>
      </c>
      <c r="M409" t="s">
        <v>1084</v>
      </c>
    </row>
    <row r="410" spans="1:13">
      <c r="A410" t="s">
        <v>622</v>
      </c>
      <c r="B410">
        <v>789</v>
      </c>
      <c r="C410" t="s">
        <v>1083</v>
      </c>
      <c r="D410">
        <v>792</v>
      </c>
      <c r="E410" t="s">
        <v>128</v>
      </c>
      <c r="F410" t="s">
        <v>697</v>
      </c>
      <c r="G410">
        <v>231167000510</v>
      </c>
      <c r="H410" t="s">
        <v>684</v>
      </c>
      <c r="I410" t="s">
        <v>585</v>
      </c>
      <c r="J410" t="s">
        <v>728</v>
      </c>
      <c r="K410" t="s">
        <v>2126</v>
      </c>
      <c r="L410" t="s">
        <v>1724</v>
      </c>
      <c r="M410" t="s">
        <v>1084</v>
      </c>
    </row>
    <row r="411" spans="1:13">
      <c r="A411" t="s">
        <v>622</v>
      </c>
      <c r="B411">
        <v>789</v>
      </c>
      <c r="C411" t="s">
        <v>1083</v>
      </c>
      <c r="D411">
        <v>793</v>
      </c>
      <c r="E411" t="s">
        <v>193</v>
      </c>
      <c r="F411" t="s">
        <v>735</v>
      </c>
      <c r="G411">
        <v>231167001010</v>
      </c>
      <c r="H411" t="s">
        <v>684</v>
      </c>
      <c r="I411" t="s">
        <v>585</v>
      </c>
      <c r="J411" t="s">
        <v>728</v>
      </c>
      <c r="K411" t="s">
        <v>2126</v>
      </c>
      <c r="L411" t="s">
        <v>1724</v>
      </c>
      <c r="M411" t="s">
        <v>1084</v>
      </c>
    </row>
    <row r="412" spans="1:13">
      <c r="A412" t="s">
        <v>622</v>
      </c>
      <c r="B412">
        <v>789</v>
      </c>
      <c r="C412" t="s">
        <v>1083</v>
      </c>
      <c r="D412">
        <v>794</v>
      </c>
      <c r="E412" t="s">
        <v>567</v>
      </c>
      <c r="F412" t="s">
        <v>845</v>
      </c>
      <c r="G412">
        <v>231167000990</v>
      </c>
      <c r="H412" t="s">
        <v>684</v>
      </c>
      <c r="I412" t="s">
        <v>585</v>
      </c>
      <c r="J412" t="s">
        <v>728</v>
      </c>
      <c r="K412" t="s">
        <v>2127</v>
      </c>
      <c r="L412" t="s">
        <v>1724</v>
      </c>
      <c r="M412" t="s">
        <v>1085</v>
      </c>
    </row>
    <row r="413" spans="1:13">
      <c r="A413" t="s">
        <v>622</v>
      </c>
      <c r="B413">
        <v>795</v>
      </c>
      <c r="C413" t="s">
        <v>1086</v>
      </c>
      <c r="D413">
        <v>797</v>
      </c>
      <c r="E413" t="s">
        <v>78</v>
      </c>
      <c r="F413" t="s">
        <v>699</v>
      </c>
      <c r="G413">
        <v>231170001033</v>
      </c>
      <c r="H413" t="s">
        <v>684</v>
      </c>
      <c r="I413" t="s">
        <v>585</v>
      </c>
      <c r="J413" t="s">
        <v>719</v>
      </c>
      <c r="K413" t="s">
        <v>2128</v>
      </c>
      <c r="L413" t="s">
        <v>1724</v>
      </c>
      <c r="M413" t="s">
        <v>1087</v>
      </c>
    </row>
    <row r="414" spans="1:13">
      <c r="A414" t="s">
        <v>622</v>
      </c>
      <c r="B414">
        <v>795</v>
      </c>
      <c r="C414" t="s">
        <v>1086</v>
      </c>
      <c r="D414">
        <v>796</v>
      </c>
      <c r="E414" t="s">
        <v>345</v>
      </c>
      <c r="F414" t="s">
        <v>697</v>
      </c>
      <c r="G414">
        <v>231170000514</v>
      </c>
      <c r="H414" t="s">
        <v>684</v>
      </c>
      <c r="I414" t="s">
        <v>585</v>
      </c>
      <c r="J414" t="s">
        <v>719</v>
      </c>
      <c r="K414" t="s">
        <v>2128</v>
      </c>
      <c r="L414" t="s">
        <v>1724</v>
      </c>
      <c r="M414" t="s">
        <v>1087</v>
      </c>
    </row>
    <row r="415" spans="1:13">
      <c r="A415" t="s">
        <v>622</v>
      </c>
      <c r="B415">
        <v>826</v>
      </c>
      <c r="C415" t="s">
        <v>1088</v>
      </c>
      <c r="D415">
        <v>827</v>
      </c>
      <c r="E415" t="s">
        <v>17</v>
      </c>
      <c r="F415" t="s">
        <v>696</v>
      </c>
      <c r="G415">
        <v>231433000691</v>
      </c>
      <c r="H415" t="s">
        <v>684</v>
      </c>
      <c r="I415" t="s">
        <v>585</v>
      </c>
      <c r="J415" t="s">
        <v>694</v>
      </c>
      <c r="K415" t="s">
        <v>2129</v>
      </c>
      <c r="L415" t="s">
        <v>1724</v>
      </c>
      <c r="M415" t="s">
        <v>1089</v>
      </c>
    </row>
    <row r="416" spans="1:13">
      <c r="A416" t="s">
        <v>622</v>
      </c>
      <c r="B416">
        <v>826</v>
      </c>
      <c r="C416" t="s">
        <v>1088</v>
      </c>
      <c r="D416">
        <v>828</v>
      </c>
      <c r="E416" t="s">
        <v>154</v>
      </c>
      <c r="F416" t="s">
        <v>1090</v>
      </c>
      <c r="G416">
        <v>231433001037</v>
      </c>
      <c r="H416" t="s">
        <v>684</v>
      </c>
      <c r="I416" t="s">
        <v>585</v>
      </c>
      <c r="J416" t="s">
        <v>694</v>
      </c>
      <c r="K416" t="s">
        <v>2130</v>
      </c>
      <c r="L416" t="s">
        <v>1724</v>
      </c>
      <c r="M416" t="s">
        <v>1091</v>
      </c>
    </row>
    <row r="417" spans="1:13">
      <c r="A417" t="s">
        <v>622</v>
      </c>
      <c r="B417">
        <v>826</v>
      </c>
      <c r="C417" t="s">
        <v>1088</v>
      </c>
      <c r="D417">
        <v>829</v>
      </c>
      <c r="E417" t="s">
        <v>37</v>
      </c>
      <c r="F417" t="s">
        <v>696</v>
      </c>
      <c r="G417">
        <v>231433000698</v>
      </c>
      <c r="H417" t="s">
        <v>684</v>
      </c>
      <c r="I417" t="s">
        <v>585</v>
      </c>
      <c r="J417" t="s">
        <v>694</v>
      </c>
      <c r="K417" t="s">
        <v>2131</v>
      </c>
      <c r="L417" t="s">
        <v>1724</v>
      </c>
      <c r="M417" t="s">
        <v>1092</v>
      </c>
    </row>
    <row r="418" spans="1:13">
      <c r="A418" t="s">
        <v>622</v>
      </c>
      <c r="B418">
        <v>826</v>
      </c>
      <c r="C418" t="s">
        <v>1088</v>
      </c>
      <c r="D418">
        <v>832</v>
      </c>
      <c r="E418" t="s">
        <v>289</v>
      </c>
      <c r="F418" t="s">
        <v>710</v>
      </c>
      <c r="G418">
        <v>231433000997</v>
      </c>
      <c r="H418" t="s">
        <v>684</v>
      </c>
      <c r="I418" t="s">
        <v>585</v>
      </c>
      <c r="J418" t="s">
        <v>685</v>
      </c>
      <c r="K418" t="s">
        <v>2132</v>
      </c>
      <c r="L418" t="s">
        <v>1724</v>
      </c>
      <c r="M418" t="s">
        <v>1093</v>
      </c>
    </row>
    <row r="419" spans="1:13">
      <c r="A419" t="s">
        <v>622</v>
      </c>
      <c r="B419">
        <v>826</v>
      </c>
      <c r="C419" t="s">
        <v>1088</v>
      </c>
      <c r="D419">
        <v>830</v>
      </c>
      <c r="E419" t="s">
        <v>60</v>
      </c>
      <c r="F419" t="s">
        <v>697</v>
      </c>
      <c r="G419">
        <v>231433000695</v>
      </c>
      <c r="H419" t="s">
        <v>684</v>
      </c>
      <c r="I419" t="s">
        <v>585</v>
      </c>
      <c r="J419" t="s">
        <v>685</v>
      </c>
      <c r="K419" t="s">
        <v>2133</v>
      </c>
      <c r="L419" t="s">
        <v>1724</v>
      </c>
      <c r="M419" t="s">
        <v>1093</v>
      </c>
    </row>
    <row r="420" spans="1:13">
      <c r="A420" t="s">
        <v>622</v>
      </c>
      <c r="B420">
        <v>826</v>
      </c>
      <c r="C420" t="s">
        <v>1088</v>
      </c>
      <c r="D420">
        <v>831</v>
      </c>
      <c r="E420" t="s">
        <v>143</v>
      </c>
      <c r="F420" t="s">
        <v>755</v>
      </c>
      <c r="G420">
        <v>231433000696</v>
      </c>
      <c r="H420" t="s">
        <v>684</v>
      </c>
      <c r="I420" t="s">
        <v>585</v>
      </c>
      <c r="J420" t="s">
        <v>685</v>
      </c>
      <c r="K420" t="s">
        <v>2134</v>
      </c>
      <c r="L420" t="s">
        <v>1724</v>
      </c>
      <c r="M420" t="s">
        <v>1093</v>
      </c>
    </row>
    <row r="421" spans="1:13">
      <c r="A421" t="s">
        <v>622</v>
      </c>
      <c r="B421">
        <v>1500</v>
      </c>
      <c r="C421" t="s">
        <v>1094</v>
      </c>
      <c r="D421">
        <v>1041</v>
      </c>
      <c r="E421" t="s">
        <v>447</v>
      </c>
      <c r="F421" t="s">
        <v>851</v>
      </c>
      <c r="G421">
        <v>231480600590</v>
      </c>
      <c r="H421" t="s">
        <v>684</v>
      </c>
      <c r="I421" t="s">
        <v>585</v>
      </c>
      <c r="J421" t="s">
        <v>719</v>
      </c>
      <c r="K421" t="s">
        <v>2135</v>
      </c>
      <c r="L421" t="s">
        <v>1724</v>
      </c>
      <c r="M421" t="s">
        <v>1095</v>
      </c>
    </row>
    <row r="422" spans="1:13">
      <c r="A422" t="s">
        <v>622</v>
      </c>
      <c r="B422">
        <v>839</v>
      </c>
      <c r="C422" t="s">
        <v>1096</v>
      </c>
      <c r="D422">
        <v>843</v>
      </c>
      <c r="E422" t="s">
        <v>422</v>
      </c>
      <c r="F422" t="s">
        <v>697</v>
      </c>
      <c r="G422">
        <v>231424000679</v>
      </c>
      <c r="H422" t="s">
        <v>684</v>
      </c>
      <c r="I422" t="s">
        <v>585</v>
      </c>
      <c r="J422" t="s">
        <v>690</v>
      </c>
      <c r="K422" t="s">
        <v>2136</v>
      </c>
      <c r="L422" t="s">
        <v>1724</v>
      </c>
      <c r="M422" t="s">
        <v>690</v>
      </c>
    </row>
    <row r="423" spans="1:13">
      <c r="A423" t="s">
        <v>622</v>
      </c>
      <c r="B423">
        <v>839</v>
      </c>
      <c r="C423" t="s">
        <v>1096</v>
      </c>
      <c r="D423">
        <v>846</v>
      </c>
      <c r="E423" t="s">
        <v>425</v>
      </c>
      <c r="F423" t="s">
        <v>735</v>
      </c>
      <c r="G423">
        <v>231424000577</v>
      </c>
      <c r="H423" t="s">
        <v>684</v>
      </c>
      <c r="I423" t="s">
        <v>585</v>
      </c>
      <c r="J423" t="s">
        <v>690</v>
      </c>
      <c r="K423" t="s">
        <v>2137</v>
      </c>
      <c r="L423" t="s">
        <v>1724</v>
      </c>
      <c r="M423" t="s">
        <v>690</v>
      </c>
    </row>
    <row r="424" spans="1:13">
      <c r="A424" t="s">
        <v>622</v>
      </c>
      <c r="B424">
        <v>839</v>
      </c>
      <c r="C424" t="s">
        <v>1096</v>
      </c>
      <c r="D424">
        <v>845</v>
      </c>
      <c r="E424" t="s">
        <v>426</v>
      </c>
      <c r="F424" t="s">
        <v>762</v>
      </c>
      <c r="G424">
        <v>231424000682</v>
      </c>
      <c r="H424" t="s">
        <v>684</v>
      </c>
      <c r="I424" t="s">
        <v>585</v>
      </c>
      <c r="J424" t="s">
        <v>690</v>
      </c>
      <c r="K424" t="s">
        <v>2137</v>
      </c>
      <c r="L424" t="s">
        <v>1724</v>
      </c>
      <c r="M424" t="s">
        <v>690</v>
      </c>
    </row>
    <row r="425" spans="1:13">
      <c r="A425" t="s">
        <v>622</v>
      </c>
      <c r="B425">
        <v>839</v>
      </c>
      <c r="C425" t="s">
        <v>1096</v>
      </c>
      <c r="D425">
        <v>844</v>
      </c>
      <c r="E425" t="s">
        <v>482</v>
      </c>
      <c r="F425" t="s">
        <v>761</v>
      </c>
      <c r="G425">
        <v>231424000681</v>
      </c>
      <c r="H425" t="s">
        <v>684</v>
      </c>
      <c r="I425" t="s">
        <v>585</v>
      </c>
      <c r="J425" t="s">
        <v>690</v>
      </c>
      <c r="K425" t="s">
        <v>2138</v>
      </c>
      <c r="L425" t="s">
        <v>1724</v>
      </c>
      <c r="M425" t="s">
        <v>690</v>
      </c>
    </row>
    <row r="426" spans="1:13">
      <c r="A426" t="s">
        <v>622</v>
      </c>
      <c r="B426">
        <v>847</v>
      </c>
      <c r="C426" t="s">
        <v>1097</v>
      </c>
      <c r="D426">
        <v>848</v>
      </c>
      <c r="E426" t="s">
        <v>428</v>
      </c>
      <c r="F426" t="s">
        <v>696</v>
      </c>
      <c r="G426">
        <v>231416000657</v>
      </c>
      <c r="H426" t="s">
        <v>684</v>
      </c>
      <c r="I426" t="s">
        <v>585</v>
      </c>
      <c r="J426" t="s">
        <v>705</v>
      </c>
      <c r="K426" t="s">
        <v>2139</v>
      </c>
      <c r="L426" t="s">
        <v>1724</v>
      </c>
      <c r="M426" t="s">
        <v>1098</v>
      </c>
    </row>
    <row r="427" spans="1:13">
      <c r="A427" t="s">
        <v>622</v>
      </c>
      <c r="B427">
        <v>847</v>
      </c>
      <c r="C427" t="s">
        <v>1097</v>
      </c>
      <c r="D427">
        <v>851</v>
      </c>
      <c r="E427" t="s">
        <v>270</v>
      </c>
      <c r="F427" t="s">
        <v>697</v>
      </c>
      <c r="G427">
        <v>231416000658</v>
      </c>
      <c r="H427" t="s">
        <v>684</v>
      </c>
      <c r="I427" t="s">
        <v>585</v>
      </c>
      <c r="J427" t="s">
        <v>705</v>
      </c>
      <c r="K427" t="s">
        <v>2140</v>
      </c>
      <c r="L427" t="s">
        <v>1724</v>
      </c>
      <c r="M427" t="s">
        <v>1099</v>
      </c>
    </row>
    <row r="428" spans="1:13">
      <c r="A428" t="s">
        <v>622</v>
      </c>
      <c r="B428">
        <v>847</v>
      </c>
      <c r="C428" t="s">
        <v>1097</v>
      </c>
      <c r="D428">
        <v>849</v>
      </c>
      <c r="E428" t="s">
        <v>329</v>
      </c>
      <c r="F428" t="s">
        <v>696</v>
      </c>
      <c r="G428">
        <v>231416000659</v>
      </c>
      <c r="H428" t="s">
        <v>684</v>
      </c>
      <c r="I428" t="s">
        <v>585</v>
      </c>
      <c r="J428" t="s">
        <v>705</v>
      </c>
      <c r="K428" t="s">
        <v>2141</v>
      </c>
      <c r="L428" t="s">
        <v>1724</v>
      </c>
      <c r="M428" t="s">
        <v>1100</v>
      </c>
    </row>
    <row r="429" spans="1:13">
      <c r="A429" t="s">
        <v>622</v>
      </c>
      <c r="B429">
        <v>847</v>
      </c>
      <c r="C429" t="s">
        <v>1097</v>
      </c>
      <c r="D429">
        <v>850</v>
      </c>
      <c r="E429" t="s">
        <v>459</v>
      </c>
      <c r="F429" t="s">
        <v>755</v>
      </c>
      <c r="G429">
        <v>231416000656</v>
      </c>
      <c r="H429" t="s">
        <v>684</v>
      </c>
      <c r="I429" t="s">
        <v>585</v>
      </c>
      <c r="J429" t="s">
        <v>705</v>
      </c>
      <c r="K429" t="s">
        <v>2142</v>
      </c>
      <c r="L429" t="s">
        <v>1724</v>
      </c>
      <c r="M429" t="s">
        <v>1099</v>
      </c>
    </row>
    <row r="430" spans="1:13">
      <c r="A430" t="s">
        <v>622</v>
      </c>
      <c r="B430">
        <v>847</v>
      </c>
      <c r="C430" t="s">
        <v>1097</v>
      </c>
      <c r="D430">
        <v>852</v>
      </c>
      <c r="E430" t="s">
        <v>463</v>
      </c>
      <c r="F430" t="s">
        <v>688</v>
      </c>
      <c r="G430">
        <v>231416000660</v>
      </c>
      <c r="H430" t="s">
        <v>684</v>
      </c>
      <c r="I430" t="s">
        <v>585</v>
      </c>
      <c r="J430" t="s">
        <v>705</v>
      </c>
      <c r="K430" t="s">
        <v>2143</v>
      </c>
      <c r="L430" t="s">
        <v>1724</v>
      </c>
      <c r="M430" t="s">
        <v>1099</v>
      </c>
    </row>
    <row r="431" spans="1:13">
      <c r="A431" t="s">
        <v>622</v>
      </c>
      <c r="B431">
        <v>847</v>
      </c>
      <c r="C431" t="s">
        <v>1097</v>
      </c>
      <c r="D431">
        <v>853</v>
      </c>
      <c r="E431" t="s">
        <v>542</v>
      </c>
      <c r="F431" t="s">
        <v>787</v>
      </c>
      <c r="G431">
        <v>231416000027</v>
      </c>
      <c r="H431" t="s">
        <v>684</v>
      </c>
      <c r="I431" t="s">
        <v>585</v>
      </c>
      <c r="J431" t="s">
        <v>705</v>
      </c>
      <c r="K431" t="s">
        <v>2144</v>
      </c>
      <c r="L431" t="s">
        <v>1724</v>
      </c>
      <c r="M431" t="s">
        <v>1099</v>
      </c>
    </row>
    <row r="432" spans="1:13">
      <c r="A432" t="s">
        <v>622</v>
      </c>
      <c r="B432">
        <v>854</v>
      </c>
      <c r="C432" t="s">
        <v>1101</v>
      </c>
      <c r="D432">
        <v>856</v>
      </c>
      <c r="E432" t="s">
        <v>353</v>
      </c>
      <c r="F432" t="s">
        <v>710</v>
      </c>
      <c r="G432">
        <v>231461000760</v>
      </c>
      <c r="H432" t="s">
        <v>684</v>
      </c>
      <c r="I432" t="s">
        <v>585</v>
      </c>
      <c r="J432" t="s">
        <v>685</v>
      </c>
      <c r="K432" t="s">
        <v>2145</v>
      </c>
      <c r="L432" t="s">
        <v>1724</v>
      </c>
      <c r="M432" t="s">
        <v>734</v>
      </c>
    </row>
    <row r="433" spans="1:13">
      <c r="A433" t="s">
        <v>622</v>
      </c>
      <c r="B433">
        <v>854</v>
      </c>
      <c r="C433" t="s">
        <v>1101</v>
      </c>
      <c r="D433">
        <v>857</v>
      </c>
      <c r="E433" t="s">
        <v>545</v>
      </c>
      <c r="F433" t="s">
        <v>1038</v>
      </c>
      <c r="G433">
        <v>231461000763</v>
      </c>
      <c r="H433" t="s">
        <v>684</v>
      </c>
      <c r="I433" t="s">
        <v>585</v>
      </c>
      <c r="J433" t="s">
        <v>685</v>
      </c>
      <c r="K433" t="s">
        <v>2146</v>
      </c>
      <c r="L433" t="s">
        <v>1724</v>
      </c>
      <c r="M433" t="s">
        <v>734</v>
      </c>
    </row>
    <row r="434" spans="1:13">
      <c r="A434" t="s">
        <v>622</v>
      </c>
      <c r="B434">
        <v>854</v>
      </c>
      <c r="C434" t="s">
        <v>1101</v>
      </c>
      <c r="D434">
        <v>858</v>
      </c>
      <c r="E434" t="s">
        <v>357</v>
      </c>
      <c r="F434" t="s">
        <v>875</v>
      </c>
      <c r="G434">
        <v>231461000764</v>
      </c>
      <c r="H434" t="s">
        <v>684</v>
      </c>
      <c r="I434" t="s">
        <v>585</v>
      </c>
      <c r="J434" t="s">
        <v>685</v>
      </c>
      <c r="K434" t="s">
        <v>2147</v>
      </c>
      <c r="L434" t="s">
        <v>1724</v>
      </c>
      <c r="M434" t="s">
        <v>734</v>
      </c>
    </row>
    <row r="435" spans="1:13">
      <c r="A435" t="s">
        <v>622</v>
      </c>
      <c r="B435">
        <v>860</v>
      </c>
      <c r="C435" t="s">
        <v>1102</v>
      </c>
      <c r="D435">
        <v>869</v>
      </c>
      <c r="E435" t="s">
        <v>26</v>
      </c>
      <c r="F435" t="s">
        <v>1103</v>
      </c>
      <c r="G435">
        <v>231459000948</v>
      </c>
      <c r="H435" t="s">
        <v>684</v>
      </c>
      <c r="I435" t="s">
        <v>585</v>
      </c>
      <c r="J435" t="s">
        <v>685</v>
      </c>
      <c r="K435" t="s">
        <v>2148</v>
      </c>
      <c r="L435" t="s">
        <v>1724</v>
      </c>
      <c r="M435" t="s">
        <v>686</v>
      </c>
    </row>
    <row r="436" spans="1:13">
      <c r="A436" t="s">
        <v>622</v>
      </c>
      <c r="B436">
        <v>860</v>
      </c>
      <c r="C436" t="s">
        <v>1102</v>
      </c>
      <c r="D436">
        <v>861</v>
      </c>
      <c r="E436" t="s">
        <v>150</v>
      </c>
      <c r="F436" t="s">
        <v>696</v>
      </c>
      <c r="G436">
        <v>231459000746</v>
      </c>
      <c r="H436" t="s">
        <v>684</v>
      </c>
      <c r="I436" t="s">
        <v>585</v>
      </c>
      <c r="J436" t="s">
        <v>685</v>
      </c>
      <c r="K436" t="s">
        <v>2149</v>
      </c>
      <c r="L436" t="s">
        <v>1724</v>
      </c>
      <c r="M436" t="s">
        <v>1104</v>
      </c>
    </row>
    <row r="437" spans="1:13">
      <c r="A437" t="s">
        <v>622</v>
      </c>
      <c r="B437">
        <v>860</v>
      </c>
      <c r="C437" t="s">
        <v>1102</v>
      </c>
      <c r="D437">
        <v>868</v>
      </c>
      <c r="E437" t="s">
        <v>293</v>
      </c>
      <c r="F437" t="s">
        <v>762</v>
      </c>
      <c r="G437">
        <v>231459000751</v>
      </c>
      <c r="H437" t="s">
        <v>684</v>
      </c>
      <c r="I437" t="s">
        <v>585</v>
      </c>
      <c r="J437" t="s">
        <v>685</v>
      </c>
      <c r="K437" t="s">
        <v>2150</v>
      </c>
      <c r="L437" t="s">
        <v>1724</v>
      </c>
      <c r="M437" t="s">
        <v>686</v>
      </c>
    </row>
    <row r="438" spans="1:13">
      <c r="A438" t="s">
        <v>622</v>
      </c>
      <c r="B438">
        <v>860</v>
      </c>
      <c r="C438" t="s">
        <v>1102</v>
      </c>
      <c r="D438">
        <v>873</v>
      </c>
      <c r="E438" t="s">
        <v>375</v>
      </c>
      <c r="F438" t="s">
        <v>696</v>
      </c>
      <c r="G438">
        <v>231459023112</v>
      </c>
      <c r="H438" t="s">
        <v>684</v>
      </c>
      <c r="I438" t="s">
        <v>585</v>
      </c>
      <c r="J438" t="s">
        <v>685</v>
      </c>
      <c r="K438" t="s">
        <v>2151</v>
      </c>
      <c r="L438" t="s">
        <v>1724</v>
      </c>
      <c r="M438" t="s">
        <v>1105</v>
      </c>
    </row>
    <row r="439" spans="1:13">
      <c r="A439" t="s">
        <v>622</v>
      </c>
      <c r="B439">
        <v>860</v>
      </c>
      <c r="C439" t="s">
        <v>1102</v>
      </c>
      <c r="D439">
        <v>865</v>
      </c>
      <c r="E439" t="s">
        <v>506</v>
      </c>
      <c r="F439" t="s">
        <v>710</v>
      </c>
      <c r="G439">
        <v>231459000753</v>
      </c>
      <c r="H439" t="s">
        <v>684</v>
      </c>
      <c r="I439" t="s">
        <v>585</v>
      </c>
      <c r="J439" t="s">
        <v>685</v>
      </c>
      <c r="K439" t="s">
        <v>2152</v>
      </c>
      <c r="L439" t="s">
        <v>1724</v>
      </c>
      <c r="M439" t="s">
        <v>686</v>
      </c>
    </row>
    <row r="440" spans="1:13">
      <c r="A440" t="s">
        <v>622</v>
      </c>
      <c r="B440">
        <v>860</v>
      </c>
      <c r="C440" t="s">
        <v>1102</v>
      </c>
      <c r="D440">
        <v>867</v>
      </c>
      <c r="E440" t="s">
        <v>112</v>
      </c>
      <c r="F440" t="s">
        <v>697</v>
      </c>
      <c r="G440">
        <v>231459000755</v>
      </c>
      <c r="H440" t="s">
        <v>684</v>
      </c>
      <c r="I440" t="s">
        <v>585</v>
      </c>
      <c r="J440" t="s">
        <v>685</v>
      </c>
      <c r="K440" t="s">
        <v>2153</v>
      </c>
      <c r="L440" t="s">
        <v>1724</v>
      </c>
      <c r="M440" t="s">
        <v>686</v>
      </c>
    </row>
    <row r="441" spans="1:13">
      <c r="A441" t="s">
        <v>622</v>
      </c>
      <c r="B441">
        <v>860</v>
      </c>
      <c r="C441" t="s">
        <v>1102</v>
      </c>
      <c r="D441">
        <v>870</v>
      </c>
      <c r="E441" t="s">
        <v>179</v>
      </c>
      <c r="F441" t="s">
        <v>735</v>
      </c>
      <c r="G441">
        <v>231459000756</v>
      </c>
      <c r="H441" t="s">
        <v>684</v>
      </c>
      <c r="I441" t="s">
        <v>585</v>
      </c>
      <c r="J441" t="s">
        <v>685</v>
      </c>
      <c r="K441" t="s">
        <v>2154</v>
      </c>
      <c r="L441" t="s">
        <v>1724</v>
      </c>
      <c r="M441" t="s">
        <v>686</v>
      </c>
    </row>
    <row r="442" spans="1:13">
      <c r="A442" t="s">
        <v>622</v>
      </c>
      <c r="B442">
        <v>860</v>
      </c>
      <c r="C442" t="s">
        <v>1102</v>
      </c>
      <c r="D442">
        <v>871</v>
      </c>
      <c r="E442" t="s">
        <v>657</v>
      </c>
      <c r="F442" t="s">
        <v>697</v>
      </c>
      <c r="G442">
        <v>231459000185</v>
      </c>
      <c r="H442" t="s">
        <v>684</v>
      </c>
      <c r="I442" t="s">
        <v>1246</v>
      </c>
      <c r="J442" t="s">
        <v>685</v>
      </c>
      <c r="K442" t="s">
        <v>2153</v>
      </c>
      <c r="L442" t="s">
        <v>1724</v>
      </c>
      <c r="M442" t="s">
        <v>686</v>
      </c>
    </row>
    <row r="443" spans="1:13">
      <c r="A443" t="s">
        <v>622</v>
      </c>
      <c r="B443">
        <v>874</v>
      </c>
      <c r="C443" t="s">
        <v>1106</v>
      </c>
      <c r="D443">
        <v>879</v>
      </c>
      <c r="E443" t="s">
        <v>364</v>
      </c>
      <c r="F443" t="s">
        <v>761</v>
      </c>
      <c r="G443">
        <v>231419000995</v>
      </c>
      <c r="H443" t="s">
        <v>684</v>
      </c>
      <c r="I443" t="s">
        <v>585</v>
      </c>
      <c r="J443" t="s">
        <v>728</v>
      </c>
      <c r="K443" t="s">
        <v>2155</v>
      </c>
      <c r="L443" t="s">
        <v>1724</v>
      </c>
      <c r="M443" t="s">
        <v>1107</v>
      </c>
    </row>
    <row r="444" spans="1:13">
      <c r="A444" t="s">
        <v>622</v>
      </c>
      <c r="B444">
        <v>874</v>
      </c>
      <c r="C444" t="s">
        <v>1106</v>
      </c>
      <c r="D444">
        <v>877</v>
      </c>
      <c r="E444" t="s">
        <v>171</v>
      </c>
      <c r="F444" t="s">
        <v>697</v>
      </c>
      <c r="G444">
        <v>231419000667</v>
      </c>
      <c r="H444" t="s">
        <v>684</v>
      </c>
      <c r="I444" t="s">
        <v>585</v>
      </c>
      <c r="J444" t="s">
        <v>728</v>
      </c>
      <c r="K444" t="s">
        <v>2156</v>
      </c>
      <c r="L444" t="s">
        <v>1724</v>
      </c>
      <c r="M444" t="s">
        <v>1107</v>
      </c>
    </row>
    <row r="445" spans="1:13">
      <c r="A445" t="s">
        <v>622</v>
      </c>
      <c r="B445">
        <v>874</v>
      </c>
      <c r="C445" t="s">
        <v>1106</v>
      </c>
      <c r="D445">
        <v>881</v>
      </c>
      <c r="E445" t="s">
        <v>439</v>
      </c>
      <c r="F445" t="s">
        <v>875</v>
      </c>
      <c r="G445">
        <v>231419001057</v>
      </c>
      <c r="H445" t="s">
        <v>684</v>
      </c>
      <c r="I445" t="s">
        <v>585</v>
      </c>
      <c r="J445" t="s">
        <v>728</v>
      </c>
      <c r="K445" t="s">
        <v>2157</v>
      </c>
      <c r="L445" t="s">
        <v>1724</v>
      </c>
      <c r="M445" t="s">
        <v>1107</v>
      </c>
    </row>
    <row r="446" spans="1:13">
      <c r="A446" t="s">
        <v>622</v>
      </c>
      <c r="B446">
        <v>1826</v>
      </c>
      <c r="C446" t="s">
        <v>1108</v>
      </c>
      <c r="D446">
        <v>672</v>
      </c>
      <c r="E446" t="s">
        <v>65</v>
      </c>
      <c r="F446" t="s">
        <v>747</v>
      </c>
      <c r="G446">
        <v>231483323114</v>
      </c>
      <c r="H446" t="s">
        <v>684</v>
      </c>
      <c r="I446" t="s">
        <v>585</v>
      </c>
      <c r="J446" t="s">
        <v>728</v>
      </c>
      <c r="K446" t="s">
        <v>2158</v>
      </c>
      <c r="L446" t="s">
        <v>1724</v>
      </c>
      <c r="M446" t="s">
        <v>1109</v>
      </c>
    </row>
    <row r="447" spans="1:13">
      <c r="A447" t="s">
        <v>622</v>
      </c>
      <c r="B447">
        <v>1826</v>
      </c>
      <c r="C447" t="s">
        <v>1108</v>
      </c>
      <c r="D447">
        <v>670</v>
      </c>
      <c r="E447" t="s">
        <v>74</v>
      </c>
      <c r="F447" t="s">
        <v>697</v>
      </c>
      <c r="G447">
        <v>231483300382</v>
      </c>
      <c r="H447" t="s">
        <v>684</v>
      </c>
      <c r="I447" t="s">
        <v>585</v>
      </c>
      <c r="J447" t="s">
        <v>728</v>
      </c>
      <c r="K447" t="s">
        <v>2159</v>
      </c>
      <c r="L447" t="s">
        <v>1724</v>
      </c>
      <c r="M447" t="s">
        <v>1110</v>
      </c>
    </row>
    <row r="448" spans="1:13">
      <c r="A448" t="s">
        <v>622</v>
      </c>
      <c r="B448">
        <v>1826</v>
      </c>
      <c r="C448" t="s">
        <v>1108</v>
      </c>
      <c r="D448">
        <v>671</v>
      </c>
      <c r="E448" t="s">
        <v>71</v>
      </c>
      <c r="F448" t="s">
        <v>735</v>
      </c>
      <c r="G448">
        <v>231483300927</v>
      </c>
      <c r="H448" t="s">
        <v>684</v>
      </c>
      <c r="I448" t="s">
        <v>585</v>
      </c>
      <c r="J448" t="s">
        <v>728</v>
      </c>
      <c r="K448" t="s">
        <v>2160</v>
      </c>
      <c r="L448" t="s">
        <v>1724</v>
      </c>
      <c r="M448" t="s">
        <v>1110</v>
      </c>
    </row>
    <row r="449" spans="1:13">
      <c r="A449" t="s">
        <v>622</v>
      </c>
      <c r="B449">
        <v>888</v>
      </c>
      <c r="C449" t="s">
        <v>1111</v>
      </c>
      <c r="D449">
        <v>889</v>
      </c>
      <c r="E449" t="s">
        <v>24</v>
      </c>
      <c r="F449" t="s">
        <v>747</v>
      </c>
      <c r="G449">
        <v>231467000999</v>
      </c>
      <c r="H449" t="s">
        <v>684</v>
      </c>
      <c r="I449" t="s">
        <v>585</v>
      </c>
      <c r="J449" t="s">
        <v>737</v>
      </c>
      <c r="K449" t="s">
        <v>2161</v>
      </c>
      <c r="L449" t="s">
        <v>1724</v>
      </c>
      <c r="M449" t="s">
        <v>1112</v>
      </c>
    </row>
    <row r="450" spans="1:13">
      <c r="A450" t="s">
        <v>622</v>
      </c>
      <c r="B450">
        <v>888</v>
      </c>
      <c r="C450" t="s">
        <v>1111</v>
      </c>
      <c r="D450">
        <v>890</v>
      </c>
      <c r="E450" t="s">
        <v>340</v>
      </c>
      <c r="F450" t="s">
        <v>747</v>
      </c>
      <c r="G450">
        <v>231467001013</v>
      </c>
      <c r="H450" t="s">
        <v>684</v>
      </c>
      <c r="I450" t="s">
        <v>585</v>
      </c>
      <c r="J450" t="s">
        <v>737</v>
      </c>
      <c r="K450" t="s">
        <v>2162</v>
      </c>
      <c r="L450" t="s">
        <v>1724</v>
      </c>
      <c r="M450" t="s">
        <v>1113</v>
      </c>
    </row>
    <row r="451" spans="1:13">
      <c r="A451" t="s">
        <v>622</v>
      </c>
      <c r="B451">
        <v>888</v>
      </c>
      <c r="C451" t="s">
        <v>1111</v>
      </c>
      <c r="D451">
        <v>892</v>
      </c>
      <c r="E451" t="s">
        <v>348</v>
      </c>
      <c r="F451" t="s">
        <v>747</v>
      </c>
      <c r="G451">
        <v>231467000951</v>
      </c>
      <c r="H451" t="s">
        <v>684</v>
      </c>
      <c r="I451" t="s">
        <v>585</v>
      </c>
      <c r="J451" t="s">
        <v>737</v>
      </c>
      <c r="K451" t="s">
        <v>2163</v>
      </c>
      <c r="L451" t="s">
        <v>1724</v>
      </c>
      <c r="M451" t="s">
        <v>1114</v>
      </c>
    </row>
    <row r="452" spans="1:13">
      <c r="A452" t="s">
        <v>622</v>
      </c>
      <c r="B452">
        <v>888</v>
      </c>
      <c r="C452" t="s">
        <v>1111</v>
      </c>
      <c r="D452">
        <v>894</v>
      </c>
      <c r="E452" t="s">
        <v>296</v>
      </c>
      <c r="F452" t="s">
        <v>697</v>
      </c>
      <c r="G452">
        <v>231467000775</v>
      </c>
      <c r="H452" t="s">
        <v>684</v>
      </c>
      <c r="I452" t="s">
        <v>585</v>
      </c>
      <c r="J452" t="s">
        <v>737</v>
      </c>
      <c r="K452" t="s">
        <v>2164</v>
      </c>
      <c r="L452" t="s">
        <v>1724</v>
      </c>
      <c r="M452" t="s">
        <v>1115</v>
      </c>
    </row>
    <row r="453" spans="1:13">
      <c r="A453" t="s">
        <v>622</v>
      </c>
      <c r="B453">
        <v>888</v>
      </c>
      <c r="C453" t="s">
        <v>1111</v>
      </c>
      <c r="D453">
        <v>897</v>
      </c>
      <c r="E453" t="s">
        <v>369</v>
      </c>
      <c r="F453" t="s">
        <v>735</v>
      </c>
      <c r="G453">
        <v>231467001058</v>
      </c>
      <c r="H453" t="s">
        <v>684</v>
      </c>
      <c r="I453" t="s">
        <v>585</v>
      </c>
      <c r="J453" t="s">
        <v>737</v>
      </c>
      <c r="K453" t="s">
        <v>2165</v>
      </c>
      <c r="L453" t="s">
        <v>1724</v>
      </c>
      <c r="M453" t="s">
        <v>1116</v>
      </c>
    </row>
    <row r="454" spans="1:13">
      <c r="A454" t="s">
        <v>622</v>
      </c>
      <c r="B454">
        <v>888</v>
      </c>
      <c r="C454" t="s">
        <v>1111</v>
      </c>
      <c r="D454">
        <v>893</v>
      </c>
      <c r="E454" t="s">
        <v>208</v>
      </c>
      <c r="F454" t="s">
        <v>747</v>
      </c>
      <c r="G454">
        <v>231467000778</v>
      </c>
      <c r="H454" t="s">
        <v>684</v>
      </c>
      <c r="I454" t="s">
        <v>585</v>
      </c>
      <c r="J454" t="s">
        <v>737</v>
      </c>
      <c r="K454" t="s">
        <v>2166</v>
      </c>
      <c r="L454" t="s">
        <v>1724</v>
      </c>
      <c r="M454" t="s">
        <v>1117</v>
      </c>
    </row>
    <row r="455" spans="1:13">
      <c r="A455" t="s">
        <v>622</v>
      </c>
      <c r="B455">
        <v>888</v>
      </c>
      <c r="C455" t="s">
        <v>1111</v>
      </c>
      <c r="D455">
        <v>896</v>
      </c>
      <c r="E455" t="s">
        <v>554</v>
      </c>
      <c r="F455" t="s">
        <v>747</v>
      </c>
      <c r="G455">
        <v>231467000779</v>
      </c>
      <c r="H455" t="s">
        <v>684</v>
      </c>
      <c r="I455" t="s">
        <v>585</v>
      </c>
      <c r="J455" t="s">
        <v>737</v>
      </c>
      <c r="K455" t="s">
        <v>2167</v>
      </c>
      <c r="L455" t="s">
        <v>1724</v>
      </c>
      <c r="M455" t="s">
        <v>1116</v>
      </c>
    </row>
    <row r="456" spans="1:13">
      <c r="A456" t="s">
        <v>622</v>
      </c>
      <c r="B456">
        <v>898</v>
      </c>
      <c r="C456" t="s">
        <v>1118</v>
      </c>
      <c r="D456">
        <v>2143</v>
      </c>
      <c r="E456" t="s">
        <v>194</v>
      </c>
      <c r="F456" t="s">
        <v>792</v>
      </c>
      <c r="H456" t="s">
        <v>684</v>
      </c>
      <c r="I456" t="s">
        <v>585</v>
      </c>
      <c r="J456" t="s">
        <v>828</v>
      </c>
      <c r="K456" t="s">
        <v>2168</v>
      </c>
      <c r="L456" t="s">
        <v>1724</v>
      </c>
      <c r="M456" t="s">
        <v>1119</v>
      </c>
    </row>
    <row r="457" spans="1:13">
      <c r="A457" t="s">
        <v>622</v>
      </c>
      <c r="B457">
        <v>898</v>
      </c>
      <c r="C457" t="s">
        <v>1118</v>
      </c>
      <c r="D457">
        <v>2141</v>
      </c>
      <c r="E457" t="s">
        <v>371</v>
      </c>
      <c r="F457" t="s">
        <v>793</v>
      </c>
      <c r="H457" t="s">
        <v>684</v>
      </c>
      <c r="I457" t="s">
        <v>585</v>
      </c>
      <c r="J457" t="s">
        <v>828</v>
      </c>
      <c r="K457" t="s">
        <v>2169</v>
      </c>
      <c r="L457" t="s">
        <v>1724</v>
      </c>
      <c r="M457" t="s">
        <v>1120</v>
      </c>
    </row>
    <row r="458" spans="1:13">
      <c r="A458" t="s">
        <v>622</v>
      </c>
      <c r="B458">
        <v>898</v>
      </c>
      <c r="C458" t="s">
        <v>1118</v>
      </c>
      <c r="D458">
        <v>904</v>
      </c>
      <c r="E458" t="s">
        <v>130</v>
      </c>
      <c r="F458" t="s">
        <v>697</v>
      </c>
      <c r="G458">
        <v>231430000686</v>
      </c>
      <c r="H458" t="s">
        <v>684</v>
      </c>
      <c r="I458" t="s">
        <v>585</v>
      </c>
      <c r="J458" t="s">
        <v>828</v>
      </c>
      <c r="K458" t="s">
        <v>2170</v>
      </c>
      <c r="L458" t="s">
        <v>1724</v>
      </c>
      <c r="M458" t="s">
        <v>1121</v>
      </c>
    </row>
    <row r="459" spans="1:13">
      <c r="A459" t="s">
        <v>622</v>
      </c>
      <c r="B459">
        <v>898</v>
      </c>
      <c r="C459" t="s">
        <v>1118</v>
      </c>
      <c r="D459">
        <v>2142</v>
      </c>
      <c r="E459" t="s">
        <v>513</v>
      </c>
      <c r="F459" t="s">
        <v>793</v>
      </c>
      <c r="H459" t="s">
        <v>684</v>
      </c>
      <c r="I459" t="s">
        <v>585</v>
      </c>
      <c r="J459" t="s">
        <v>828</v>
      </c>
      <c r="K459" t="s">
        <v>2171</v>
      </c>
      <c r="L459" t="s">
        <v>1724</v>
      </c>
      <c r="M459" t="s">
        <v>1122</v>
      </c>
    </row>
    <row r="460" spans="1:13">
      <c r="A460" t="s">
        <v>622</v>
      </c>
      <c r="B460">
        <v>905</v>
      </c>
      <c r="C460" t="s">
        <v>1123</v>
      </c>
      <c r="D460">
        <v>909</v>
      </c>
      <c r="E460" t="s">
        <v>623</v>
      </c>
      <c r="F460" t="s">
        <v>697</v>
      </c>
      <c r="G460">
        <v>231456000998</v>
      </c>
      <c r="H460" t="s">
        <v>684</v>
      </c>
      <c r="I460" t="s">
        <v>585</v>
      </c>
      <c r="J460" t="s">
        <v>685</v>
      </c>
      <c r="K460" t="s">
        <v>2172</v>
      </c>
      <c r="L460" t="s">
        <v>1724</v>
      </c>
      <c r="M460" t="s">
        <v>1124</v>
      </c>
    </row>
    <row r="461" spans="1:13">
      <c r="A461" t="s">
        <v>622</v>
      </c>
      <c r="B461">
        <v>905</v>
      </c>
      <c r="C461" t="s">
        <v>1123</v>
      </c>
      <c r="D461">
        <v>911</v>
      </c>
      <c r="E461" t="s">
        <v>376</v>
      </c>
      <c r="F461" t="s">
        <v>793</v>
      </c>
      <c r="G461">
        <v>231456000567</v>
      </c>
      <c r="H461" t="s">
        <v>684</v>
      </c>
      <c r="I461" t="s">
        <v>585</v>
      </c>
      <c r="J461" t="s">
        <v>685</v>
      </c>
      <c r="K461" t="s">
        <v>2173</v>
      </c>
      <c r="L461" t="s">
        <v>1724</v>
      </c>
      <c r="M461" t="s">
        <v>1124</v>
      </c>
    </row>
    <row r="462" spans="1:13">
      <c r="A462" t="s">
        <v>622</v>
      </c>
      <c r="B462">
        <v>905</v>
      </c>
      <c r="C462" t="s">
        <v>1123</v>
      </c>
      <c r="D462">
        <v>910</v>
      </c>
      <c r="E462" t="s">
        <v>2174</v>
      </c>
      <c r="F462" t="s">
        <v>792</v>
      </c>
      <c r="G462">
        <v>231456001012</v>
      </c>
      <c r="H462" t="s">
        <v>684</v>
      </c>
      <c r="I462" t="s">
        <v>585</v>
      </c>
      <c r="J462" t="s">
        <v>685</v>
      </c>
      <c r="K462" t="s">
        <v>2175</v>
      </c>
      <c r="L462" t="s">
        <v>1724</v>
      </c>
      <c r="M462" t="s">
        <v>1124</v>
      </c>
    </row>
    <row r="463" spans="1:13">
      <c r="A463" t="s">
        <v>622</v>
      </c>
      <c r="B463">
        <v>913</v>
      </c>
      <c r="C463" t="s">
        <v>1125</v>
      </c>
      <c r="D463">
        <v>921</v>
      </c>
      <c r="E463" t="s">
        <v>258</v>
      </c>
      <c r="F463" t="s">
        <v>762</v>
      </c>
      <c r="G463">
        <v>231470023135</v>
      </c>
      <c r="H463" t="s">
        <v>684</v>
      </c>
      <c r="I463" t="s">
        <v>585</v>
      </c>
      <c r="J463" t="s">
        <v>737</v>
      </c>
      <c r="K463" t="s">
        <v>2176</v>
      </c>
      <c r="L463" t="s">
        <v>1724</v>
      </c>
      <c r="M463" t="s">
        <v>1126</v>
      </c>
    </row>
    <row r="464" spans="1:13">
      <c r="A464" t="s">
        <v>622</v>
      </c>
      <c r="B464">
        <v>913</v>
      </c>
      <c r="C464" t="s">
        <v>1125</v>
      </c>
      <c r="D464">
        <v>2062</v>
      </c>
      <c r="E464" t="s">
        <v>432</v>
      </c>
      <c r="F464" t="s">
        <v>872</v>
      </c>
      <c r="G464">
        <v>231470023185</v>
      </c>
      <c r="H464" t="s">
        <v>684</v>
      </c>
      <c r="I464" t="s">
        <v>585</v>
      </c>
      <c r="J464" t="s">
        <v>737</v>
      </c>
      <c r="K464" t="s">
        <v>2177</v>
      </c>
      <c r="L464" t="s">
        <v>1724</v>
      </c>
      <c r="M464" t="s">
        <v>1127</v>
      </c>
    </row>
    <row r="465" spans="1:13">
      <c r="A465" t="s">
        <v>622</v>
      </c>
      <c r="B465">
        <v>913</v>
      </c>
      <c r="C465" t="s">
        <v>1125</v>
      </c>
      <c r="D465">
        <v>918</v>
      </c>
      <c r="E465" t="s">
        <v>470</v>
      </c>
      <c r="F465" t="s">
        <v>762</v>
      </c>
      <c r="G465">
        <v>231470000781</v>
      </c>
      <c r="H465" t="s">
        <v>684</v>
      </c>
      <c r="I465" t="s">
        <v>585</v>
      </c>
      <c r="J465" t="s">
        <v>737</v>
      </c>
      <c r="K465" t="s">
        <v>2178</v>
      </c>
      <c r="L465" t="s">
        <v>1724</v>
      </c>
      <c r="M465" t="s">
        <v>1127</v>
      </c>
    </row>
    <row r="466" spans="1:13">
      <c r="A466" t="s">
        <v>622</v>
      </c>
      <c r="B466">
        <v>913</v>
      </c>
      <c r="C466" t="s">
        <v>1125</v>
      </c>
      <c r="D466">
        <v>920</v>
      </c>
      <c r="E466" t="s">
        <v>325</v>
      </c>
      <c r="F466" t="s">
        <v>768</v>
      </c>
      <c r="G466">
        <v>231470000512</v>
      </c>
      <c r="H466" t="s">
        <v>684</v>
      </c>
      <c r="I466" t="s">
        <v>585</v>
      </c>
      <c r="J466" t="s">
        <v>737</v>
      </c>
      <c r="K466" t="s">
        <v>2179</v>
      </c>
      <c r="L466" t="s">
        <v>1724</v>
      </c>
      <c r="M466" t="s">
        <v>1128</v>
      </c>
    </row>
    <row r="467" spans="1:13">
      <c r="A467" t="s">
        <v>622</v>
      </c>
      <c r="B467">
        <v>913</v>
      </c>
      <c r="C467" t="s">
        <v>1125</v>
      </c>
      <c r="D467">
        <v>915</v>
      </c>
      <c r="E467" t="s">
        <v>200</v>
      </c>
      <c r="F467" t="s">
        <v>1129</v>
      </c>
      <c r="G467">
        <v>231470000783</v>
      </c>
      <c r="H467" t="s">
        <v>684</v>
      </c>
      <c r="I467" t="s">
        <v>585</v>
      </c>
      <c r="J467" t="s">
        <v>737</v>
      </c>
      <c r="K467" t="s">
        <v>2180</v>
      </c>
      <c r="L467" t="s">
        <v>1724</v>
      </c>
      <c r="M467" t="s">
        <v>1126</v>
      </c>
    </row>
    <row r="468" spans="1:13">
      <c r="A468" t="s">
        <v>622</v>
      </c>
      <c r="B468">
        <v>913</v>
      </c>
      <c r="C468" t="s">
        <v>1125</v>
      </c>
      <c r="D468">
        <v>919</v>
      </c>
      <c r="E468" t="s">
        <v>505</v>
      </c>
      <c r="F468" t="s">
        <v>959</v>
      </c>
      <c r="G468">
        <v>231470001001</v>
      </c>
      <c r="H468" t="s">
        <v>684</v>
      </c>
      <c r="I468" t="s">
        <v>585</v>
      </c>
      <c r="J468" t="s">
        <v>737</v>
      </c>
      <c r="K468" t="s">
        <v>2181</v>
      </c>
      <c r="L468" t="s">
        <v>1724</v>
      </c>
      <c r="M468" t="s">
        <v>1128</v>
      </c>
    </row>
    <row r="469" spans="1:13">
      <c r="A469" t="s">
        <v>622</v>
      </c>
      <c r="B469">
        <v>913</v>
      </c>
      <c r="C469" t="s">
        <v>1125</v>
      </c>
      <c r="D469">
        <v>2061</v>
      </c>
      <c r="E469" t="s">
        <v>549</v>
      </c>
      <c r="F469" t="s">
        <v>872</v>
      </c>
      <c r="G469">
        <v>231470023180</v>
      </c>
      <c r="H469" t="s">
        <v>684</v>
      </c>
      <c r="I469" t="s">
        <v>585</v>
      </c>
      <c r="J469" t="s">
        <v>737</v>
      </c>
      <c r="K469" t="s">
        <v>2182</v>
      </c>
      <c r="L469" t="s">
        <v>1724</v>
      </c>
      <c r="M469" t="s">
        <v>1126</v>
      </c>
    </row>
    <row r="470" spans="1:13">
      <c r="A470" t="s">
        <v>622</v>
      </c>
      <c r="B470">
        <v>922</v>
      </c>
      <c r="C470" t="s">
        <v>1130</v>
      </c>
      <c r="D470">
        <v>2113</v>
      </c>
      <c r="E470" t="s">
        <v>231</v>
      </c>
      <c r="F470" t="s">
        <v>786</v>
      </c>
      <c r="G470">
        <v>231421023193</v>
      </c>
      <c r="H470" t="s">
        <v>684</v>
      </c>
      <c r="I470" t="s">
        <v>585</v>
      </c>
      <c r="J470" t="s">
        <v>690</v>
      </c>
      <c r="K470" t="s">
        <v>2183</v>
      </c>
      <c r="L470" t="s">
        <v>1724</v>
      </c>
      <c r="M470" t="s">
        <v>1131</v>
      </c>
    </row>
    <row r="471" spans="1:13">
      <c r="A471" t="s">
        <v>622</v>
      </c>
      <c r="B471">
        <v>922</v>
      </c>
      <c r="C471" t="s">
        <v>1130</v>
      </c>
      <c r="D471">
        <v>925</v>
      </c>
      <c r="E471" t="s">
        <v>86</v>
      </c>
      <c r="F471" t="s">
        <v>697</v>
      </c>
      <c r="G471">
        <v>231421000673</v>
      </c>
      <c r="H471" t="s">
        <v>684</v>
      </c>
      <c r="I471" t="s">
        <v>585</v>
      </c>
      <c r="J471" t="s">
        <v>690</v>
      </c>
      <c r="K471" t="s">
        <v>2184</v>
      </c>
      <c r="L471" t="s">
        <v>1724</v>
      </c>
      <c r="M471" t="s">
        <v>1132</v>
      </c>
    </row>
    <row r="472" spans="1:13">
      <c r="A472" t="s">
        <v>622</v>
      </c>
      <c r="B472">
        <v>922</v>
      </c>
      <c r="C472" t="s">
        <v>1130</v>
      </c>
      <c r="D472">
        <v>926</v>
      </c>
      <c r="E472" t="s">
        <v>92</v>
      </c>
      <c r="F472" t="s">
        <v>735</v>
      </c>
      <c r="G472">
        <v>231421000939</v>
      </c>
      <c r="H472" t="s">
        <v>684</v>
      </c>
      <c r="I472" t="s">
        <v>585</v>
      </c>
      <c r="J472" t="s">
        <v>690</v>
      </c>
      <c r="K472" t="s">
        <v>2185</v>
      </c>
      <c r="L472" t="s">
        <v>1724</v>
      </c>
      <c r="M472" t="s">
        <v>1132</v>
      </c>
    </row>
    <row r="473" spans="1:13">
      <c r="A473" t="s">
        <v>622</v>
      </c>
      <c r="B473">
        <v>922</v>
      </c>
      <c r="C473" t="s">
        <v>1130</v>
      </c>
      <c r="D473">
        <v>928</v>
      </c>
      <c r="E473" t="s">
        <v>643</v>
      </c>
      <c r="F473" t="s">
        <v>697</v>
      </c>
      <c r="G473">
        <v>231421000189</v>
      </c>
      <c r="H473" t="s">
        <v>684</v>
      </c>
      <c r="I473" t="s">
        <v>1246</v>
      </c>
      <c r="J473" t="s">
        <v>690</v>
      </c>
      <c r="K473" t="s">
        <v>2186</v>
      </c>
      <c r="L473" t="s">
        <v>1724</v>
      </c>
      <c r="M473" t="s">
        <v>1132</v>
      </c>
    </row>
    <row r="474" spans="1:13">
      <c r="A474" t="s">
        <v>622</v>
      </c>
      <c r="B474">
        <v>922</v>
      </c>
      <c r="C474" t="s">
        <v>1130</v>
      </c>
      <c r="D474">
        <v>927</v>
      </c>
      <c r="E474" t="s">
        <v>534</v>
      </c>
      <c r="F474" t="s">
        <v>787</v>
      </c>
      <c r="G474">
        <v>231421000052</v>
      </c>
      <c r="H474" t="s">
        <v>684</v>
      </c>
      <c r="I474" t="s">
        <v>585</v>
      </c>
      <c r="J474" t="s">
        <v>690</v>
      </c>
      <c r="K474" t="s">
        <v>2187</v>
      </c>
      <c r="L474" t="s">
        <v>1724</v>
      </c>
      <c r="M474" t="s">
        <v>1132</v>
      </c>
    </row>
    <row r="475" spans="1:13">
      <c r="A475" t="s">
        <v>622</v>
      </c>
      <c r="B475">
        <v>922</v>
      </c>
      <c r="C475" t="s">
        <v>1130</v>
      </c>
      <c r="D475">
        <v>923</v>
      </c>
      <c r="E475" t="s">
        <v>452</v>
      </c>
      <c r="F475" t="s">
        <v>747</v>
      </c>
      <c r="G475">
        <v>231421000670</v>
      </c>
      <c r="H475" t="s">
        <v>684</v>
      </c>
      <c r="I475" t="s">
        <v>585</v>
      </c>
      <c r="J475" t="s">
        <v>690</v>
      </c>
      <c r="K475" t="s">
        <v>2188</v>
      </c>
      <c r="L475" t="s">
        <v>1724</v>
      </c>
      <c r="M475" t="s">
        <v>1133</v>
      </c>
    </row>
    <row r="476" spans="1:13">
      <c r="A476" t="s">
        <v>622</v>
      </c>
      <c r="B476">
        <v>932</v>
      </c>
      <c r="C476" t="s">
        <v>1134</v>
      </c>
      <c r="D476">
        <v>933</v>
      </c>
      <c r="E476" t="s">
        <v>342</v>
      </c>
      <c r="F476" t="s">
        <v>970</v>
      </c>
      <c r="G476">
        <v>231447000720</v>
      </c>
      <c r="H476" t="s">
        <v>684</v>
      </c>
      <c r="I476" t="s">
        <v>585</v>
      </c>
      <c r="J476" t="s">
        <v>713</v>
      </c>
      <c r="K476" t="s">
        <v>2189</v>
      </c>
      <c r="L476" t="s">
        <v>1724</v>
      </c>
      <c r="M476" t="s">
        <v>1135</v>
      </c>
    </row>
    <row r="477" spans="1:13">
      <c r="A477" t="s">
        <v>622</v>
      </c>
      <c r="B477">
        <v>932</v>
      </c>
      <c r="C477" t="s">
        <v>1134</v>
      </c>
      <c r="D477">
        <v>935</v>
      </c>
      <c r="E477" t="s">
        <v>303</v>
      </c>
      <c r="F477" t="s">
        <v>792</v>
      </c>
      <c r="G477">
        <v>231447000721</v>
      </c>
      <c r="H477" t="s">
        <v>684</v>
      </c>
      <c r="I477" t="s">
        <v>585</v>
      </c>
      <c r="J477" t="s">
        <v>713</v>
      </c>
      <c r="K477" t="s">
        <v>2190</v>
      </c>
      <c r="L477" t="s">
        <v>1724</v>
      </c>
      <c r="M477" t="s">
        <v>1136</v>
      </c>
    </row>
    <row r="478" spans="1:13">
      <c r="A478" t="s">
        <v>622</v>
      </c>
      <c r="B478">
        <v>932</v>
      </c>
      <c r="C478" t="s">
        <v>1134</v>
      </c>
      <c r="D478">
        <v>934</v>
      </c>
      <c r="E478" t="s">
        <v>443</v>
      </c>
      <c r="F478" t="s">
        <v>1137</v>
      </c>
      <c r="G478">
        <v>231447000722</v>
      </c>
      <c r="H478" t="s">
        <v>684</v>
      </c>
      <c r="I478" t="s">
        <v>585</v>
      </c>
      <c r="J478" t="s">
        <v>713</v>
      </c>
      <c r="K478" t="s">
        <v>2191</v>
      </c>
      <c r="L478" t="s">
        <v>1724</v>
      </c>
      <c r="M478" t="s">
        <v>1136</v>
      </c>
    </row>
    <row r="479" spans="1:13">
      <c r="A479" t="s">
        <v>622</v>
      </c>
      <c r="B479">
        <v>936</v>
      </c>
      <c r="C479" t="s">
        <v>1138</v>
      </c>
      <c r="D479">
        <v>1763</v>
      </c>
      <c r="E479" t="s">
        <v>16</v>
      </c>
      <c r="F479" t="s">
        <v>747</v>
      </c>
      <c r="G479">
        <v>231444023158</v>
      </c>
      <c r="H479" t="s">
        <v>684</v>
      </c>
      <c r="I479" t="s">
        <v>585</v>
      </c>
      <c r="J479" t="s">
        <v>713</v>
      </c>
      <c r="K479" t="s">
        <v>2192</v>
      </c>
      <c r="L479" t="s">
        <v>1724</v>
      </c>
      <c r="M479" t="s">
        <v>1139</v>
      </c>
    </row>
    <row r="480" spans="1:13">
      <c r="A480" t="s">
        <v>622</v>
      </c>
      <c r="B480">
        <v>936</v>
      </c>
      <c r="C480" t="s">
        <v>1138</v>
      </c>
      <c r="D480">
        <v>939</v>
      </c>
      <c r="E480" t="s">
        <v>180</v>
      </c>
      <c r="F480" t="s">
        <v>697</v>
      </c>
      <c r="G480">
        <v>231444000715</v>
      </c>
      <c r="H480" t="s">
        <v>684</v>
      </c>
      <c r="I480" t="s">
        <v>585</v>
      </c>
      <c r="J480" t="s">
        <v>713</v>
      </c>
      <c r="K480" t="s">
        <v>2193</v>
      </c>
      <c r="L480" t="s">
        <v>1724</v>
      </c>
      <c r="M480" t="s">
        <v>1139</v>
      </c>
    </row>
    <row r="481" spans="1:13">
      <c r="A481" t="s">
        <v>622</v>
      </c>
      <c r="B481">
        <v>936</v>
      </c>
      <c r="C481" t="s">
        <v>1138</v>
      </c>
      <c r="D481">
        <v>940</v>
      </c>
      <c r="E481" t="s">
        <v>73</v>
      </c>
      <c r="F481" t="s">
        <v>735</v>
      </c>
      <c r="G481">
        <v>231444000943</v>
      </c>
      <c r="H481" t="s">
        <v>684</v>
      </c>
      <c r="I481" t="s">
        <v>585</v>
      </c>
      <c r="J481" t="s">
        <v>713</v>
      </c>
      <c r="K481" t="s">
        <v>2194</v>
      </c>
      <c r="L481" t="s">
        <v>1724</v>
      </c>
      <c r="M481" t="s">
        <v>1139</v>
      </c>
    </row>
    <row r="482" spans="1:13">
      <c r="A482" t="s">
        <v>622</v>
      </c>
      <c r="B482">
        <v>944</v>
      </c>
      <c r="C482" t="s">
        <v>1140</v>
      </c>
      <c r="D482">
        <v>945</v>
      </c>
      <c r="E482" t="s">
        <v>1141</v>
      </c>
      <c r="F482" t="s">
        <v>692</v>
      </c>
      <c r="G482">
        <v>231441000713</v>
      </c>
      <c r="H482" t="s">
        <v>684</v>
      </c>
      <c r="I482" t="s">
        <v>585</v>
      </c>
      <c r="J482" t="s">
        <v>750</v>
      </c>
      <c r="K482" t="s">
        <v>2195</v>
      </c>
      <c r="L482" t="s">
        <v>1724</v>
      </c>
      <c r="M482" t="s">
        <v>1142</v>
      </c>
    </row>
    <row r="483" spans="1:13">
      <c r="A483" t="s">
        <v>622</v>
      </c>
      <c r="B483">
        <v>1469</v>
      </c>
      <c r="C483" t="s">
        <v>1143</v>
      </c>
      <c r="D483">
        <v>947</v>
      </c>
      <c r="E483" t="s">
        <v>355</v>
      </c>
      <c r="F483" t="s">
        <v>761</v>
      </c>
      <c r="G483">
        <v>231477700787</v>
      </c>
      <c r="H483" t="s">
        <v>684</v>
      </c>
      <c r="I483" t="s">
        <v>585</v>
      </c>
      <c r="J483" t="s">
        <v>713</v>
      </c>
      <c r="K483" t="s">
        <v>2196</v>
      </c>
      <c r="L483" t="s">
        <v>1724</v>
      </c>
      <c r="M483" t="s">
        <v>732</v>
      </c>
    </row>
    <row r="484" spans="1:13">
      <c r="A484" t="s">
        <v>622</v>
      </c>
      <c r="B484">
        <v>1469</v>
      </c>
      <c r="C484" t="s">
        <v>1143</v>
      </c>
      <c r="D484">
        <v>948</v>
      </c>
      <c r="E484" t="s">
        <v>367</v>
      </c>
      <c r="F484" t="s">
        <v>697</v>
      </c>
      <c r="G484">
        <v>231477700788</v>
      </c>
      <c r="H484" t="s">
        <v>684</v>
      </c>
      <c r="I484" t="s">
        <v>585</v>
      </c>
      <c r="J484" t="s">
        <v>713</v>
      </c>
      <c r="K484" t="s">
        <v>2197</v>
      </c>
      <c r="L484" t="s">
        <v>1724</v>
      </c>
      <c r="M484" t="s">
        <v>732</v>
      </c>
    </row>
    <row r="485" spans="1:13">
      <c r="A485" t="s">
        <v>622</v>
      </c>
      <c r="B485">
        <v>1469</v>
      </c>
      <c r="C485" t="s">
        <v>1143</v>
      </c>
      <c r="D485">
        <v>949</v>
      </c>
      <c r="E485" t="s">
        <v>368</v>
      </c>
      <c r="F485" t="s">
        <v>875</v>
      </c>
      <c r="G485">
        <v>231477700789</v>
      </c>
      <c r="H485" t="s">
        <v>684</v>
      </c>
      <c r="I485" t="s">
        <v>585</v>
      </c>
      <c r="J485" t="s">
        <v>713</v>
      </c>
      <c r="K485" t="s">
        <v>2198</v>
      </c>
      <c r="L485" t="s">
        <v>1724</v>
      </c>
      <c r="M485" t="s">
        <v>732</v>
      </c>
    </row>
    <row r="486" spans="1:13">
      <c r="A486" t="s">
        <v>622</v>
      </c>
      <c r="B486">
        <v>951</v>
      </c>
      <c r="C486" t="s">
        <v>1144</v>
      </c>
      <c r="D486">
        <v>956</v>
      </c>
      <c r="E486" t="s">
        <v>529</v>
      </c>
      <c r="F486" t="s">
        <v>793</v>
      </c>
      <c r="G486">
        <v>231476123108</v>
      </c>
      <c r="H486" t="s">
        <v>684</v>
      </c>
      <c r="I486" t="s">
        <v>585</v>
      </c>
      <c r="J486" t="s">
        <v>726</v>
      </c>
      <c r="K486" t="s">
        <v>2199</v>
      </c>
      <c r="L486" t="s">
        <v>1724</v>
      </c>
      <c r="M486" t="s">
        <v>727</v>
      </c>
    </row>
    <row r="487" spans="1:13">
      <c r="A487" t="s">
        <v>622</v>
      </c>
      <c r="B487">
        <v>951</v>
      </c>
      <c r="C487" t="s">
        <v>1144</v>
      </c>
      <c r="D487">
        <v>954</v>
      </c>
      <c r="E487" t="s">
        <v>374</v>
      </c>
      <c r="F487" t="s">
        <v>792</v>
      </c>
      <c r="G487">
        <v>231476100794</v>
      </c>
      <c r="H487" t="s">
        <v>684</v>
      </c>
      <c r="I487" t="s">
        <v>585</v>
      </c>
      <c r="J487" t="s">
        <v>726</v>
      </c>
      <c r="K487" t="s">
        <v>2200</v>
      </c>
      <c r="L487" t="s">
        <v>1724</v>
      </c>
      <c r="M487" t="s">
        <v>727</v>
      </c>
    </row>
    <row r="488" spans="1:13">
      <c r="A488" t="s">
        <v>622</v>
      </c>
      <c r="B488">
        <v>957</v>
      </c>
      <c r="C488" t="s">
        <v>1145</v>
      </c>
      <c r="D488">
        <v>1769</v>
      </c>
      <c r="E488" t="s">
        <v>347</v>
      </c>
      <c r="F488" t="s">
        <v>689</v>
      </c>
      <c r="G488">
        <v>231476223151</v>
      </c>
      <c r="H488" t="s">
        <v>684</v>
      </c>
      <c r="I488" t="s">
        <v>585</v>
      </c>
      <c r="J488" t="s">
        <v>719</v>
      </c>
      <c r="K488" t="s">
        <v>2201</v>
      </c>
      <c r="L488" t="s">
        <v>1724</v>
      </c>
      <c r="M488" t="s">
        <v>1146</v>
      </c>
    </row>
    <row r="489" spans="1:13">
      <c r="A489" t="s">
        <v>622</v>
      </c>
      <c r="B489">
        <v>957</v>
      </c>
      <c r="C489" t="s">
        <v>1145</v>
      </c>
      <c r="D489">
        <v>958</v>
      </c>
      <c r="E489" t="s">
        <v>381</v>
      </c>
      <c r="F489" t="s">
        <v>696</v>
      </c>
      <c r="G489">
        <v>231476200797</v>
      </c>
      <c r="H489" t="s">
        <v>684</v>
      </c>
      <c r="I489" t="s">
        <v>585</v>
      </c>
      <c r="J489" t="s">
        <v>719</v>
      </c>
      <c r="K489" t="s">
        <v>2202</v>
      </c>
      <c r="L489" t="s">
        <v>1724</v>
      </c>
      <c r="M489" t="s">
        <v>1146</v>
      </c>
    </row>
    <row r="490" spans="1:13">
      <c r="A490" t="s">
        <v>622</v>
      </c>
      <c r="B490">
        <v>1733</v>
      </c>
      <c r="C490" t="s">
        <v>1147</v>
      </c>
      <c r="D490">
        <v>739</v>
      </c>
      <c r="E490" t="s">
        <v>39</v>
      </c>
      <c r="F490" t="s">
        <v>966</v>
      </c>
      <c r="G490">
        <v>231482200450</v>
      </c>
      <c r="H490" t="s">
        <v>684</v>
      </c>
      <c r="I490" t="s">
        <v>585</v>
      </c>
      <c r="J490" t="s">
        <v>700</v>
      </c>
      <c r="K490" t="s">
        <v>2203</v>
      </c>
      <c r="L490" t="s">
        <v>1724</v>
      </c>
      <c r="M490" t="s">
        <v>1148</v>
      </c>
    </row>
    <row r="491" spans="1:13">
      <c r="A491" t="s">
        <v>622</v>
      </c>
      <c r="B491">
        <v>1733</v>
      </c>
      <c r="C491" t="s">
        <v>1147</v>
      </c>
      <c r="D491">
        <v>735</v>
      </c>
      <c r="E491" t="s">
        <v>12</v>
      </c>
      <c r="F491" t="s">
        <v>697</v>
      </c>
      <c r="G491">
        <v>231482200440</v>
      </c>
      <c r="H491" t="s">
        <v>684</v>
      </c>
      <c r="I491" t="s">
        <v>585</v>
      </c>
      <c r="J491" t="s">
        <v>700</v>
      </c>
      <c r="K491" t="s">
        <v>2204</v>
      </c>
      <c r="L491" t="s">
        <v>1724</v>
      </c>
      <c r="M491" t="s">
        <v>1149</v>
      </c>
    </row>
    <row r="492" spans="1:13">
      <c r="A492" t="s">
        <v>622</v>
      </c>
      <c r="B492">
        <v>1733</v>
      </c>
      <c r="C492" t="s">
        <v>1147</v>
      </c>
      <c r="D492">
        <v>742</v>
      </c>
      <c r="E492" t="s">
        <v>155</v>
      </c>
      <c r="F492" t="s">
        <v>747</v>
      </c>
      <c r="G492">
        <v>231482200556</v>
      </c>
      <c r="H492" t="s">
        <v>684</v>
      </c>
      <c r="I492" t="s">
        <v>585</v>
      </c>
      <c r="J492" t="s">
        <v>700</v>
      </c>
      <c r="K492" t="s">
        <v>2205</v>
      </c>
      <c r="L492" t="s">
        <v>1724</v>
      </c>
      <c r="M492" t="s">
        <v>1149</v>
      </c>
    </row>
    <row r="493" spans="1:13">
      <c r="A493" t="s">
        <v>622</v>
      </c>
      <c r="B493">
        <v>1733</v>
      </c>
      <c r="C493" t="s">
        <v>1147</v>
      </c>
      <c r="D493">
        <v>2096</v>
      </c>
      <c r="E493" t="s">
        <v>332</v>
      </c>
      <c r="F493" t="s">
        <v>787</v>
      </c>
      <c r="G493">
        <v>231482223191</v>
      </c>
      <c r="H493" t="s">
        <v>684</v>
      </c>
      <c r="I493" t="s">
        <v>585</v>
      </c>
      <c r="J493" t="s">
        <v>700</v>
      </c>
      <c r="K493" t="s">
        <v>2206</v>
      </c>
      <c r="L493" t="s">
        <v>1724</v>
      </c>
      <c r="M493" t="s">
        <v>1149</v>
      </c>
    </row>
    <row r="494" spans="1:13">
      <c r="A494" t="s">
        <v>622</v>
      </c>
      <c r="B494">
        <v>1733</v>
      </c>
      <c r="C494" t="s">
        <v>1147</v>
      </c>
      <c r="D494">
        <v>737</v>
      </c>
      <c r="E494" t="s">
        <v>318</v>
      </c>
      <c r="F494" t="s">
        <v>970</v>
      </c>
      <c r="G494">
        <v>231482200446</v>
      </c>
      <c r="H494" t="s">
        <v>684</v>
      </c>
      <c r="I494" t="s">
        <v>585</v>
      </c>
      <c r="J494" t="s">
        <v>700</v>
      </c>
      <c r="K494" t="s">
        <v>2207</v>
      </c>
      <c r="L494" t="s">
        <v>1724</v>
      </c>
      <c r="M494" t="s">
        <v>1150</v>
      </c>
    </row>
    <row r="495" spans="1:13">
      <c r="A495" t="s">
        <v>622</v>
      </c>
      <c r="B495">
        <v>1733</v>
      </c>
      <c r="C495" t="s">
        <v>1147</v>
      </c>
      <c r="D495">
        <v>2097</v>
      </c>
      <c r="E495" t="s">
        <v>52</v>
      </c>
      <c r="F495" t="s">
        <v>786</v>
      </c>
      <c r="G495">
        <v>231482223192</v>
      </c>
      <c r="H495" t="s">
        <v>684</v>
      </c>
      <c r="I495" t="s">
        <v>585</v>
      </c>
      <c r="J495" t="s">
        <v>700</v>
      </c>
      <c r="K495" t="s">
        <v>2208</v>
      </c>
      <c r="L495" t="s">
        <v>1724</v>
      </c>
      <c r="M495" t="s">
        <v>1151</v>
      </c>
    </row>
    <row r="496" spans="1:13">
      <c r="A496" t="s">
        <v>622</v>
      </c>
      <c r="B496">
        <v>1733</v>
      </c>
      <c r="C496" t="s">
        <v>1147</v>
      </c>
      <c r="D496">
        <v>736</v>
      </c>
      <c r="E496" t="s">
        <v>388</v>
      </c>
      <c r="F496" t="s">
        <v>735</v>
      </c>
      <c r="G496">
        <v>231482200048</v>
      </c>
      <c r="H496" t="s">
        <v>684</v>
      </c>
      <c r="I496" t="s">
        <v>585</v>
      </c>
      <c r="J496" t="s">
        <v>700</v>
      </c>
      <c r="K496" t="s">
        <v>2209</v>
      </c>
      <c r="L496" t="s">
        <v>1724</v>
      </c>
      <c r="M496" t="s">
        <v>1149</v>
      </c>
    </row>
    <row r="497" spans="1:13">
      <c r="A497" t="s">
        <v>622</v>
      </c>
      <c r="B497">
        <v>969</v>
      </c>
      <c r="C497" t="s">
        <v>1152</v>
      </c>
      <c r="D497">
        <v>971</v>
      </c>
      <c r="E497" t="s">
        <v>217</v>
      </c>
      <c r="F497" t="s">
        <v>959</v>
      </c>
      <c r="G497">
        <v>231476501025</v>
      </c>
      <c r="H497" t="s">
        <v>684</v>
      </c>
      <c r="I497" t="s">
        <v>585</v>
      </c>
      <c r="J497" t="s">
        <v>728</v>
      </c>
      <c r="K497" t="s">
        <v>2210</v>
      </c>
      <c r="L497" t="s">
        <v>1724</v>
      </c>
      <c r="M497" t="s">
        <v>1153</v>
      </c>
    </row>
    <row r="498" spans="1:13">
      <c r="A498" t="s">
        <v>622</v>
      </c>
      <c r="B498">
        <v>969</v>
      </c>
      <c r="C498" t="s">
        <v>1152</v>
      </c>
      <c r="D498">
        <v>1953</v>
      </c>
      <c r="E498" t="s">
        <v>378</v>
      </c>
      <c r="F498" t="s">
        <v>699</v>
      </c>
      <c r="G498">
        <v>231476523172</v>
      </c>
      <c r="H498" t="s">
        <v>684</v>
      </c>
      <c r="I498" t="s">
        <v>585</v>
      </c>
      <c r="J498" t="s">
        <v>728</v>
      </c>
      <c r="K498" t="s">
        <v>2211</v>
      </c>
      <c r="L498" t="s">
        <v>1724</v>
      </c>
      <c r="M498" t="s">
        <v>729</v>
      </c>
    </row>
    <row r="499" spans="1:13">
      <c r="A499" t="s">
        <v>622</v>
      </c>
      <c r="B499">
        <v>969</v>
      </c>
      <c r="C499" t="s">
        <v>1152</v>
      </c>
      <c r="D499">
        <v>975</v>
      </c>
      <c r="E499" t="s">
        <v>502</v>
      </c>
      <c r="F499" t="s">
        <v>793</v>
      </c>
      <c r="G499">
        <v>231476500807</v>
      </c>
      <c r="H499" t="s">
        <v>684</v>
      </c>
      <c r="I499" t="s">
        <v>585</v>
      </c>
      <c r="J499" t="s">
        <v>728</v>
      </c>
      <c r="K499" t="s">
        <v>2212</v>
      </c>
      <c r="L499" t="s">
        <v>1724</v>
      </c>
      <c r="M499" t="s">
        <v>1154</v>
      </c>
    </row>
    <row r="500" spans="1:13">
      <c r="A500" t="s">
        <v>622</v>
      </c>
      <c r="B500">
        <v>1498</v>
      </c>
      <c r="C500" t="s">
        <v>1155</v>
      </c>
      <c r="D500">
        <v>1759</v>
      </c>
      <c r="E500" t="s">
        <v>233</v>
      </c>
      <c r="F500" t="s">
        <v>786</v>
      </c>
      <c r="G500">
        <v>231480523150</v>
      </c>
      <c r="H500" t="s">
        <v>684</v>
      </c>
      <c r="I500" t="s">
        <v>585</v>
      </c>
      <c r="J500" t="s">
        <v>828</v>
      </c>
      <c r="K500" t="s">
        <v>2213</v>
      </c>
      <c r="L500" t="s">
        <v>1724</v>
      </c>
      <c r="M500" t="s">
        <v>1156</v>
      </c>
    </row>
    <row r="501" spans="1:13">
      <c r="A501" t="s">
        <v>622</v>
      </c>
      <c r="B501">
        <v>1498</v>
      </c>
      <c r="C501" t="s">
        <v>1155</v>
      </c>
      <c r="D501">
        <v>1652</v>
      </c>
      <c r="E501" t="s">
        <v>118</v>
      </c>
      <c r="F501" t="s">
        <v>697</v>
      </c>
      <c r="G501">
        <v>231480523142</v>
      </c>
      <c r="H501" t="s">
        <v>684</v>
      </c>
      <c r="I501" t="s">
        <v>585</v>
      </c>
      <c r="J501" t="s">
        <v>828</v>
      </c>
      <c r="K501" t="s">
        <v>2214</v>
      </c>
      <c r="L501" t="s">
        <v>1724</v>
      </c>
      <c r="M501" t="s">
        <v>1156</v>
      </c>
    </row>
    <row r="502" spans="1:13">
      <c r="A502" t="s">
        <v>622</v>
      </c>
      <c r="B502">
        <v>1498</v>
      </c>
      <c r="C502" t="s">
        <v>1155</v>
      </c>
      <c r="D502">
        <v>1499</v>
      </c>
      <c r="E502" t="s">
        <v>236</v>
      </c>
      <c r="F502" t="s">
        <v>735</v>
      </c>
      <c r="G502">
        <v>231480523133</v>
      </c>
      <c r="H502" t="s">
        <v>684</v>
      </c>
      <c r="I502" t="s">
        <v>585</v>
      </c>
      <c r="J502" t="s">
        <v>828</v>
      </c>
      <c r="K502" t="s">
        <v>2215</v>
      </c>
      <c r="L502" t="s">
        <v>1724</v>
      </c>
      <c r="M502" t="s">
        <v>1156</v>
      </c>
    </row>
    <row r="503" spans="1:13">
      <c r="A503" t="s">
        <v>622</v>
      </c>
      <c r="B503">
        <v>1498</v>
      </c>
      <c r="C503" t="s">
        <v>1155</v>
      </c>
      <c r="D503">
        <v>1760</v>
      </c>
      <c r="E503" t="s">
        <v>390</v>
      </c>
      <c r="F503" t="s">
        <v>787</v>
      </c>
      <c r="G503">
        <v>231480523152</v>
      </c>
      <c r="H503" t="s">
        <v>684</v>
      </c>
      <c r="I503" t="s">
        <v>585</v>
      </c>
      <c r="J503" t="s">
        <v>705</v>
      </c>
      <c r="K503" t="s">
        <v>2216</v>
      </c>
      <c r="L503" t="s">
        <v>1724</v>
      </c>
      <c r="M503" t="s">
        <v>1157</v>
      </c>
    </row>
    <row r="504" spans="1:13">
      <c r="A504" t="s">
        <v>622</v>
      </c>
      <c r="B504">
        <v>976</v>
      </c>
      <c r="C504" t="s">
        <v>1158</v>
      </c>
      <c r="D504">
        <v>983</v>
      </c>
      <c r="E504" t="s">
        <v>40</v>
      </c>
      <c r="F504" t="s">
        <v>692</v>
      </c>
      <c r="G504">
        <v>231476700541</v>
      </c>
      <c r="H504" t="s">
        <v>684</v>
      </c>
      <c r="I504" t="s">
        <v>585</v>
      </c>
      <c r="J504" t="s">
        <v>685</v>
      </c>
      <c r="K504" t="s">
        <v>2217</v>
      </c>
      <c r="L504" t="s">
        <v>1724</v>
      </c>
      <c r="M504" t="s">
        <v>1159</v>
      </c>
    </row>
    <row r="505" spans="1:13">
      <c r="A505" t="s">
        <v>622</v>
      </c>
      <c r="B505">
        <v>976</v>
      </c>
      <c r="C505" t="s">
        <v>1158</v>
      </c>
      <c r="D505">
        <v>979</v>
      </c>
      <c r="E505" t="s">
        <v>27</v>
      </c>
      <c r="F505" t="s">
        <v>697</v>
      </c>
      <c r="G505">
        <v>231476700954</v>
      </c>
      <c r="H505" t="s">
        <v>684</v>
      </c>
      <c r="I505" t="s">
        <v>585</v>
      </c>
      <c r="J505" t="s">
        <v>685</v>
      </c>
      <c r="K505" t="s">
        <v>2218</v>
      </c>
      <c r="L505" t="s">
        <v>1724</v>
      </c>
      <c r="M505" t="s">
        <v>1159</v>
      </c>
    </row>
    <row r="506" spans="1:13">
      <c r="A506" t="s">
        <v>622</v>
      </c>
      <c r="B506">
        <v>976</v>
      </c>
      <c r="C506" t="s">
        <v>1158</v>
      </c>
      <c r="D506">
        <v>978</v>
      </c>
      <c r="E506" t="s">
        <v>402</v>
      </c>
      <c r="F506" t="s">
        <v>747</v>
      </c>
      <c r="G506">
        <v>231476700812</v>
      </c>
      <c r="H506" t="s">
        <v>684</v>
      </c>
      <c r="I506" t="s">
        <v>585</v>
      </c>
      <c r="J506" t="s">
        <v>685</v>
      </c>
      <c r="K506" t="s">
        <v>2219</v>
      </c>
      <c r="L506" t="s">
        <v>1724</v>
      </c>
      <c r="M506" t="s">
        <v>1160</v>
      </c>
    </row>
    <row r="507" spans="1:13">
      <c r="A507" t="s">
        <v>622</v>
      </c>
      <c r="B507">
        <v>976</v>
      </c>
      <c r="C507" t="s">
        <v>1158</v>
      </c>
      <c r="D507">
        <v>982</v>
      </c>
      <c r="E507" t="s">
        <v>532</v>
      </c>
      <c r="F507" t="s">
        <v>747</v>
      </c>
      <c r="G507">
        <v>231476700955</v>
      </c>
      <c r="H507" t="s">
        <v>684</v>
      </c>
      <c r="I507" t="s">
        <v>585</v>
      </c>
      <c r="J507" t="s">
        <v>685</v>
      </c>
      <c r="K507" t="s">
        <v>2220</v>
      </c>
      <c r="L507" t="s">
        <v>1724</v>
      </c>
      <c r="M507" t="s">
        <v>1161</v>
      </c>
    </row>
    <row r="508" spans="1:13">
      <c r="A508" t="s">
        <v>622</v>
      </c>
      <c r="B508">
        <v>984</v>
      </c>
      <c r="C508" t="s">
        <v>1162</v>
      </c>
      <c r="D508">
        <v>986</v>
      </c>
      <c r="E508" t="s">
        <v>135</v>
      </c>
      <c r="F508" t="s">
        <v>845</v>
      </c>
      <c r="G508">
        <v>231476800815</v>
      </c>
      <c r="H508" t="s">
        <v>684</v>
      </c>
      <c r="I508" t="s">
        <v>585</v>
      </c>
      <c r="J508" t="s">
        <v>839</v>
      </c>
      <c r="K508" t="s">
        <v>2221</v>
      </c>
      <c r="L508" t="s">
        <v>1724</v>
      </c>
      <c r="M508" t="s">
        <v>1163</v>
      </c>
    </row>
    <row r="509" spans="1:13">
      <c r="A509" t="s">
        <v>622</v>
      </c>
      <c r="B509">
        <v>984</v>
      </c>
      <c r="C509" t="s">
        <v>1162</v>
      </c>
      <c r="D509">
        <v>987</v>
      </c>
      <c r="E509" t="s">
        <v>199</v>
      </c>
      <c r="F509" t="s">
        <v>845</v>
      </c>
      <c r="G509">
        <v>231476800816</v>
      </c>
      <c r="H509" t="s">
        <v>684</v>
      </c>
      <c r="I509" t="s">
        <v>585</v>
      </c>
      <c r="J509" t="s">
        <v>839</v>
      </c>
      <c r="K509" t="s">
        <v>2222</v>
      </c>
      <c r="L509" t="s">
        <v>1724</v>
      </c>
      <c r="M509" t="s">
        <v>1164</v>
      </c>
    </row>
    <row r="510" spans="1:13">
      <c r="A510" t="s">
        <v>622</v>
      </c>
      <c r="B510">
        <v>984</v>
      </c>
      <c r="C510" t="s">
        <v>1162</v>
      </c>
      <c r="D510">
        <v>989</v>
      </c>
      <c r="E510" t="s">
        <v>434</v>
      </c>
      <c r="F510" t="s">
        <v>845</v>
      </c>
      <c r="G510">
        <v>231476800817</v>
      </c>
      <c r="H510" t="s">
        <v>684</v>
      </c>
      <c r="I510" t="s">
        <v>585</v>
      </c>
      <c r="J510" t="s">
        <v>690</v>
      </c>
      <c r="K510" t="s">
        <v>2223</v>
      </c>
      <c r="L510" t="s">
        <v>1724</v>
      </c>
      <c r="M510" t="s">
        <v>1165</v>
      </c>
    </row>
    <row r="511" spans="1:13">
      <c r="A511" t="s">
        <v>622</v>
      </c>
      <c r="B511">
        <v>984</v>
      </c>
      <c r="C511" t="s">
        <v>1162</v>
      </c>
      <c r="D511">
        <v>991</v>
      </c>
      <c r="E511" t="s">
        <v>384</v>
      </c>
      <c r="F511" t="s">
        <v>697</v>
      </c>
      <c r="G511">
        <v>231476800819</v>
      </c>
      <c r="H511" t="s">
        <v>684</v>
      </c>
      <c r="I511" t="s">
        <v>585</v>
      </c>
      <c r="J511" t="s">
        <v>839</v>
      </c>
      <c r="K511" t="s">
        <v>2224</v>
      </c>
      <c r="L511" t="s">
        <v>1724</v>
      </c>
      <c r="M511" t="s">
        <v>1166</v>
      </c>
    </row>
    <row r="512" spans="1:13">
      <c r="A512" t="s">
        <v>622</v>
      </c>
      <c r="B512">
        <v>984</v>
      </c>
      <c r="C512" t="s">
        <v>1162</v>
      </c>
      <c r="D512">
        <v>993</v>
      </c>
      <c r="E512" t="s">
        <v>385</v>
      </c>
      <c r="F512" t="s">
        <v>735</v>
      </c>
      <c r="G512">
        <v>231476800055</v>
      </c>
      <c r="H512" t="s">
        <v>684</v>
      </c>
      <c r="I512" t="s">
        <v>585</v>
      </c>
      <c r="J512" t="s">
        <v>839</v>
      </c>
      <c r="K512" t="s">
        <v>2225</v>
      </c>
      <c r="L512" t="s">
        <v>1724</v>
      </c>
      <c r="M512" t="s">
        <v>1166</v>
      </c>
    </row>
    <row r="513" spans="1:13">
      <c r="A513" t="s">
        <v>622</v>
      </c>
      <c r="B513">
        <v>984</v>
      </c>
      <c r="C513" t="s">
        <v>1162</v>
      </c>
      <c r="D513">
        <v>990</v>
      </c>
      <c r="E513" t="s">
        <v>564</v>
      </c>
      <c r="F513" t="s">
        <v>747</v>
      </c>
      <c r="G513">
        <v>231476800821</v>
      </c>
      <c r="H513" t="s">
        <v>684</v>
      </c>
      <c r="I513" t="s">
        <v>585</v>
      </c>
      <c r="J513" t="s">
        <v>839</v>
      </c>
      <c r="K513" t="s">
        <v>2226</v>
      </c>
      <c r="L513" t="s">
        <v>1724</v>
      </c>
      <c r="M513" t="s">
        <v>1166</v>
      </c>
    </row>
    <row r="514" spans="1:13">
      <c r="A514" t="s">
        <v>622</v>
      </c>
      <c r="B514">
        <v>984</v>
      </c>
      <c r="C514" t="s">
        <v>1162</v>
      </c>
      <c r="D514">
        <v>992</v>
      </c>
      <c r="E514" t="s">
        <v>566</v>
      </c>
      <c r="F514" t="s">
        <v>845</v>
      </c>
      <c r="G514">
        <v>231476801055</v>
      </c>
      <c r="H514" t="s">
        <v>684</v>
      </c>
      <c r="I514" t="s">
        <v>585</v>
      </c>
      <c r="J514" t="s">
        <v>839</v>
      </c>
      <c r="K514" t="s">
        <v>2227</v>
      </c>
      <c r="L514" t="s">
        <v>1724</v>
      </c>
      <c r="M514" t="s">
        <v>1166</v>
      </c>
    </row>
    <row r="515" spans="1:13">
      <c r="A515" t="s">
        <v>622</v>
      </c>
      <c r="B515">
        <v>1480</v>
      </c>
      <c r="C515" t="s">
        <v>1167</v>
      </c>
      <c r="D515">
        <v>392</v>
      </c>
      <c r="E515" t="s">
        <v>362</v>
      </c>
      <c r="F515" t="s">
        <v>851</v>
      </c>
      <c r="G515">
        <v>231480300291</v>
      </c>
      <c r="H515" t="s">
        <v>684</v>
      </c>
      <c r="I515" t="s">
        <v>585</v>
      </c>
      <c r="J515" t="s">
        <v>828</v>
      </c>
      <c r="K515" t="s">
        <v>2228</v>
      </c>
      <c r="L515" t="s">
        <v>1724</v>
      </c>
      <c r="M515" t="s">
        <v>1168</v>
      </c>
    </row>
    <row r="516" spans="1:13">
      <c r="A516" t="s">
        <v>622</v>
      </c>
      <c r="B516">
        <v>551</v>
      </c>
      <c r="C516" t="s">
        <v>1169</v>
      </c>
      <c r="D516">
        <v>554</v>
      </c>
      <c r="E516" t="s">
        <v>229</v>
      </c>
      <c r="F516" t="s">
        <v>786</v>
      </c>
      <c r="G516">
        <v>231086000367</v>
      </c>
      <c r="H516" t="s">
        <v>684</v>
      </c>
      <c r="I516" t="s">
        <v>585</v>
      </c>
      <c r="J516" t="s">
        <v>719</v>
      </c>
      <c r="K516" t="s">
        <v>2229</v>
      </c>
      <c r="L516" t="s">
        <v>1724</v>
      </c>
      <c r="M516" t="s">
        <v>1170</v>
      </c>
    </row>
    <row r="517" spans="1:13">
      <c r="A517" t="s">
        <v>622</v>
      </c>
      <c r="B517">
        <v>551</v>
      </c>
      <c r="C517" t="s">
        <v>1169</v>
      </c>
      <c r="D517">
        <v>552</v>
      </c>
      <c r="E517" t="s">
        <v>396</v>
      </c>
      <c r="F517" t="s">
        <v>747</v>
      </c>
      <c r="G517">
        <v>231086000369</v>
      </c>
      <c r="H517" t="s">
        <v>684</v>
      </c>
      <c r="I517" t="s">
        <v>585</v>
      </c>
      <c r="J517" t="s">
        <v>719</v>
      </c>
      <c r="K517" t="s">
        <v>2230</v>
      </c>
      <c r="L517" t="s">
        <v>1724</v>
      </c>
      <c r="M517" t="s">
        <v>1171</v>
      </c>
    </row>
    <row r="518" spans="1:13">
      <c r="A518" t="s">
        <v>622</v>
      </c>
      <c r="B518">
        <v>551</v>
      </c>
      <c r="C518" t="s">
        <v>1169</v>
      </c>
      <c r="D518">
        <v>553</v>
      </c>
      <c r="E518" t="s">
        <v>398</v>
      </c>
      <c r="F518" t="s">
        <v>787</v>
      </c>
      <c r="G518">
        <v>231086000370</v>
      </c>
      <c r="H518" t="s">
        <v>684</v>
      </c>
      <c r="I518" t="s">
        <v>585</v>
      </c>
      <c r="J518" t="s">
        <v>719</v>
      </c>
      <c r="K518" t="s">
        <v>2231</v>
      </c>
      <c r="L518" t="s">
        <v>1724</v>
      </c>
      <c r="M518" t="s">
        <v>1170</v>
      </c>
    </row>
    <row r="519" spans="1:13">
      <c r="A519" t="s">
        <v>622</v>
      </c>
      <c r="B519">
        <v>551</v>
      </c>
      <c r="C519" t="s">
        <v>1169</v>
      </c>
      <c r="D519">
        <v>557</v>
      </c>
      <c r="E519" t="s">
        <v>356</v>
      </c>
      <c r="F519" t="s">
        <v>697</v>
      </c>
      <c r="G519">
        <v>231086000371</v>
      </c>
      <c r="H519" t="s">
        <v>684</v>
      </c>
      <c r="I519" t="s">
        <v>585</v>
      </c>
      <c r="J519" t="s">
        <v>719</v>
      </c>
      <c r="K519" t="s">
        <v>2232</v>
      </c>
      <c r="L519" t="s">
        <v>1724</v>
      </c>
      <c r="M519" t="s">
        <v>1170</v>
      </c>
    </row>
    <row r="520" spans="1:13">
      <c r="A520" t="s">
        <v>622</v>
      </c>
      <c r="B520">
        <v>551</v>
      </c>
      <c r="C520" t="s">
        <v>1169</v>
      </c>
      <c r="D520">
        <v>556</v>
      </c>
      <c r="E520" t="s">
        <v>162</v>
      </c>
      <c r="F520" t="s">
        <v>735</v>
      </c>
      <c r="G520">
        <v>231086000372</v>
      </c>
      <c r="H520" t="s">
        <v>684</v>
      </c>
      <c r="I520" t="s">
        <v>585</v>
      </c>
      <c r="J520" t="s">
        <v>719</v>
      </c>
      <c r="K520" t="s">
        <v>2233</v>
      </c>
      <c r="L520" t="s">
        <v>1724</v>
      </c>
      <c r="M520" t="s">
        <v>1170</v>
      </c>
    </row>
    <row r="521" spans="1:13">
      <c r="A521" t="s">
        <v>622</v>
      </c>
      <c r="B521">
        <v>551</v>
      </c>
      <c r="C521" t="s">
        <v>1169</v>
      </c>
      <c r="D521">
        <v>560</v>
      </c>
      <c r="E521" t="s">
        <v>637</v>
      </c>
      <c r="F521" t="s">
        <v>697</v>
      </c>
      <c r="G521">
        <v>231086000152</v>
      </c>
      <c r="H521" t="s">
        <v>684</v>
      </c>
      <c r="I521" t="s">
        <v>1246</v>
      </c>
      <c r="J521" t="s">
        <v>719</v>
      </c>
      <c r="K521" t="s">
        <v>2234</v>
      </c>
      <c r="L521" t="s">
        <v>1724</v>
      </c>
      <c r="M521" t="s">
        <v>1170</v>
      </c>
    </row>
    <row r="522" spans="1:13">
      <c r="A522" t="s">
        <v>622</v>
      </c>
      <c r="B522">
        <v>570</v>
      </c>
      <c r="C522" t="s">
        <v>1172</v>
      </c>
      <c r="D522">
        <v>1977</v>
      </c>
      <c r="E522" t="s">
        <v>70</v>
      </c>
      <c r="F522" t="s">
        <v>696</v>
      </c>
      <c r="G522">
        <v>231173023159</v>
      </c>
      <c r="H522" t="s">
        <v>684</v>
      </c>
      <c r="I522" t="s">
        <v>585</v>
      </c>
      <c r="J522" t="s">
        <v>726</v>
      </c>
      <c r="K522" t="s">
        <v>2235</v>
      </c>
      <c r="L522" t="s">
        <v>1724</v>
      </c>
      <c r="M522" t="s">
        <v>1173</v>
      </c>
    </row>
    <row r="523" spans="1:13">
      <c r="A523" t="s">
        <v>622</v>
      </c>
      <c r="B523">
        <v>570</v>
      </c>
      <c r="C523" t="s">
        <v>1172</v>
      </c>
      <c r="D523">
        <v>2098</v>
      </c>
      <c r="E523" t="s">
        <v>427</v>
      </c>
      <c r="F523" t="s">
        <v>689</v>
      </c>
      <c r="G523">
        <v>231173023187</v>
      </c>
      <c r="H523" t="s">
        <v>684</v>
      </c>
      <c r="I523" t="s">
        <v>585</v>
      </c>
      <c r="J523" t="s">
        <v>726</v>
      </c>
      <c r="K523" t="s">
        <v>2236</v>
      </c>
      <c r="L523" t="s">
        <v>1724</v>
      </c>
      <c r="M523" t="s">
        <v>1173</v>
      </c>
    </row>
    <row r="524" spans="1:13">
      <c r="A524" t="s">
        <v>622</v>
      </c>
      <c r="B524">
        <v>626</v>
      </c>
      <c r="C524" t="s">
        <v>1174</v>
      </c>
      <c r="D524">
        <v>627</v>
      </c>
      <c r="E524" t="s">
        <v>268</v>
      </c>
      <c r="F524" t="s">
        <v>863</v>
      </c>
      <c r="G524">
        <v>231062000337</v>
      </c>
      <c r="H524" t="s">
        <v>684</v>
      </c>
      <c r="I524" t="s">
        <v>585</v>
      </c>
      <c r="J524" t="s">
        <v>685</v>
      </c>
      <c r="K524" t="s">
        <v>2237</v>
      </c>
      <c r="L524" t="s">
        <v>1724</v>
      </c>
      <c r="M524" t="s">
        <v>1175</v>
      </c>
    </row>
    <row r="525" spans="1:13">
      <c r="A525" t="s">
        <v>622</v>
      </c>
      <c r="B525">
        <v>628</v>
      </c>
      <c r="C525" t="s">
        <v>1176</v>
      </c>
      <c r="D525">
        <v>1973</v>
      </c>
      <c r="E525" t="s">
        <v>380</v>
      </c>
      <c r="F525" t="s">
        <v>793</v>
      </c>
      <c r="G525">
        <v>231065023165</v>
      </c>
      <c r="H525" t="s">
        <v>684</v>
      </c>
      <c r="I525" t="s">
        <v>585</v>
      </c>
      <c r="J525" t="s">
        <v>685</v>
      </c>
      <c r="K525" t="s">
        <v>2238</v>
      </c>
      <c r="L525" t="s">
        <v>1724</v>
      </c>
      <c r="M525" t="s">
        <v>1177</v>
      </c>
    </row>
    <row r="526" spans="1:13">
      <c r="A526" t="s">
        <v>622</v>
      </c>
      <c r="B526">
        <v>628</v>
      </c>
      <c r="C526" t="s">
        <v>1176</v>
      </c>
      <c r="D526">
        <v>1974</v>
      </c>
      <c r="E526" t="s">
        <v>134</v>
      </c>
      <c r="F526" t="s">
        <v>1080</v>
      </c>
      <c r="G526">
        <v>231065023166</v>
      </c>
      <c r="H526" t="s">
        <v>684</v>
      </c>
      <c r="I526" t="s">
        <v>585</v>
      </c>
      <c r="J526" t="s">
        <v>685</v>
      </c>
      <c r="K526" t="s">
        <v>2239</v>
      </c>
      <c r="L526" t="s">
        <v>1724</v>
      </c>
      <c r="M526" t="s">
        <v>1177</v>
      </c>
    </row>
    <row r="527" spans="1:13">
      <c r="A527" t="s">
        <v>622</v>
      </c>
      <c r="B527">
        <v>633</v>
      </c>
      <c r="C527" t="s">
        <v>1178</v>
      </c>
      <c r="D527">
        <v>634</v>
      </c>
      <c r="E527" t="s">
        <v>218</v>
      </c>
      <c r="F527" t="s">
        <v>851</v>
      </c>
      <c r="G527">
        <v>231068000344</v>
      </c>
      <c r="H527" t="s">
        <v>684</v>
      </c>
      <c r="I527" t="s">
        <v>585</v>
      </c>
      <c r="J527" t="s">
        <v>716</v>
      </c>
      <c r="K527" t="s">
        <v>2240</v>
      </c>
      <c r="L527" t="s">
        <v>1724</v>
      </c>
      <c r="M527" t="s">
        <v>1179</v>
      </c>
    </row>
    <row r="528" spans="1:13">
      <c r="A528" t="s">
        <v>622</v>
      </c>
      <c r="B528">
        <v>662</v>
      </c>
      <c r="C528" t="s">
        <v>1180</v>
      </c>
      <c r="D528">
        <v>663</v>
      </c>
      <c r="E528" t="s">
        <v>144</v>
      </c>
      <c r="F528" t="s">
        <v>699</v>
      </c>
      <c r="G528">
        <v>231083000365</v>
      </c>
      <c r="H528" t="s">
        <v>684</v>
      </c>
      <c r="I528" t="s">
        <v>585</v>
      </c>
      <c r="J528" t="s">
        <v>716</v>
      </c>
      <c r="K528" t="s">
        <v>2241</v>
      </c>
      <c r="L528" t="s">
        <v>1724</v>
      </c>
      <c r="M528" t="s">
        <v>1181</v>
      </c>
    </row>
    <row r="529" spans="1:13">
      <c r="A529" t="s">
        <v>622</v>
      </c>
      <c r="B529">
        <v>664</v>
      </c>
      <c r="C529" t="s">
        <v>1182</v>
      </c>
      <c r="D529">
        <v>666</v>
      </c>
      <c r="E529" t="s">
        <v>304</v>
      </c>
      <c r="F529" t="s">
        <v>747</v>
      </c>
      <c r="G529">
        <v>231089001052</v>
      </c>
      <c r="H529" t="s">
        <v>684</v>
      </c>
      <c r="I529" t="s">
        <v>585</v>
      </c>
      <c r="J529" t="s">
        <v>719</v>
      </c>
      <c r="K529" t="s">
        <v>2242</v>
      </c>
      <c r="L529" t="s">
        <v>1724</v>
      </c>
      <c r="M529" t="s">
        <v>1183</v>
      </c>
    </row>
    <row r="530" spans="1:13">
      <c r="A530" t="s">
        <v>622</v>
      </c>
      <c r="B530">
        <v>664</v>
      </c>
      <c r="C530" t="s">
        <v>1182</v>
      </c>
      <c r="D530">
        <v>665</v>
      </c>
      <c r="E530" t="s">
        <v>48</v>
      </c>
      <c r="F530" t="s">
        <v>683</v>
      </c>
      <c r="G530">
        <v>231089000375</v>
      </c>
      <c r="H530" t="s">
        <v>684</v>
      </c>
      <c r="I530" t="s">
        <v>585</v>
      </c>
      <c r="J530" t="s">
        <v>719</v>
      </c>
      <c r="K530" t="s">
        <v>2243</v>
      </c>
      <c r="L530" t="s">
        <v>1724</v>
      </c>
      <c r="M530" t="s">
        <v>1183</v>
      </c>
    </row>
    <row r="531" spans="1:13">
      <c r="A531" t="s">
        <v>622</v>
      </c>
      <c r="B531">
        <v>681</v>
      </c>
      <c r="C531" t="s">
        <v>1184</v>
      </c>
      <c r="D531">
        <v>683</v>
      </c>
      <c r="E531" t="s">
        <v>189</v>
      </c>
      <c r="F531" t="s">
        <v>792</v>
      </c>
      <c r="G531">
        <v>231098000390</v>
      </c>
      <c r="H531" t="s">
        <v>684</v>
      </c>
      <c r="I531" t="s">
        <v>585</v>
      </c>
      <c r="J531" t="s">
        <v>713</v>
      </c>
      <c r="K531" t="s">
        <v>2244</v>
      </c>
      <c r="L531" t="s">
        <v>1724</v>
      </c>
      <c r="M531" t="s">
        <v>1185</v>
      </c>
    </row>
    <row r="532" spans="1:13">
      <c r="A532" t="s">
        <v>622</v>
      </c>
      <c r="B532">
        <v>681</v>
      </c>
      <c r="C532" t="s">
        <v>1184</v>
      </c>
      <c r="D532">
        <v>682</v>
      </c>
      <c r="E532" t="s">
        <v>256</v>
      </c>
      <c r="F532" t="s">
        <v>793</v>
      </c>
      <c r="G532">
        <v>231098000391</v>
      </c>
      <c r="H532" t="s">
        <v>684</v>
      </c>
      <c r="I532" t="s">
        <v>585</v>
      </c>
      <c r="J532" t="s">
        <v>713</v>
      </c>
      <c r="K532" t="s">
        <v>2245</v>
      </c>
      <c r="L532" t="s">
        <v>1724</v>
      </c>
      <c r="M532" t="s">
        <v>1185</v>
      </c>
    </row>
    <row r="533" spans="1:13">
      <c r="A533" t="s">
        <v>622</v>
      </c>
      <c r="B533">
        <v>681</v>
      </c>
      <c r="C533" t="s">
        <v>1184</v>
      </c>
      <c r="D533">
        <v>684</v>
      </c>
      <c r="E533" t="s">
        <v>538</v>
      </c>
      <c r="F533" t="s">
        <v>747</v>
      </c>
      <c r="G533">
        <v>231098000353</v>
      </c>
      <c r="H533" t="s">
        <v>684</v>
      </c>
      <c r="I533" t="s">
        <v>585</v>
      </c>
      <c r="J533" t="s">
        <v>713</v>
      </c>
      <c r="K533" t="s">
        <v>2246</v>
      </c>
      <c r="L533" t="s">
        <v>1724</v>
      </c>
      <c r="M533" t="s">
        <v>1186</v>
      </c>
    </row>
    <row r="534" spans="1:13">
      <c r="A534" t="s">
        <v>622</v>
      </c>
      <c r="B534">
        <v>685</v>
      </c>
      <c r="C534" t="s">
        <v>1187</v>
      </c>
      <c r="D534">
        <v>686</v>
      </c>
      <c r="E534" t="s">
        <v>223</v>
      </c>
      <c r="F534" t="s">
        <v>697</v>
      </c>
      <c r="G534">
        <v>231101000396</v>
      </c>
      <c r="H534" t="s">
        <v>684</v>
      </c>
      <c r="I534" t="s">
        <v>585</v>
      </c>
      <c r="J534" t="s">
        <v>719</v>
      </c>
      <c r="K534" t="s">
        <v>2247</v>
      </c>
      <c r="L534" t="s">
        <v>1724</v>
      </c>
      <c r="M534" t="s">
        <v>1188</v>
      </c>
    </row>
    <row r="535" spans="1:13">
      <c r="A535" t="s">
        <v>622</v>
      </c>
      <c r="B535">
        <v>685</v>
      </c>
      <c r="C535" t="s">
        <v>1187</v>
      </c>
      <c r="D535">
        <v>689</v>
      </c>
      <c r="E535" t="s">
        <v>82</v>
      </c>
      <c r="F535" t="s">
        <v>699</v>
      </c>
      <c r="G535">
        <v>231101001059</v>
      </c>
      <c r="H535" t="s">
        <v>684</v>
      </c>
      <c r="I535" t="s">
        <v>585</v>
      </c>
      <c r="J535" t="s">
        <v>719</v>
      </c>
      <c r="K535" t="s">
        <v>2248</v>
      </c>
      <c r="L535" t="s">
        <v>1724</v>
      </c>
      <c r="M535" t="s">
        <v>1188</v>
      </c>
    </row>
    <row r="536" spans="1:13">
      <c r="A536" t="s">
        <v>622</v>
      </c>
      <c r="B536">
        <v>685</v>
      </c>
      <c r="C536" t="s">
        <v>1187</v>
      </c>
      <c r="D536">
        <v>688</v>
      </c>
      <c r="E536" t="s">
        <v>629</v>
      </c>
      <c r="F536" t="s">
        <v>697</v>
      </c>
      <c r="G536">
        <v>231101000176</v>
      </c>
      <c r="H536" t="s">
        <v>684</v>
      </c>
      <c r="I536" t="s">
        <v>1246</v>
      </c>
      <c r="J536" t="s">
        <v>719</v>
      </c>
      <c r="K536" t="s">
        <v>2249</v>
      </c>
      <c r="L536" t="s">
        <v>1724</v>
      </c>
      <c r="M536" t="s">
        <v>1188</v>
      </c>
    </row>
    <row r="537" spans="1:13">
      <c r="A537" t="s">
        <v>622</v>
      </c>
      <c r="B537">
        <v>1997</v>
      </c>
      <c r="C537" t="s">
        <v>1189</v>
      </c>
      <c r="D537">
        <v>692</v>
      </c>
      <c r="E537" t="s">
        <v>76</v>
      </c>
      <c r="F537" t="s">
        <v>747</v>
      </c>
      <c r="G537">
        <v>231483800398</v>
      </c>
      <c r="H537" t="s">
        <v>684</v>
      </c>
      <c r="I537" t="s">
        <v>585</v>
      </c>
      <c r="J537" t="s">
        <v>713</v>
      </c>
      <c r="K537" t="s">
        <v>2250</v>
      </c>
      <c r="L537" t="s">
        <v>1724</v>
      </c>
      <c r="M537" t="s">
        <v>1190</v>
      </c>
    </row>
    <row r="538" spans="1:13">
      <c r="A538" t="s">
        <v>622</v>
      </c>
      <c r="B538">
        <v>1997</v>
      </c>
      <c r="C538" t="s">
        <v>1189</v>
      </c>
      <c r="D538">
        <v>693</v>
      </c>
      <c r="E538" t="s">
        <v>81</v>
      </c>
      <c r="F538" t="s">
        <v>683</v>
      </c>
      <c r="G538">
        <v>231483800397</v>
      </c>
      <c r="H538" t="s">
        <v>684</v>
      </c>
      <c r="I538" t="s">
        <v>585</v>
      </c>
      <c r="J538" t="s">
        <v>713</v>
      </c>
      <c r="K538" t="s">
        <v>2251</v>
      </c>
      <c r="L538" t="s">
        <v>1724</v>
      </c>
      <c r="M538" t="s">
        <v>1190</v>
      </c>
    </row>
    <row r="539" spans="1:13">
      <c r="A539" t="s">
        <v>622</v>
      </c>
      <c r="B539">
        <v>1023</v>
      </c>
      <c r="C539" t="s">
        <v>1256</v>
      </c>
      <c r="D539">
        <v>1024</v>
      </c>
      <c r="E539" t="s">
        <v>663</v>
      </c>
      <c r="F539" t="s">
        <v>697</v>
      </c>
      <c r="G539">
        <v>230718000241</v>
      </c>
      <c r="H539" t="s">
        <v>684</v>
      </c>
      <c r="I539" t="s">
        <v>1250</v>
      </c>
      <c r="J539" t="s">
        <v>750</v>
      </c>
      <c r="K539" t="s">
        <v>2252</v>
      </c>
      <c r="L539" t="s">
        <v>1724</v>
      </c>
      <c r="M539" t="s">
        <v>990</v>
      </c>
    </row>
    <row r="540" spans="1:13">
      <c r="A540" t="s">
        <v>622</v>
      </c>
      <c r="B540">
        <v>1025</v>
      </c>
      <c r="C540" t="s">
        <v>1257</v>
      </c>
      <c r="D540">
        <v>1026</v>
      </c>
      <c r="E540" t="s">
        <v>661</v>
      </c>
      <c r="F540" t="s">
        <v>697</v>
      </c>
      <c r="G540">
        <v>230911000247</v>
      </c>
      <c r="H540" t="s">
        <v>684</v>
      </c>
      <c r="I540" t="s">
        <v>1250</v>
      </c>
      <c r="J540" t="s">
        <v>728</v>
      </c>
      <c r="K540" t="s">
        <v>2253</v>
      </c>
      <c r="L540" t="s">
        <v>1724</v>
      </c>
      <c r="M540" t="s">
        <v>974</v>
      </c>
    </row>
    <row r="541" spans="1:13">
      <c r="A541" t="s">
        <v>622</v>
      </c>
      <c r="B541">
        <v>1662</v>
      </c>
      <c r="C541" t="s">
        <v>1191</v>
      </c>
      <c r="D541">
        <v>412</v>
      </c>
      <c r="E541" t="s">
        <v>170</v>
      </c>
      <c r="F541" t="s">
        <v>786</v>
      </c>
      <c r="G541">
        <v>231038000306</v>
      </c>
      <c r="H541" t="s">
        <v>684</v>
      </c>
      <c r="I541" t="s">
        <v>585</v>
      </c>
      <c r="J541" t="s">
        <v>737</v>
      </c>
      <c r="K541" t="s">
        <v>2254</v>
      </c>
      <c r="L541" t="s">
        <v>1724</v>
      </c>
      <c r="M541" t="s">
        <v>738</v>
      </c>
    </row>
    <row r="542" spans="1:13">
      <c r="A542" t="s">
        <v>622</v>
      </c>
      <c r="B542">
        <v>1662</v>
      </c>
      <c r="C542" t="s">
        <v>1191</v>
      </c>
      <c r="D542">
        <v>411</v>
      </c>
      <c r="E542" t="s">
        <v>417</v>
      </c>
      <c r="F542" t="s">
        <v>997</v>
      </c>
      <c r="G542">
        <v>231038000307</v>
      </c>
      <c r="H542" t="s">
        <v>684</v>
      </c>
      <c r="I542" t="s">
        <v>585</v>
      </c>
      <c r="J542" t="s">
        <v>737</v>
      </c>
      <c r="K542" t="s">
        <v>2255</v>
      </c>
      <c r="L542" t="s">
        <v>1724</v>
      </c>
      <c r="M542" t="s">
        <v>738</v>
      </c>
    </row>
    <row r="543" spans="1:13">
      <c r="A543" t="s">
        <v>622</v>
      </c>
      <c r="B543">
        <v>1662</v>
      </c>
      <c r="C543" t="s">
        <v>1191</v>
      </c>
      <c r="D543">
        <v>413</v>
      </c>
      <c r="E543" t="s">
        <v>437</v>
      </c>
      <c r="F543" t="s">
        <v>735</v>
      </c>
      <c r="G543">
        <v>231038000308</v>
      </c>
      <c r="H543" t="s">
        <v>684</v>
      </c>
      <c r="I543" t="s">
        <v>585</v>
      </c>
      <c r="J543" t="s">
        <v>737</v>
      </c>
      <c r="K543" t="s">
        <v>2256</v>
      </c>
      <c r="L543" t="s">
        <v>1724</v>
      </c>
      <c r="M543" t="s">
        <v>738</v>
      </c>
    </row>
    <row r="544" spans="1:13">
      <c r="A544" t="s">
        <v>622</v>
      </c>
      <c r="B544">
        <v>1662</v>
      </c>
      <c r="C544" t="s">
        <v>1191</v>
      </c>
      <c r="D544">
        <v>2063</v>
      </c>
      <c r="E544" t="s">
        <v>525</v>
      </c>
      <c r="F544" t="s">
        <v>944</v>
      </c>
      <c r="G544">
        <v>231038023184</v>
      </c>
      <c r="H544" t="s">
        <v>684</v>
      </c>
      <c r="I544" t="s">
        <v>585</v>
      </c>
      <c r="J544" t="s">
        <v>737</v>
      </c>
      <c r="K544" t="s">
        <v>2257</v>
      </c>
      <c r="L544" t="s">
        <v>1724</v>
      </c>
      <c r="M544" t="s">
        <v>738</v>
      </c>
    </row>
    <row r="545" spans="1:13">
      <c r="A545" t="s">
        <v>622</v>
      </c>
      <c r="B545">
        <v>1662</v>
      </c>
      <c r="C545" t="s">
        <v>1191</v>
      </c>
      <c r="D545">
        <v>410</v>
      </c>
      <c r="E545" t="s">
        <v>571</v>
      </c>
      <c r="F545" t="s">
        <v>997</v>
      </c>
      <c r="G545">
        <v>231038000309</v>
      </c>
      <c r="H545" t="s">
        <v>684</v>
      </c>
      <c r="I545" t="s">
        <v>585</v>
      </c>
      <c r="J545" t="s">
        <v>737</v>
      </c>
      <c r="K545" t="s">
        <v>2258</v>
      </c>
      <c r="L545" t="s">
        <v>1724</v>
      </c>
      <c r="M545" t="s">
        <v>738</v>
      </c>
    </row>
    <row r="546" spans="1:13">
      <c r="A546" t="s">
        <v>622</v>
      </c>
      <c r="B546">
        <v>416</v>
      </c>
      <c r="C546" t="s">
        <v>1192</v>
      </c>
      <c r="D546">
        <v>425</v>
      </c>
      <c r="E546" t="s">
        <v>254</v>
      </c>
      <c r="F546" t="s">
        <v>793</v>
      </c>
      <c r="G546">
        <v>231050001030</v>
      </c>
      <c r="H546" t="s">
        <v>684</v>
      </c>
      <c r="I546" t="s">
        <v>585</v>
      </c>
      <c r="J546" t="s">
        <v>737</v>
      </c>
      <c r="K546" t="s">
        <v>2259</v>
      </c>
      <c r="L546" t="s">
        <v>1724</v>
      </c>
      <c r="M546" t="s">
        <v>1193</v>
      </c>
    </row>
    <row r="547" spans="1:13">
      <c r="A547" t="s">
        <v>622</v>
      </c>
      <c r="B547">
        <v>416</v>
      </c>
      <c r="C547" t="s">
        <v>1192</v>
      </c>
      <c r="D547">
        <v>2083</v>
      </c>
      <c r="E547" t="s">
        <v>484</v>
      </c>
      <c r="F547" t="s">
        <v>793</v>
      </c>
      <c r="G547">
        <v>231050023190</v>
      </c>
      <c r="H547" t="s">
        <v>684</v>
      </c>
      <c r="I547" t="s">
        <v>585</v>
      </c>
      <c r="J547" t="s">
        <v>737</v>
      </c>
      <c r="K547" t="s">
        <v>2260</v>
      </c>
      <c r="L547" t="s">
        <v>1724</v>
      </c>
      <c r="M547" t="s">
        <v>1194</v>
      </c>
    </row>
    <row r="548" spans="1:13">
      <c r="A548" t="s">
        <v>622</v>
      </c>
      <c r="B548">
        <v>416</v>
      </c>
      <c r="C548" t="s">
        <v>1192</v>
      </c>
      <c r="D548">
        <v>423</v>
      </c>
      <c r="E548" t="s">
        <v>196</v>
      </c>
      <c r="F548" t="s">
        <v>697</v>
      </c>
      <c r="G548">
        <v>231050000316</v>
      </c>
      <c r="H548" t="s">
        <v>684</v>
      </c>
      <c r="I548" t="s">
        <v>585</v>
      </c>
      <c r="J548" t="s">
        <v>737</v>
      </c>
      <c r="K548" t="s">
        <v>2261</v>
      </c>
      <c r="L548" t="s">
        <v>1724</v>
      </c>
      <c r="M548" t="s">
        <v>1194</v>
      </c>
    </row>
    <row r="549" spans="1:13">
      <c r="A549" t="s">
        <v>622</v>
      </c>
      <c r="B549">
        <v>416</v>
      </c>
      <c r="C549" t="s">
        <v>1192</v>
      </c>
      <c r="D549">
        <v>2050</v>
      </c>
      <c r="E549" t="s">
        <v>410</v>
      </c>
      <c r="F549" t="s">
        <v>792</v>
      </c>
      <c r="G549">
        <v>231050023177</v>
      </c>
      <c r="H549" t="s">
        <v>684</v>
      </c>
      <c r="I549" t="s">
        <v>585</v>
      </c>
      <c r="J549" t="s">
        <v>737</v>
      </c>
      <c r="K549" t="s">
        <v>2262</v>
      </c>
      <c r="L549" t="s">
        <v>1724</v>
      </c>
      <c r="M549" t="s">
        <v>1194</v>
      </c>
    </row>
    <row r="550" spans="1:13">
      <c r="A550" t="s">
        <v>622</v>
      </c>
      <c r="B550">
        <v>416</v>
      </c>
      <c r="C550" t="s">
        <v>1192</v>
      </c>
      <c r="D550">
        <v>1651</v>
      </c>
      <c r="E550" t="s">
        <v>526</v>
      </c>
      <c r="F550" t="s">
        <v>793</v>
      </c>
      <c r="G550">
        <v>231050023143</v>
      </c>
      <c r="H550" t="s">
        <v>684</v>
      </c>
      <c r="I550" t="s">
        <v>585</v>
      </c>
      <c r="J550" t="s">
        <v>737</v>
      </c>
      <c r="K550" t="s">
        <v>2263</v>
      </c>
      <c r="L550" t="s">
        <v>1724</v>
      </c>
      <c r="M550" t="s">
        <v>1194</v>
      </c>
    </row>
    <row r="551" spans="1:13">
      <c r="A551" t="s">
        <v>622</v>
      </c>
      <c r="B551">
        <v>416</v>
      </c>
      <c r="C551" t="s">
        <v>1192</v>
      </c>
      <c r="D551">
        <v>426</v>
      </c>
      <c r="E551" t="s">
        <v>656</v>
      </c>
      <c r="F551" t="s">
        <v>697</v>
      </c>
      <c r="G551">
        <v>231050000137</v>
      </c>
      <c r="H551" t="s">
        <v>684</v>
      </c>
      <c r="I551" t="s">
        <v>1246</v>
      </c>
      <c r="J551" t="s">
        <v>737</v>
      </c>
      <c r="K551" t="s">
        <v>2261</v>
      </c>
      <c r="L551" t="s">
        <v>1724</v>
      </c>
      <c r="M551" t="s">
        <v>1194</v>
      </c>
    </row>
    <row r="552" spans="1:13">
      <c r="A552" t="s">
        <v>622</v>
      </c>
      <c r="B552">
        <v>427</v>
      </c>
      <c r="C552" t="s">
        <v>1195</v>
      </c>
      <c r="D552">
        <v>432</v>
      </c>
      <c r="E552" t="s">
        <v>182</v>
      </c>
      <c r="F552" t="s">
        <v>997</v>
      </c>
      <c r="G552">
        <v>231053000319</v>
      </c>
      <c r="H552" t="s">
        <v>684</v>
      </c>
      <c r="I552" t="s">
        <v>585</v>
      </c>
      <c r="J552" t="s">
        <v>690</v>
      </c>
      <c r="K552" t="s">
        <v>2264</v>
      </c>
      <c r="L552" t="s">
        <v>1724</v>
      </c>
      <c r="M552" t="s">
        <v>1196</v>
      </c>
    </row>
    <row r="553" spans="1:13">
      <c r="A553" t="s">
        <v>622</v>
      </c>
      <c r="B553">
        <v>427</v>
      </c>
      <c r="C553" t="s">
        <v>1195</v>
      </c>
      <c r="D553">
        <v>428</v>
      </c>
      <c r="E553" t="s">
        <v>350</v>
      </c>
      <c r="F553" t="s">
        <v>997</v>
      </c>
      <c r="G553">
        <v>231053000321</v>
      </c>
      <c r="H553" t="s">
        <v>684</v>
      </c>
      <c r="I553" t="s">
        <v>585</v>
      </c>
      <c r="J553" t="s">
        <v>690</v>
      </c>
      <c r="K553" t="s">
        <v>2265</v>
      </c>
      <c r="L553" t="s">
        <v>1724</v>
      </c>
      <c r="M553" t="s">
        <v>1196</v>
      </c>
    </row>
    <row r="554" spans="1:13">
      <c r="A554" t="s">
        <v>622</v>
      </c>
      <c r="B554">
        <v>427</v>
      </c>
      <c r="C554" t="s">
        <v>1195</v>
      </c>
      <c r="D554">
        <v>429</v>
      </c>
      <c r="E554" t="s">
        <v>515</v>
      </c>
      <c r="F554" t="s">
        <v>997</v>
      </c>
      <c r="G554">
        <v>231053000324</v>
      </c>
      <c r="H554" t="s">
        <v>684</v>
      </c>
      <c r="I554" t="s">
        <v>585</v>
      </c>
      <c r="J554" t="s">
        <v>690</v>
      </c>
      <c r="K554" t="s">
        <v>2266</v>
      </c>
      <c r="L554" t="s">
        <v>1724</v>
      </c>
      <c r="M554" t="s">
        <v>1196</v>
      </c>
    </row>
    <row r="555" spans="1:13">
      <c r="A555" t="s">
        <v>622</v>
      </c>
      <c r="B555">
        <v>427</v>
      </c>
      <c r="C555" t="s">
        <v>1195</v>
      </c>
      <c r="D555">
        <v>431</v>
      </c>
      <c r="E555" t="s">
        <v>527</v>
      </c>
      <c r="F555" t="s">
        <v>697</v>
      </c>
      <c r="G555">
        <v>231053000325</v>
      </c>
      <c r="H555" t="s">
        <v>684</v>
      </c>
      <c r="I555" t="s">
        <v>585</v>
      </c>
      <c r="J555" t="s">
        <v>690</v>
      </c>
      <c r="K555" t="s">
        <v>2267</v>
      </c>
      <c r="L555" t="s">
        <v>1724</v>
      </c>
      <c r="M555" t="s">
        <v>1196</v>
      </c>
    </row>
    <row r="556" spans="1:13">
      <c r="A556" t="s">
        <v>622</v>
      </c>
      <c r="B556">
        <v>427</v>
      </c>
      <c r="C556" t="s">
        <v>1195</v>
      </c>
      <c r="D556">
        <v>430</v>
      </c>
      <c r="E556" t="s">
        <v>528</v>
      </c>
      <c r="F556" t="s">
        <v>735</v>
      </c>
      <c r="G556">
        <v>231053000326</v>
      </c>
      <c r="H556" t="s">
        <v>684</v>
      </c>
      <c r="I556" t="s">
        <v>585</v>
      </c>
      <c r="J556" t="s">
        <v>690</v>
      </c>
      <c r="K556" t="s">
        <v>2268</v>
      </c>
      <c r="L556" t="s">
        <v>1724</v>
      </c>
      <c r="M556" t="s">
        <v>1196</v>
      </c>
    </row>
    <row r="557" spans="1:13">
      <c r="A557" t="s">
        <v>622</v>
      </c>
      <c r="B557">
        <v>427</v>
      </c>
      <c r="C557" t="s">
        <v>1195</v>
      </c>
      <c r="D557">
        <v>433</v>
      </c>
      <c r="E557" t="s">
        <v>559</v>
      </c>
      <c r="F557" t="s">
        <v>786</v>
      </c>
      <c r="G557">
        <v>231053000923</v>
      </c>
      <c r="H557" t="s">
        <v>684</v>
      </c>
      <c r="I557" t="s">
        <v>585</v>
      </c>
      <c r="J557" t="s">
        <v>690</v>
      </c>
      <c r="K557" t="s">
        <v>2269</v>
      </c>
      <c r="L557" t="s">
        <v>1724</v>
      </c>
      <c r="M557" t="s">
        <v>1196</v>
      </c>
    </row>
    <row r="558" spans="1:13">
      <c r="A558" t="s">
        <v>622</v>
      </c>
      <c r="B558">
        <v>1996</v>
      </c>
      <c r="C558" t="s">
        <v>1197</v>
      </c>
      <c r="D558">
        <v>929</v>
      </c>
      <c r="E558" t="s">
        <v>530</v>
      </c>
      <c r="F558" t="s">
        <v>747</v>
      </c>
      <c r="G558">
        <v>231483700675</v>
      </c>
      <c r="H558" t="s">
        <v>684</v>
      </c>
      <c r="I558" t="s">
        <v>585</v>
      </c>
      <c r="J558" t="s">
        <v>690</v>
      </c>
      <c r="K558" t="s">
        <v>2270</v>
      </c>
      <c r="L558" t="s">
        <v>1724</v>
      </c>
      <c r="M558" t="s">
        <v>1198</v>
      </c>
    </row>
    <row r="559" spans="1:13">
      <c r="A559" t="s">
        <v>622</v>
      </c>
      <c r="B559">
        <v>434</v>
      </c>
      <c r="C559" t="s">
        <v>1199</v>
      </c>
      <c r="D559">
        <v>435</v>
      </c>
      <c r="E559" t="s">
        <v>444</v>
      </c>
      <c r="F559" t="s">
        <v>699</v>
      </c>
      <c r="G559">
        <v>231214001045</v>
      </c>
      <c r="H559" t="s">
        <v>684</v>
      </c>
      <c r="I559" t="s">
        <v>585</v>
      </c>
      <c r="J559" t="s">
        <v>723</v>
      </c>
      <c r="K559" t="s">
        <v>2271</v>
      </c>
      <c r="L559" t="s">
        <v>1724</v>
      </c>
      <c r="M559" t="s">
        <v>1200</v>
      </c>
    </row>
    <row r="560" spans="1:13">
      <c r="A560" t="s">
        <v>622</v>
      </c>
      <c r="B560">
        <v>440</v>
      </c>
      <c r="C560" t="s">
        <v>1201</v>
      </c>
      <c r="D560">
        <v>441</v>
      </c>
      <c r="E560" t="s">
        <v>535</v>
      </c>
      <c r="F560" t="s">
        <v>699</v>
      </c>
      <c r="G560">
        <v>231230000572</v>
      </c>
      <c r="H560" t="s">
        <v>684</v>
      </c>
      <c r="I560" t="s">
        <v>585</v>
      </c>
      <c r="J560" t="s">
        <v>732</v>
      </c>
      <c r="K560" t="s">
        <v>2272</v>
      </c>
      <c r="L560" t="s">
        <v>1724</v>
      </c>
      <c r="M560" t="s">
        <v>1202</v>
      </c>
    </row>
    <row r="561" spans="1:13">
      <c r="A561" t="s">
        <v>622</v>
      </c>
      <c r="B561">
        <v>444</v>
      </c>
      <c r="C561" t="s">
        <v>1203</v>
      </c>
      <c r="D561">
        <v>450</v>
      </c>
      <c r="E561" t="s">
        <v>2273</v>
      </c>
      <c r="F561" t="s">
        <v>792</v>
      </c>
      <c r="G561">
        <v>231233000574</v>
      </c>
      <c r="H561" t="s">
        <v>684</v>
      </c>
      <c r="I561" t="s">
        <v>585</v>
      </c>
      <c r="J561" t="s">
        <v>690</v>
      </c>
      <c r="K561" t="s">
        <v>2274</v>
      </c>
      <c r="L561" t="s">
        <v>1724</v>
      </c>
      <c r="M561" t="s">
        <v>691</v>
      </c>
    </row>
    <row r="562" spans="1:13">
      <c r="A562" t="s">
        <v>622</v>
      </c>
      <c r="B562">
        <v>444</v>
      </c>
      <c r="C562" t="s">
        <v>1203</v>
      </c>
      <c r="D562">
        <v>453</v>
      </c>
      <c r="E562" t="s">
        <v>321</v>
      </c>
      <c r="F562" t="s">
        <v>845</v>
      </c>
      <c r="G562">
        <v>231233000575</v>
      </c>
      <c r="H562" t="s">
        <v>684</v>
      </c>
      <c r="I562" t="s">
        <v>585</v>
      </c>
      <c r="J562" t="s">
        <v>690</v>
      </c>
      <c r="K562" t="s">
        <v>2275</v>
      </c>
      <c r="L562" t="s">
        <v>1724</v>
      </c>
      <c r="M562" t="s">
        <v>691</v>
      </c>
    </row>
    <row r="563" spans="1:13">
      <c r="A563" t="s">
        <v>622</v>
      </c>
      <c r="B563">
        <v>444</v>
      </c>
      <c r="C563" t="s">
        <v>1203</v>
      </c>
      <c r="D563">
        <v>447</v>
      </c>
      <c r="E563" t="s">
        <v>328</v>
      </c>
      <c r="F563" t="s">
        <v>845</v>
      </c>
      <c r="G563">
        <v>231233000578</v>
      </c>
      <c r="H563" t="s">
        <v>684</v>
      </c>
      <c r="I563" t="s">
        <v>585</v>
      </c>
      <c r="J563" t="s">
        <v>690</v>
      </c>
      <c r="K563" t="s">
        <v>2276</v>
      </c>
      <c r="L563" t="s">
        <v>1724</v>
      </c>
      <c r="M563" t="s">
        <v>691</v>
      </c>
    </row>
    <row r="564" spans="1:13">
      <c r="A564" t="s">
        <v>622</v>
      </c>
      <c r="B564">
        <v>444</v>
      </c>
      <c r="C564" t="s">
        <v>1203</v>
      </c>
      <c r="D564">
        <v>455</v>
      </c>
      <c r="E564" t="s">
        <v>36</v>
      </c>
      <c r="F564" t="s">
        <v>959</v>
      </c>
      <c r="G564">
        <v>231233000586</v>
      </c>
      <c r="H564" t="s">
        <v>684</v>
      </c>
      <c r="I564" t="s">
        <v>585</v>
      </c>
      <c r="J564" t="s">
        <v>690</v>
      </c>
      <c r="K564" t="s">
        <v>2277</v>
      </c>
      <c r="L564" t="s">
        <v>1724</v>
      </c>
      <c r="M564" t="s">
        <v>691</v>
      </c>
    </row>
    <row r="565" spans="1:13">
      <c r="A565" t="s">
        <v>622</v>
      </c>
      <c r="B565">
        <v>444</v>
      </c>
      <c r="C565" t="s">
        <v>1203</v>
      </c>
      <c r="D565">
        <v>446</v>
      </c>
      <c r="E565" t="s">
        <v>455</v>
      </c>
      <c r="F565" t="s">
        <v>793</v>
      </c>
      <c r="G565">
        <v>231233000716</v>
      </c>
      <c r="H565" t="s">
        <v>684</v>
      </c>
      <c r="I565" t="s">
        <v>585</v>
      </c>
      <c r="J565" t="s">
        <v>690</v>
      </c>
      <c r="K565" t="s">
        <v>2278</v>
      </c>
      <c r="L565" t="s">
        <v>1724</v>
      </c>
      <c r="M565" t="s">
        <v>691</v>
      </c>
    </row>
    <row r="566" spans="1:13">
      <c r="A566" t="s">
        <v>622</v>
      </c>
      <c r="B566">
        <v>444</v>
      </c>
      <c r="C566" t="s">
        <v>1203</v>
      </c>
      <c r="D566">
        <v>454</v>
      </c>
      <c r="E566" t="s">
        <v>2279</v>
      </c>
      <c r="F566" t="s">
        <v>735</v>
      </c>
      <c r="G566">
        <v>231233000581</v>
      </c>
      <c r="H566" t="s">
        <v>684</v>
      </c>
      <c r="I566" t="s">
        <v>585</v>
      </c>
      <c r="J566" t="s">
        <v>690</v>
      </c>
      <c r="K566" t="s">
        <v>2280</v>
      </c>
      <c r="L566" t="s">
        <v>1724</v>
      </c>
      <c r="M566" t="s">
        <v>691</v>
      </c>
    </row>
    <row r="567" spans="1:13">
      <c r="A567" t="s">
        <v>622</v>
      </c>
      <c r="B567">
        <v>444</v>
      </c>
      <c r="C567" t="s">
        <v>1203</v>
      </c>
      <c r="D567">
        <v>451</v>
      </c>
      <c r="E567" t="s">
        <v>379</v>
      </c>
      <c r="F567" t="s">
        <v>697</v>
      </c>
      <c r="G567">
        <v>231233000585</v>
      </c>
      <c r="H567" t="s">
        <v>684</v>
      </c>
      <c r="I567" t="s">
        <v>585</v>
      </c>
      <c r="J567" t="s">
        <v>690</v>
      </c>
      <c r="K567" t="s">
        <v>2281</v>
      </c>
      <c r="L567" t="s">
        <v>1724</v>
      </c>
      <c r="M567" t="s">
        <v>691</v>
      </c>
    </row>
    <row r="568" spans="1:13">
      <c r="A568" t="s">
        <v>622</v>
      </c>
      <c r="B568">
        <v>444</v>
      </c>
      <c r="C568" t="s">
        <v>1203</v>
      </c>
      <c r="D568">
        <v>452</v>
      </c>
      <c r="E568" t="s">
        <v>551</v>
      </c>
      <c r="F568" t="s">
        <v>959</v>
      </c>
      <c r="G568">
        <v>231233000033</v>
      </c>
      <c r="H568" t="s">
        <v>684</v>
      </c>
      <c r="I568" t="s">
        <v>585</v>
      </c>
      <c r="J568" t="s">
        <v>690</v>
      </c>
      <c r="K568" t="s">
        <v>2282</v>
      </c>
      <c r="L568" t="s">
        <v>1724</v>
      </c>
      <c r="M568" t="s">
        <v>691</v>
      </c>
    </row>
    <row r="569" spans="1:13">
      <c r="A569" t="s">
        <v>622</v>
      </c>
      <c r="B569">
        <v>442</v>
      </c>
      <c r="C569" t="s">
        <v>1204</v>
      </c>
      <c r="D569">
        <v>443</v>
      </c>
      <c r="E569" t="s">
        <v>412</v>
      </c>
      <c r="F569" t="s">
        <v>687</v>
      </c>
      <c r="G569">
        <v>231236000588</v>
      </c>
      <c r="H569" t="s">
        <v>684</v>
      </c>
      <c r="I569" t="s">
        <v>585</v>
      </c>
      <c r="J569" t="s">
        <v>732</v>
      </c>
      <c r="K569" t="s">
        <v>2283</v>
      </c>
      <c r="L569" t="s">
        <v>1724</v>
      </c>
      <c r="M569" t="s">
        <v>1205</v>
      </c>
    </row>
    <row r="570" spans="1:13">
      <c r="A570" t="s">
        <v>622</v>
      </c>
      <c r="B570">
        <v>456</v>
      </c>
      <c r="C570" t="s">
        <v>1206</v>
      </c>
      <c r="D570">
        <v>457</v>
      </c>
      <c r="E570" t="s">
        <v>421</v>
      </c>
      <c r="F570" t="s">
        <v>699</v>
      </c>
      <c r="G570">
        <v>231239000589</v>
      </c>
      <c r="H570" t="s">
        <v>684</v>
      </c>
      <c r="I570" t="s">
        <v>585</v>
      </c>
      <c r="J570" t="s">
        <v>723</v>
      </c>
      <c r="K570" t="s">
        <v>2284</v>
      </c>
      <c r="L570" t="s">
        <v>1724</v>
      </c>
      <c r="M570" t="s">
        <v>1207</v>
      </c>
    </row>
    <row r="571" spans="1:13">
      <c r="A571" t="s">
        <v>622</v>
      </c>
      <c r="B571">
        <v>1738</v>
      </c>
      <c r="C571" t="s">
        <v>1208</v>
      </c>
      <c r="D571">
        <v>835</v>
      </c>
      <c r="E571" t="s">
        <v>383</v>
      </c>
      <c r="F571" t="s">
        <v>699</v>
      </c>
      <c r="G571">
        <v>231482000710</v>
      </c>
      <c r="H571" t="s">
        <v>684</v>
      </c>
      <c r="I571" t="s">
        <v>585</v>
      </c>
      <c r="J571" t="s">
        <v>750</v>
      </c>
      <c r="K571" t="s">
        <v>2285</v>
      </c>
      <c r="L571" t="s">
        <v>1724</v>
      </c>
      <c r="M571" t="s">
        <v>1209</v>
      </c>
    </row>
    <row r="572" spans="1:13">
      <c r="A572" t="s">
        <v>622</v>
      </c>
      <c r="B572">
        <v>462</v>
      </c>
      <c r="C572" t="s">
        <v>1210</v>
      </c>
      <c r="D572">
        <v>463</v>
      </c>
      <c r="E572" t="s">
        <v>537</v>
      </c>
      <c r="F572" t="s">
        <v>699</v>
      </c>
      <c r="G572">
        <v>231275000993</v>
      </c>
      <c r="H572" t="s">
        <v>684</v>
      </c>
      <c r="I572" t="s">
        <v>585</v>
      </c>
      <c r="J572" t="s">
        <v>723</v>
      </c>
      <c r="K572" t="s">
        <v>2286</v>
      </c>
      <c r="L572" t="s">
        <v>1724</v>
      </c>
      <c r="M572" t="s">
        <v>1211</v>
      </c>
    </row>
    <row r="573" spans="1:13">
      <c r="A573" t="s">
        <v>622</v>
      </c>
      <c r="B573">
        <v>1999</v>
      </c>
      <c r="C573" t="s">
        <v>540</v>
      </c>
      <c r="D573">
        <v>2000</v>
      </c>
      <c r="E573" t="s">
        <v>540</v>
      </c>
      <c r="F573" t="s">
        <v>735</v>
      </c>
      <c r="H573" t="s">
        <v>721</v>
      </c>
      <c r="I573" t="s">
        <v>722</v>
      </c>
      <c r="J573" t="s">
        <v>728</v>
      </c>
      <c r="K573" t="s">
        <v>2287</v>
      </c>
      <c r="L573" t="s">
        <v>1724</v>
      </c>
      <c r="M573" t="s">
        <v>736</v>
      </c>
    </row>
    <row r="574" spans="1:13">
      <c r="A574" t="s">
        <v>622</v>
      </c>
      <c r="B574">
        <v>1282</v>
      </c>
      <c r="C574" t="s">
        <v>541</v>
      </c>
      <c r="D574">
        <v>1283</v>
      </c>
      <c r="E574" t="s">
        <v>541</v>
      </c>
      <c r="F574" t="s">
        <v>683</v>
      </c>
      <c r="H574" t="s">
        <v>721</v>
      </c>
      <c r="I574" t="s">
        <v>722</v>
      </c>
      <c r="J574" t="s">
        <v>737</v>
      </c>
      <c r="K574" t="s">
        <v>2288</v>
      </c>
      <c r="L574" t="s">
        <v>1724</v>
      </c>
      <c r="M574" t="s">
        <v>738</v>
      </c>
    </row>
    <row r="575" spans="1:13">
      <c r="A575" t="s">
        <v>622</v>
      </c>
      <c r="B575">
        <v>466</v>
      </c>
      <c r="C575" t="s">
        <v>1212</v>
      </c>
      <c r="D575">
        <v>467</v>
      </c>
      <c r="E575" t="s">
        <v>239</v>
      </c>
      <c r="F575" t="s">
        <v>692</v>
      </c>
      <c r="G575">
        <v>231296000594</v>
      </c>
      <c r="H575" t="s">
        <v>684</v>
      </c>
      <c r="I575" t="s">
        <v>585</v>
      </c>
      <c r="J575" t="s">
        <v>723</v>
      </c>
      <c r="K575" t="s">
        <v>2289</v>
      </c>
      <c r="L575" t="s">
        <v>1724</v>
      </c>
      <c r="M575" t="s">
        <v>1213</v>
      </c>
    </row>
    <row r="576" spans="1:13">
      <c r="A576" t="s">
        <v>622</v>
      </c>
      <c r="B576">
        <v>468</v>
      </c>
      <c r="C576" t="s">
        <v>1214</v>
      </c>
      <c r="D576">
        <v>469</v>
      </c>
      <c r="E576" t="s">
        <v>458</v>
      </c>
      <c r="F576" t="s">
        <v>699</v>
      </c>
      <c r="G576">
        <v>231298000595</v>
      </c>
      <c r="H576" t="s">
        <v>684</v>
      </c>
      <c r="I576" t="s">
        <v>585</v>
      </c>
      <c r="J576" t="s">
        <v>723</v>
      </c>
      <c r="K576" t="s">
        <v>2290</v>
      </c>
      <c r="L576" t="s">
        <v>1724</v>
      </c>
      <c r="M576" t="s">
        <v>1215</v>
      </c>
    </row>
    <row r="577" spans="1:13">
      <c r="A577" t="s">
        <v>622</v>
      </c>
      <c r="B577">
        <v>473</v>
      </c>
      <c r="C577" t="s">
        <v>1216</v>
      </c>
      <c r="D577">
        <v>474</v>
      </c>
      <c r="E577" t="s">
        <v>465</v>
      </c>
      <c r="F577" t="s">
        <v>699</v>
      </c>
      <c r="G577">
        <v>231311001046</v>
      </c>
      <c r="H577" t="s">
        <v>684</v>
      </c>
      <c r="I577" t="s">
        <v>585</v>
      </c>
      <c r="J577" t="s">
        <v>694</v>
      </c>
      <c r="K577" t="s">
        <v>2291</v>
      </c>
      <c r="L577" t="s">
        <v>1724</v>
      </c>
      <c r="M577" t="s">
        <v>1217</v>
      </c>
    </row>
    <row r="578" spans="1:13">
      <c r="A578" t="s">
        <v>622</v>
      </c>
      <c r="B578">
        <v>475</v>
      </c>
      <c r="C578" t="s">
        <v>1218</v>
      </c>
      <c r="D578">
        <v>476</v>
      </c>
      <c r="E578" t="s">
        <v>544</v>
      </c>
      <c r="F578" t="s">
        <v>699</v>
      </c>
      <c r="G578">
        <v>231314000384</v>
      </c>
      <c r="H578" t="s">
        <v>684</v>
      </c>
      <c r="I578" t="s">
        <v>585</v>
      </c>
      <c r="J578" t="s">
        <v>713</v>
      </c>
      <c r="K578" t="s">
        <v>2292</v>
      </c>
      <c r="L578" t="s">
        <v>1724</v>
      </c>
      <c r="M578" t="s">
        <v>1219</v>
      </c>
    </row>
    <row r="579" spans="1:13">
      <c r="A579" t="s">
        <v>622</v>
      </c>
      <c r="B579">
        <v>1019</v>
      </c>
      <c r="C579" t="s">
        <v>1258</v>
      </c>
      <c r="D579">
        <v>1020</v>
      </c>
      <c r="E579" t="s">
        <v>652</v>
      </c>
      <c r="F579" t="s">
        <v>697</v>
      </c>
      <c r="G579">
        <v>231321000219</v>
      </c>
      <c r="H579" t="s">
        <v>684</v>
      </c>
      <c r="I579" t="s">
        <v>1250</v>
      </c>
      <c r="J579" t="s">
        <v>700</v>
      </c>
      <c r="K579" t="s">
        <v>2293</v>
      </c>
      <c r="L579" t="s">
        <v>1724</v>
      </c>
      <c r="M579" t="s">
        <v>700</v>
      </c>
    </row>
    <row r="580" spans="1:13">
      <c r="A580" t="s">
        <v>622</v>
      </c>
      <c r="B580">
        <v>1156</v>
      </c>
      <c r="C580" t="s">
        <v>553</v>
      </c>
      <c r="D580">
        <v>1157</v>
      </c>
      <c r="E580" t="s">
        <v>553</v>
      </c>
      <c r="F580" t="s">
        <v>697</v>
      </c>
      <c r="H580" t="s">
        <v>721</v>
      </c>
      <c r="I580" t="s">
        <v>722</v>
      </c>
      <c r="J580" t="s">
        <v>716</v>
      </c>
      <c r="K580" t="s">
        <v>2294</v>
      </c>
      <c r="L580" t="s">
        <v>1724</v>
      </c>
      <c r="M580" t="s">
        <v>739</v>
      </c>
    </row>
    <row r="581" spans="1:13">
      <c r="A581" t="s">
        <v>622</v>
      </c>
      <c r="B581">
        <v>480</v>
      </c>
      <c r="C581" t="s">
        <v>1220</v>
      </c>
      <c r="D581">
        <v>481</v>
      </c>
      <c r="E581" t="s">
        <v>19</v>
      </c>
      <c r="F581" t="s">
        <v>762</v>
      </c>
      <c r="G581">
        <v>231335000605</v>
      </c>
      <c r="H581" t="s">
        <v>684</v>
      </c>
      <c r="I581" t="s">
        <v>585</v>
      </c>
      <c r="J581" t="s">
        <v>694</v>
      </c>
      <c r="K581" t="s">
        <v>2295</v>
      </c>
      <c r="L581" t="s">
        <v>1724</v>
      </c>
      <c r="M581" t="s">
        <v>1221</v>
      </c>
    </row>
    <row r="582" spans="1:13">
      <c r="A582" t="s">
        <v>622</v>
      </c>
      <c r="B582">
        <v>480</v>
      </c>
      <c r="C582" t="s">
        <v>1220</v>
      </c>
      <c r="D582">
        <v>483</v>
      </c>
      <c r="E582" t="s">
        <v>103</v>
      </c>
      <c r="F582" t="s">
        <v>761</v>
      </c>
      <c r="G582">
        <v>231335000604</v>
      </c>
      <c r="H582" t="s">
        <v>684</v>
      </c>
      <c r="I582" t="s">
        <v>585</v>
      </c>
      <c r="J582" t="s">
        <v>694</v>
      </c>
      <c r="K582" t="s">
        <v>2296</v>
      </c>
      <c r="L582" t="s">
        <v>1724</v>
      </c>
      <c r="M582" t="s">
        <v>1221</v>
      </c>
    </row>
    <row r="583" spans="1:13">
      <c r="A583" t="s">
        <v>622</v>
      </c>
      <c r="B583">
        <v>480</v>
      </c>
      <c r="C583" t="s">
        <v>1220</v>
      </c>
      <c r="D583">
        <v>485</v>
      </c>
      <c r="E583" t="s">
        <v>659</v>
      </c>
      <c r="F583" t="s">
        <v>697</v>
      </c>
      <c r="G583">
        <v>231335000144</v>
      </c>
      <c r="H583" t="s">
        <v>684</v>
      </c>
      <c r="I583" t="s">
        <v>1246</v>
      </c>
      <c r="J583" t="s">
        <v>694</v>
      </c>
      <c r="K583" t="s">
        <v>2297</v>
      </c>
      <c r="L583" t="s">
        <v>1724</v>
      </c>
      <c r="M583" t="s">
        <v>1221</v>
      </c>
    </row>
    <row r="584" spans="1:13">
      <c r="A584" t="s">
        <v>622</v>
      </c>
      <c r="B584">
        <v>480</v>
      </c>
      <c r="C584" t="s">
        <v>1220</v>
      </c>
      <c r="D584">
        <v>484</v>
      </c>
      <c r="E584" t="s">
        <v>198</v>
      </c>
      <c r="F584" t="s">
        <v>735</v>
      </c>
      <c r="G584">
        <v>231335000934</v>
      </c>
      <c r="H584" t="s">
        <v>684</v>
      </c>
      <c r="I584" t="s">
        <v>585</v>
      </c>
      <c r="J584" t="s">
        <v>694</v>
      </c>
      <c r="K584" t="s">
        <v>2298</v>
      </c>
      <c r="L584" t="s">
        <v>1724</v>
      </c>
      <c r="M584" t="s">
        <v>1221</v>
      </c>
    </row>
    <row r="585" spans="1:13">
      <c r="A585" t="s">
        <v>622</v>
      </c>
      <c r="B585">
        <v>480</v>
      </c>
      <c r="C585" t="s">
        <v>1220</v>
      </c>
      <c r="D585">
        <v>482</v>
      </c>
      <c r="E585" t="s">
        <v>137</v>
      </c>
      <c r="F585" t="s">
        <v>697</v>
      </c>
      <c r="G585">
        <v>231335000606</v>
      </c>
      <c r="H585" t="s">
        <v>684</v>
      </c>
      <c r="I585" t="s">
        <v>585</v>
      </c>
      <c r="J585" t="s">
        <v>694</v>
      </c>
      <c r="K585" t="s">
        <v>2299</v>
      </c>
      <c r="L585" t="s">
        <v>1724</v>
      </c>
      <c r="M585" t="s">
        <v>1221</v>
      </c>
    </row>
    <row r="586" spans="1:13">
      <c r="A586" t="s">
        <v>622</v>
      </c>
      <c r="B586">
        <v>1060</v>
      </c>
      <c r="C586" t="s">
        <v>1222</v>
      </c>
      <c r="D586">
        <v>1061</v>
      </c>
      <c r="E586" t="s">
        <v>557</v>
      </c>
      <c r="F586" t="s">
        <v>959</v>
      </c>
      <c r="G586">
        <v>231349000611</v>
      </c>
      <c r="H586" t="s">
        <v>684</v>
      </c>
      <c r="I586" t="s">
        <v>585</v>
      </c>
      <c r="J586" t="s">
        <v>737</v>
      </c>
      <c r="K586" t="s">
        <v>2300</v>
      </c>
      <c r="L586" t="s">
        <v>1724</v>
      </c>
      <c r="M586" t="s">
        <v>1223</v>
      </c>
    </row>
    <row r="587" spans="1:13">
      <c r="A587" t="s">
        <v>622</v>
      </c>
      <c r="B587">
        <v>1060</v>
      </c>
      <c r="C587" t="s">
        <v>1222</v>
      </c>
      <c r="D587">
        <v>1063</v>
      </c>
      <c r="E587" t="s">
        <v>409</v>
      </c>
      <c r="F587" t="s">
        <v>697</v>
      </c>
      <c r="G587">
        <v>231349000612</v>
      </c>
      <c r="H587" t="s">
        <v>684</v>
      </c>
      <c r="I587" t="s">
        <v>585</v>
      </c>
      <c r="J587" t="s">
        <v>737</v>
      </c>
      <c r="K587" t="s">
        <v>2301</v>
      </c>
      <c r="L587" t="s">
        <v>1724</v>
      </c>
      <c r="M587" t="s">
        <v>1223</v>
      </c>
    </row>
    <row r="588" spans="1:13">
      <c r="A588" t="s">
        <v>622</v>
      </c>
      <c r="B588">
        <v>1060</v>
      </c>
      <c r="C588" t="s">
        <v>1222</v>
      </c>
      <c r="D588">
        <v>1062</v>
      </c>
      <c r="E588" t="s">
        <v>558</v>
      </c>
      <c r="F588" t="s">
        <v>792</v>
      </c>
      <c r="G588">
        <v>231349000613</v>
      </c>
      <c r="H588" t="s">
        <v>684</v>
      </c>
      <c r="I588" t="s">
        <v>585</v>
      </c>
      <c r="J588" t="s">
        <v>737</v>
      </c>
      <c r="K588" t="s">
        <v>2302</v>
      </c>
      <c r="L588" t="s">
        <v>1724</v>
      </c>
      <c r="M588" t="s">
        <v>1223</v>
      </c>
    </row>
    <row r="589" spans="1:13">
      <c r="A589" t="s">
        <v>622</v>
      </c>
      <c r="B589">
        <v>491</v>
      </c>
      <c r="C589" t="s">
        <v>1224</v>
      </c>
      <c r="D589">
        <v>492</v>
      </c>
      <c r="E589" t="s">
        <v>1225</v>
      </c>
      <c r="F589" t="s">
        <v>692</v>
      </c>
      <c r="G589">
        <v>231350001048</v>
      </c>
      <c r="H589" t="s">
        <v>684</v>
      </c>
      <c r="I589" t="s">
        <v>585</v>
      </c>
      <c r="J589" t="s">
        <v>716</v>
      </c>
      <c r="K589" t="s">
        <v>2303</v>
      </c>
      <c r="L589" t="s">
        <v>1724</v>
      </c>
      <c r="M589" t="s">
        <v>1226</v>
      </c>
    </row>
    <row r="590" spans="1:13">
      <c r="A590" t="s">
        <v>622</v>
      </c>
      <c r="B590">
        <v>1736</v>
      </c>
      <c r="C590" t="s">
        <v>1227</v>
      </c>
      <c r="D590">
        <v>494</v>
      </c>
      <c r="E590" t="s">
        <v>560</v>
      </c>
      <c r="F590" t="s">
        <v>747</v>
      </c>
      <c r="G590">
        <v>231353000615</v>
      </c>
      <c r="H590" t="s">
        <v>684</v>
      </c>
      <c r="I590" t="s">
        <v>585</v>
      </c>
      <c r="J590" t="s">
        <v>839</v>
      </c>
      <c r="K590" t="s">
        <v>2304</v>
      </c>
      <c r="L590" t="s">
        <v>1724</v>
      </c>
      <c r="M590" t="s">
        <v>1228</v>
      </c>
    </row>
    <row r="591" spans="1:13">
      <c r="A591" t="s">
        <v>622</v>
      </c>
      <c r="B591">
        <v>495</v>
      </c>
      <c r="C591" t="s">
        <v>1229</v>
      </c>
      <c r="D591">
        <v>501</v>
      </c>
      <c r="E591" t="s">
        <v>288</v>
      </c>
      <c r="F591" t="s">
        <v>793</v>
      </c>
      <c r="G591">
        <v>231356000616</v>
      </c>
      <c r="H591" t="s">
        <v>684</v>
      </c>
      <c r="I591" t="s">
        <v>585</v>
      </c>
      <c r="J591" t="s">
        <v>690</v>
      </c>
      <c r="K591" t="s">
        <v>2305</v>
      </c>
      <c r="L591" t="s">
        <v>1724</v>
      </c>
      <c r="M591" t="s">
        <v>1230</v>
      </c>
    </row>
    <row r="592" spans="1:13">
      <c r="A592" t="s">
        <v>622</v>
      </c>
      <c r="B592">
        <v>495</v>
      </c>
      <c r="C592" t="s">
        <v>1229</v>
      </c>
      <c r="D592">
        <v>500</v>
      </c>
      <c r="E592" t="s">
        <v>413</v>
      </c>
      <c r="F592" t="s">
        <v>793</v>
      </c>
      <c r="G592">
        <v>231356000618</v>
      </c>
      <c r="H592" t="s">
        <v>684</v>
      </c>
      <c r="I592" t="s">
        <v>585</v>
      </c>
      <c r="J592" t="s">
        <v>690</v>
      </c>
      <c r="K592" t="s">
        <v>2306</v>
      </c>
      <c r="L592" t="s">
        <v>1724</v>
      </c>
      <c r="M592" t="s">
        <v>1230</v>
      </c>
    </row>
    <row r="593" spans="1:13">
      <c r="A593" t="s">
        <v>622</v>
      </c>
      <c r="B593">
        <v>495</v>
      </c>
      <c r="C593" t="s">
        <v>1229</v>
      </c>
      <c r="D593">
        <v>497</v>
      </c>
      <c r="E593" t="s">
        <v>191</v>
      </c>
      <c r="F593" t="s">
        <v>793</v>
      </c>
      <c r="G593">
        <v>231356000621</v>
      </c>
      <c r="H593" t="s">
        <v>684</v>
      </c>
      <c r="I593" t="s">
        <v>585</v>
      </c>
      <c r="J593" t="s">
        <v>690</v>
      </c>
      <c r="K593" t="s">
        <v>2307</v>
      </c>
      <c r="L593" t="s">
        <v>1724</v>
      </c>
      <c r="M593" t="s">
        <v>1230</v>
      </c>
    </row>
    <row r="594" spans="1:13">
      <c r="A594" t="s">
        <v>622</v>
      </c>
      <c r="B594">
        <v>495</v>
      </c>
      <c r="C594" t="s">
        <v>1229</v>
      </c>
      <c r="D594">
        <v>499</v>
      </c>
      <c r="E594" t="s">
        <v>140</v>
      </c>
      <c r="F594" t="s">
        <v>697</v>
      </c>
      <c r="G594">
        <v>231356000623</v>
      </c>
      <c r="H594" t="s">
        <v>684</v>
      </c>
      <c r="I594" t="s">
        <v>585</v>
      </c>
      <c r="J594" t="s">
        <v>690</v>
      </c>
      <c r="K594" t="s">
        <v>2308</v>
      </c>
      <c r="L594" t="s">
        <v>1724</v>
      </c>
      <c r="M594" t="s">
        <v>1230</v>
      </c>
    </row>
    <row r="595" spans="1:13">
      <c r="A595" t="s">
        <v>622</v>
      </c>
      <c r="B595">
        <v>495</v>
      </c>
      <c r="C595" t="s">
        <v>1229</v>
      </c>
      <c r="D595">
        <v>498</v>
      </c>
      <c r="E595" t="s">
        <v>248</v>
      </c>
      <c r="F595" t="s">
        <v>792</v>
      </c>
      <c r="G595">
        <v>231356000624</v>
      </c>
      <c r="H595" t="s">
        <v>684</v>
      </c>
      <c r="I595" t="s">
        <v>585</v>
      </c>
      <c r="J595" t="s">
        <v>690</v>
      </c>
      <c r="K595" t="s">
        <v>2309</v>
      </c>
      <c r="L595" t="s">
        <v>1724</v>
      </c>
      <c r="M595" t="s">
        <v>1230</v>
      </c>
    </row>
    <row r="596" spans="1:13">
      <c r="A596" t="s">
        <v>622</v>
      </c>
      <c r="B596">
        <v>495</v>
      </c>
      <c r="C596" t="s">
        <v>1229</v>
      </c>
      <c r="D596">
        <v>502</v>
      </c>
      <c r="E596" t="s">
        <v>639</v>
      </c>
      <c r="F596" t="s">
        <v>768</v>
      </c>
      <c r="G596">
        <v>231356000147</v>
      </c>
      <c r="H596" t="s">
        <v>684</v>
      </c>
      <c r="I596" t="s">
        <v>1246</v>
      </c>
      <c r="J596" t="s">
        <v>690</v>
      </c>
      <c r="K596" t="s">
        <v>2308</v>
      </c>
      <c r="L596" t="s">
        <v>1724</v>
      </c>
      <c r="M596" t="s">
        <v>1230</v>
      </c>
    </row>
    <row r="597" spans="1:13">
      <c r="A597" t="s">
        <v>622</v>
      </c>
      <c r="B597">
        <v>1413</v>
      </c>
      <c r="C597" t="s">
        <v>1231</v>
      </c>
      <c r="D597">
        <v>1001</v>
      </c>
      <c r="E597" t="s">
        <v>423</v>
      </c>
      <c r="F597" t="s">
        <v>699</v>
      </c>
      <c r="G597">
        <v>230006800564</v>
      </c>
      <c r="H597" t="s">
        <v>684</v>
      </c>
      <c r="I597" t="s">
        <v>585</v>
      </c>
      <c r="J597" t="s">
        <v>716</v>
      </c>
      <c r="K597" t="s">
        <v>2310</v>
      </c>
      <c r="L597" t="s">
        <v>1724</v>
      </c>
      <c r="M597" t="s">
        <v>1232</v>
      </c>
    </row>
    <row r="598" spans="1:13">
      <c r="A598" t="s">
        <v>622</v>
      </c>
      <c r="B598">
        <v>518</v>
      </c>
      <c r="C598" t="s">
        <v>1233</v>
      </c>
      <c r="D598">
        <v>521</v>
      </c>
      <c r="E598" t="s">
        <v>475</v>
      </c>
      <c r="F598" t="s">
        <v>696</v>
      </c>
      <c r="G598">
        <v>231386000034</v>
      </c>
      <c r="H598" t="s">
        <v>684</v>
      </c>
      <c r="I598" t="s">
        <v>585</v>
      </c>
      <c r="J598" t="s">
        <v>694</v>
      </c>
      <c r="K598" t="s">
        <v>2311</v>
      </c>
      <c r="L598" t="s">
        <v>1724</v>
      </c>
      <c r="M598" t="s">
        <v>1234</v>
      </c>
    </row>
    <row r="599" spans="1:13">
      <c r="A599" t="s">
        <v>622</v>
      </c>
      <c r="B599">
        <v>518</v>
      </c>
      <c r="C599" t="s">
        <v>1233</v>
      </c>
      <c r="D599">
        <v>519</v>
      </c>
      <c r="E599" t="s">
        <v>415</v>
      </c>
      <c r="F599" t="s">
        <v>697</v>
      </c>
      <c r="G599">
        <v>231386000638</v>
      </c>
      <c r="H599" t="s">
        <v>684</v>
      </c>
      <c r="I599" t="s">
        <v>585</v>
      </c>
      <c r="J599" t="s">
        <v>694</v>
      </c>
      <c r="K599" t="s">
        <v>2312</v>
      </c>
      <c r="L599" t="s">
        <v>1724</v>
      </c>
      <c r="M599" t="s">
        <v>1234</v>
      </c>
    </row>
    <row r="600" spans="1:13">
      <c r="A600" t="s">
        <v>622</v>
      </c>
      <c r="B600">
        <v>518</v>
      </c>
      <c r="C600" t="s">
        <v>1233</v>
      </c>
      <c r="D600">
        <v>520</v>
      </c>
      <c r="E600" t="s">
        <v>87</v>
      </c>
      <c r="F600" t="s">
        <v>755</v>
      </c>
      <c r="G600">
        <v>231386000639</v>
      </c>
      <c r="H600" t="s">
        <v>684</v>
      </c>
      <c r="I600" t="s">
        <v>585</v>
      </c>
      <c r="J600" t="s">
        <v>694</v>
      </c>
      <c r="K600" t="s">
        <v>2313</v>
      </c>
      <c r="L600" t="s">
        <v>1724</v>
      </c>
      <c r="M600" t="s">
        <v>1234</v>
      </c>
    </row>
    <row r="601" spans="1:13">
      <c r="A601" t="s">
        <v>622</v>
      </c>
      <c r="B601">
        <v>524</v>
      </c>
      <c r="C601" t="s">
        <v>1235</v>
      </c>
      <c r="D601">
        <v>525</v>
      </c>
      <c r="E601" t="s">
        <v>476</v>
      </c>
      <c r="F601" t="s">
        <v>747</v>
      </c>
      <c r="G601">
        <v>231397000641</v>
      </c>
      <c r="H601" t="s">
        <v>684</v>
      </c>
      <c r="I601" t="s">
        <v>585</v>
      </c>
      <c r="J601" t="s">
        <v>694</v>
      </c>
      <c r="K601" t="s">
        <v>2314</v>
      </c>
      <c r="L601" t="s">
        <v>1724</v>
      </c>
      <c r="M601" t="s">
        <v>1236</v>
      </c>
    </row>
    <row r="602" spans="1:13">
      <c r="A602" t="s">
        <v>622</v>
      </c>
      <c r="B602">
        <v>524</v>
      </c>
      <c r="C602" t="s">
        <v>1235</v>
      </c>
      <c r="D602">
        <v>526</v>
      </c>
      <c r="E602" t="s">
        <v>145</v>
      </c>
      <c r="F602" t="s">
        <v>697</v>
      </c>
      <c r="G602">
        <v>231397000732</v>
      </c>
      <c r="H602" t="s">
        <v>684</v>
      </c>
      <c r="I602" t="s">
        <v>585</v>
      </c>
      <c r="J602" t="s">
        <v>694</v>
      </c>
      <c r="K602" t="s">
        <v>2315</v>
      </c>
      <c r="L602" t="s">
        <v>1724</v>
      </c>
      <c r="M602" t="s">
        <v>1236</v>
      </c>
    </row>
    <row r="603" spans="1:13">
      <c r="A603" t="s">
        <v>622</v>
      </c>
      <c r="B603">
        <v>524</v>
      </c>
      <c r="C603" t="s">
        <v>1235</v>
      </c>
      <c r="D603">
        <v>527</v>
      </c>
      <c r="E603" t="s">
        <v>478</v>
      </c>
      <c r="F603" t="s">
        <v>735</v>
      </c>
      <c r="G603">
        <v>231397000643</v>
      </c>
      <c r="H603" t="s">
        <v>684</v>
      </c>
      <c r="I603" t="s">
        <v>585</v>
      </c>
      <c r="J603" t="s">
        <v>694</v>
      </c>
      <c r="K603" t="s">
        <v>2316</v>
      </c>
      <c r="L603" t="s">
        <v>1724</v>
      </c>
      <c r="M603" t="s">
        <v>1236</v>
      </c>
    </row>
    <row r="604" spans="1:13">
      <c r="A604" t="s">
        <v>622</v>
      </c>
      <c r="B604">
        <v>1671</v>
      </c>
      <c r="C604" t="s">
        <v>1237</v>
      </c>
      <c r="D604">
        <v>529</v>
      </c>
      <c r="E604" t="s">
        <v>419</v>
      </c>
      <c r="F604" t="s">
        <v>747</v>
      </c>
      <c r="G604">
        <v>231398023148</v>
      </c>
      <c r="H604" t="s">
        <v>684</v>
      </c>
      <c r="I604" t="s">
        <v>585</v>
      </c>
      <c r="J604" t="s">
        <v>732</v>
      </c>
      <c r="K604" t="s">
        <v>2317</v>
      </c>
      <c r="L604" t="s">
        <v>1724</v>
      </c>
      <c r="M604" t="s">
        <v>1238</v>
      </c>
    </row>
    <row r="605" spans="1:13">
      <c r="A605" t="s">
        <v>622</v>
      </c>
      <c r="B605">
        <v>1671</v>
      </c>
      <c r="C605" t="s">
        <v>1237</v>
      </c>
      <c r="D605">
        <v>530</v>
      </c>
      <c r="E605" t="s">
        <v>151</v>
      </c>
      <c r="F605" t="s">
        <v>683</v>
      </c>
      <c r="G605">
        <v>231398023146</v>
      </c>
      <c r="H605" t="s">
        <v>684</v>
      </c>
      <c r="I605" t="s">
        <v>585</v>
      </c>
      <c r="J605" t="s">
        <v>732</v>
      </c>
      <c r="K605" t="s">
        <v>2318</v>
      </c>
      <c r="L605" t="s">
        <v>1724</v>
      </c>
      <c r="M605" t="s">
        <v>1238</v>
      </c>
    </row>
    <row r="606" spans="1:13">
      <c r="A606" t="s">
        <v>622</v>
      </c>
      <c r="B606">
        <v>532</v>
      </c>
      <c r="C606" t="s">
        <v>1239</v>
      </c>
      <c r="D606">
        <v>533</v>
      </c>
      <c r="E606" t="s">
        <v>83</v>
      </c>
      <c r="F606" t="s">
        <v>699</v>
      </c>
      <c r="G606">
        <v>231401000647</v>
      </c>
      <c r="H606" t="s">
        <v>684</v>
      </c>
      <c r="I606" t="s">
        <v>585</v>
      </c>
      <c r="J606" t="s">
        <v>719</v>
      </c>
      <c r="K606" t="s">
        <v>2319</v>
      </c>
      <c r="L606" t="s">
        <v>1724</v>
      </c>
      <c r="M606" t="s">
        <v>1240</v>
      </c>
    </row>
    <row r="607" spans="1:13">
      <c r="A607" t="s">
        <v>622</v>
      </c>
      <c r="B607">
        <v>537</v>
      </c>
      <c r="C607" t="s">
        <v>1241</v>
      </c>
      <c r="D607">
        <v>541</v>
      </c>
      <c r="E607" t="s">
        <v>389</v>
      </c>
      <c r="F607" t="s">
        <v>735</v>
      </c>
      <c r="G607">
        <v>231410000031</v>
      </c>
      <c r="H607" t="s">
        <v>684</v>
      </c>
      <c r="I607" t="s">
        <v>585</v>
      </c>
      <c r="J607" t="s">
        <v>690</v>
      </c>
      <c r="K607" t="s">
        <v>2320</v>
      </c>
      <c r="L607" t="s">
        <v>1724</v>
      </c>
      <c r="M607" t="s">
        <v>1242</v>
      </c>
    </row>
    <row r="608" spans="1:13">
      <c r="A608" t="s">
        <v>622</v>
      </c>
      <c r="B608">
        <v>537</v>
      </c>
      <c r="C608" t="s">
        <v>1241</v>
      </c>
      <c r="D608">
        <v>538</v>
      </c>
      <c r="E608" t="s">
        <v>561</v>
      </c>
      <c r="F608" t="s">
        <v>970</v>
      </c>
      <c r="G608">
        <v>231410000650</v>
      </c>
      <c r="H608" t="s">
        <v>684</v>
      </c>
      <c r="I608" t="s">
        <v>585</v>
      </c>
      <c r="J608" t="s">
        <v>690</v>
      </c>
      <c r="K608" t="s">
        <v>2321</v>
      </c>
      <c r="L608" t="s">
        <v>1724</v>
      </c>
      <c r="M608" t="s">
        <v>1242</v>
      </c>
    </row>
    <row r="609" spans="1:13">
      <c r="A609" t="s">
        <v>622</v>
      </c>
      <c r="B609">
        <v>537</v>
      </c>
      <c r="C609" t="s">
        <v>1241</v>
      </c>
      <c r="D609">
        <v>540</v>
      </c>
      <c r="E609" t="s">
        <v>568</v>
      </c>
      <c r="F609" t="s">
        <v>966</v>
      </c>
      <c r="G609">
        <v>231410000651</v>
      </c>
      <c r="H609" t="s">
        <v>684</v>
      </c>
      <c r="I609" t="s">
        <v>585</v>
      </c>
      <c r="J609" t="s">
        <v>690</v>
      </c>
      <c r="K609" t="s">
        <v>2322</v>
      </c>
      <c r="L609" t="s">
        <v>1724</v>
      </c>
      <c r="M609" t="s">
        <v>1242</v>
      </c>
    </row>
    <row r="610" spans="1:13">
      <c r="A610" t="s">
        <v>622</v>
      </c>
      <c r="B610">
        <v>537</v>
      </c>
      <c r="C610" t="s">
        <v>1241</v>
      </c>
      <c r="D610">
        <v>539</v>
      </c>
      <c r="E610" t="s">
        <v>569</v>
      </c>
      <c r="F610" t="s">
        <v>697</v>
      </c>
      <c r="G610">
        <v>231410000652</v>
      </c>
      <c r="H610" t="s">
        <v>684</v>
      </c>
      <c r="I610" t="s">
        <v>585</v>
      </c>
      <c r="J610" t="s">
        <v>690</v>
      </c>
      <c r="K610" t="s">
        <v>2323</v>
      </c>
      <c r="L610" t="s">
        <v>1724</v>
      </c>
      <c r="M610" t="s">
        <v>1242</v>
      </c>
    </row>
    <row r="611" spans="1:13">
      <c r="A611" t="s">
        <v>622</v>
      </c>
      <c r="B611">
        <v>542</v>
      </c>
      <c r="C611" t="s">
        <v>1243</v>
      </c>
      <c r="D611">
        <v>546</v>
      </c>
      <c r="E611" t="s">
        <v>287</v>
      </c>
      <c r="F611" t="s">
        <v>1137</v>
      </c>
      <c r="G611">
        <v>231413001049</v>
      </c>
      <c r="H611" t="s">
        <v>684</v>
      </c>
      <c r="I611" t="s">
        <v>585</v>
      </c>
      <c r="J611" t="s">
        <v>737</v>
      </c>
      <c r="K611" t="s">
        <v>2324</v>
      </c>
      <c r="L611" t="s">
        <v>1724</v>
      </c>
      <c r="M611" t="s">
        <v>737</v>
      </c>
    </row>
    <row r="612" spans="1:13">
      <c r="A612" t="s">
        <v>622</v>
      </c>
      <c r="B612">
        <v>542</v>
      </c>
      <c r="C612" t="s">
        <v>1243</v>
      </c>
      <c r="D612">
        <v>543</v>
      </c>
      <c r="E612" t="s">
        <v>546</v>
      </c>
      <c r="F612" t="s">
        <v>1244</v>
      </c>
      <c r="G612">
        <v>231413000655</v>
      </c>
      <c r="H612" t="s">
        <v>684</v>
      </c>
      <c r="I612" t="s">
        <v>585</v>
      </c>
      <c r="J612" t="s">
        <v>737</v>
      </c>
      <c r="K612" t="s">
        <v>2325</v>
      </c>
      <c r="L612" t="s">
        <v>1724</v>
      </c>
      <c r="M612" t="s">
        <v>737</v>
      </c>
    </row>
    <row r="613" spans="1:13">
      <c r="A613" t="s">
        <v>622</v>
      </c>
      <c r="B613">
        <v>542</v>
      </c>
      <c r="C613" t="s">
        <v>1243</v>
      </c>
      <c r="D613">
        <v>545</v>
      </c>
      <c r="E613" t="s">
        <v>481</v>
      </c>
      <c r="F613" t="s">
        <v>697</v>
      </c>
      <c r="G613">
        <v>231413000653</v>
      </c>
      <c r="H613" t="s">
        <v>684</v>
      </c>
      <c r="I613" t="s">
        <v>585</v>
      </c>
      <c r="J613" t="s">
        <v>737</v>
      </c>
      <c r="K613" t="s">
        <v>2326</v>
      </c>
      <c r="L613" t="s">
        <v>1724</v>
      </c>
      <c r="M613" t="s">
        <v>737</v>
      </c>
    </row>
    <row r="614" spans="1:13">
      <c r="A614" t="s">
        <v>622</v>
      </c>
      <c r="B614">
        <v>542</v>
      </c>
      <c r="C614" t="s">
        <v>1243</v>
      </c>
      <c r="D614">
        <v>544</v>
      </c>
      <c r="E614" t="s">
        <v>570</v>
      </c>
      <c r="F614" t="s">
        <v>792</v>
      </c>
      <c r="G614">
        <v>231413000654</v>
      </c>
      <c r="H614" t="s">
        <v>684</v>
      </c>
      <c r="I614" t="s">
        <v>585</v>
      </c>
      <c r="J614" t="s">
        <v>737</v>
      </c>
      <c r="K614" t="s">
        <v>2327</v>
      </c>
      <c r="L614" t="s">
        <v>1724</v>
      </c>
      <c r="M614" t="s">
        <v>737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97CC-D1CA-6F47-B24F-3A0B37909E55}">
  <dimension ref="A1:K127"/>
  <sheetViews>
    <sheetView topLeftCell="B1" workbookViewId="0">
      <selection activeCell="H1" sqref="H1"/>
    </sheetView>
  </sheetViews>
  <sheetFormatPr baseColWidth="10" defaultRowHeight="13"/>
  <cols>
    <col min="1" max="1" width="9.6640625" bestFit="1" customWidth="1"/>
    <col min="2" max="2" width="36.6640625" bestFit="1" customWidth="1"/>
    <col min="3" max="3" width="34.33203125" bestFit="1" customWidth="1"/>
    <col min="4" max="4" width="15.5" bestFit="1" customWidth="1"/>
    <col min="5" max="5" width="12.33203125" bestFit="1" customWidth="1"/>
    <col min="6" max="6" width="10" bestFit="1" customWidth="1"/>
    <col min="7" max="7" width="7.6640625" bestFit="1" customWidth="1"/>
    <col min="8" max="8" width="13" bestFit="1" customWidth="1"/>
    <col min="9" max="9" width="13.33203125" bestFit="1" customWidth="1"/>
    <col min="10" max="10" width="24.6640625" bestFit="1" customWidth="1"/>
    <col min="11" max="11" width="24.5" bestFit="1" customWidth="1"/>
  </cols>
  <sheetData>
    <row r="1" spans="1:11">
      <c r="A1" t="s">
        <v>572</v>
      </c>
      <c r="B1" t="s">
        <v>676</v>
      </c>
      <c r="C1" t="s">
        <v>0</v>
      </c>
      <c r="D1" t="s">
        <v>1275</v>
      </c>
      <c r="E1" t="s">
        <v>1276</v>
      </c>
      <c r="F1" t="s">
        <v>1716</v>
      </c>
      <c r="G1" t="s">
        <v>1717</v>
      </c>
      <c r="H1" s="131" t="s">
        <v>621</v>
      </c>
      <c r="I1" s="131" t="s">
        <v>677</v>
      </c>
      <c r="J1" s="131" t="s">
        <v>2328</v>
      </c>
      <c r="K1" s="131" t="s">
        <v>1264</v>
      </c>
    </row>
    <row r="2" spans="1:11">
      <c r="A2" t="s">
        <v>622</v>
      </c>
      <c r="B2" t="s">
        <v>754</v>
      </c>
      <c r="C2" t="s">
        <v>28</v>
      </c>
      <c r="D2" t="s">
        <v>1280</v>
      </c>
      <c r="E2" t="s">
        <v>1280</v>
      </c>
      <c r="F2">
        <v>110</v>
      </c>
      <c r="G2">
        <v>201</v>
      </c>
      <c r="H2">
        <v>0.54730000000000001</v>
      </c>
      <c r="I2" t="str">
        <f>_xlfn.XLOOKUP(Post_Secondary_Enrollment[[#This Row],[School Name]],Maine_Schools_2022[School Name],Maine_Schools_2022[Grade Span],"error")</f>
        <v>09-12</v>
      </c>
      <c r="J2" t="str">
        <f>_xlfn.XLOOKUP(Post_Secondary_Enrollment[[#This Row],[School Name]],Maine_Schools_2022[School Name],Maine_Schools_2022[School Type],"error")</f>
        <v>Public</v>
      </c>
      <c r="K2" t="str">
        <f>IF(Post_Secondary_Enrollment[[#This Row],[School Kind]]="Charter","Charter","Non Charter")</f>
        <v>Non Charter</v>
      </c>
    </row>
    <row r="3" spans="1:11">
      <c r="A3" t="s">
        <v>622</v>
      </c>
      <c r="B3" t="s">
        <v>757</v>
      </c>
      <c r="C3" t="s">
        <v>35</v>
      </c>
      <c r="D3" t="s">
        <v>1280</v>
      </c>
      <c r="E3" t="s">
        <v>1280</v>
      </c>
      <c r="F3">
        <v>64</v>
      </c>
      <c r="G3">
        <v>143</v>
      </c>
      <c r="H3">
        <v>0.4476</v>
      </c>
      <c r="I3" t="str">
        <f>_xlfn.XLOOKUP(Post_Secondary_Enrollment[[#This Row],[School Name]],Maine_Schools_2022[School Name],Maine_Schools_2022[Grade Span],"error")</f>
        <v>09-12</v>
      </c>
      <c r="J3" t="str">
        <f>_xlfn.XLOOKUP(Post_Secondary_Enrollment[[#This Row],[School Name]],Maine_Schools_2022[School Name],Maine_Schools_2022[School Type],"error")</f>
        <v>Public</v>
      </c>
      <c r="K3" t="str">
        <f>IF(Post_Secondary_Enrollment[[#This Row],[School Kind]]="Charter","Charter","Non Charter")</f>
        <v>Non Charter</v>
      </c>
    </row>
    <row r="4" spans="1:11">
      <c r="A4" t="s">
        <v>622</v>
      </c>
      <c r="B4" t="s">
        <v>758</v>
      </c>
      <c r="C4" t="s">
        <v>49</v>
      </c>
      <c r="D4" t="s">
        <v>1280</v>
      </c>
      <c r="E4" t="s">
        <v>1280</v>
      </c>
      <c r="F4">
        <v>17</v>
      </c>
      <c r="G4">
        <v>31</v>
      </c>
      <c r="H4">
        <v>0.5484</v>
      </c>
      <c r="I4" t="str">
        <f>_xlfn.XLOOKUP(Post_Secondary_Enrollment[[#This Row],[School Name]],Maine_Schools_2022[School Name],Maine_Schools_2022[Grade Span],"error")</f>
        <v>07-12</v>
      </c>
      <c r="J4" t="str">
        <f>_xlfn.XLOOKUP(Post_Secondary_Enrollment[[#This Row],[School Name]],Maine_Schools_2022[School Name],Maine_Schools_2022[School Type],"error")</f>
        <v>Public</v>
      </c>
      <c r="K4" t="str">
        <f>IF(Post_Secondary_Enrollment[[#This Row],[School Kind]]="Charter","Charter","Non Charter")</f>
        <v>Non Charter</v>
      </c>
    </row>
    <row r="5" spans="1:11">
      <c r="A5" t="s">
        <v>622</v>
      </c>
      <c r="B5" t="s">
        <v>760</v>
      </c>
      <c r="C5" t="s">
        <v>56</v>
      </c>
      <c r="D5" t="s">
        <v>1280</v>
      </c>
      <c r="E5" t="s">
        <v>1280</v>
      </c>
      <c r="F5">
        <v>164</v>
      </c>
      <c r="G5">
        <v>257</v>
      </c>
      <c r="H5">
        <v>0.6381</v>
      </c>
      <c r="I5" t="str">
        <f>_xlfn.XLOOKUP(Post_Secondary_Enrollment[[#This Row],[School Name]],Maine_Schools_2022[School Name],Maine_Schools_2022[Grade Span],"error")</f>
        <v>09-12</v>
      </c>
      <c r="J5" t="str">
        <f>_xlfn.XLOOKUP(Post_Secondary_Enrollment[[#This Row],[School Name]],Maine_Schools_2022[School Name],Maine_Schools_2022[School Type],"error")</f>
        <v>Public</v>
      </c>
      <c r="K5" t="str">
        <f>IF(Post_Secondary_Enrollment[[#This Row],[School Kind]]="Charter","Charter","Non Charter")</f>
        <v>Non Charter</v>
      </c>
    </row>
    <row r="6" spans="1:11">
      <c r="A6" t="s">
        <v>622</v>
      </c>
      <c r="B6" t="s">
        <v>599</v>
      </c>
      <c r="C6" t="s">
        <v>577</v>
      </c>
      <c r="D6" t="s">
        <v>1280</v>
      </c>
      <c r="E6" t="s">
        <v>1280</v>
      </c>
      <c r="F6">
        <v>57</v>
      </c>
      <c r="G6">
        <v>87</v>
      </c>
      <c r="H6">
        <v>0.6552</v>
      </c>
      <c r="I6" t="str">
        <f>_xlfn.XLOOKUP(Post_Secondary_Enrollment[[#This Row],[School Name]],Maine_Schools_2022[School Name],Maine_Schools_2022[Grade Span],"error")</f>
        <v>09-12</v>
      </c>
      <c r="J6" t="str">
        <f>_xlfn.XLOOKUP(Post_Secondary_Enrollment[[#This Row],[School Name]],Maine_Schools_2022[School Name],Maine_Schools_2022[School Type],"error")</f>
        <v>Charter</v>
      </c>
      <c r="K6" t="str">
        <f>IF(Post_Secondary_Enrollment[[#This Row],[School Kind]]="Charter","Charter","Non Charter")</f>
        <v>Charter</v>
      </c>
    </row>
    <row r="7" spans="1:11">
      <c r="A7" t="s">
        <v>622</v>
      </c>
      <c r="B7" t="s">
        <v>767</v>
      </c>
      <c r="C7" t="s">
        <v>20</v>
      </c>
      <c r="D7" t="s">
        <v>1280</v>
      </c>
      <c r="E7" t="s">
        <v>1280</v>
      </c>
      <c r="F7">
        <v>94</v>
      </c>
      <c r="G7">
        <v>190</v>
      </c>
      <c r="H7">
        <v>0.49469999999999997</v>
      </c>
      <c r="I7" t="str">
        <f>_xlfn.XLOOKUP(Post_Secondary_Enrollment[[#This Row],[School Name]],Maine_Schools_2022[School Name],Maine_Schools_2022[Grade Span],"error")</f>
        <v>09-12</v>
      </c>
      <c r="J7" t="str">
        <f>_xlfn.XLOOKUP(Post_Secondary_Enrollment[[#This Row],[School Name]],Maine_Schools_2022[School Name],Maine_Schools_2022[School Type],"error")</f>
        <v>Public</v>
      </c>
      <c r="K7" t="str">
        <f>IF(Post_Secondary_Enrollment[[#This Row],[School Kind]]="Charter","Charter","Non Charter")</f>
        <v>Non Charter</v>
      </c>
    </row>
    <row r="8" spans="1:11">
      <c r="A8" t="s">
        <v>622</v>
      </c>
      <c r="B8" t="s">
        <v>774</v>
      </c>
      <c r="C8" t="s">
        <v>101</v>
      </c>
      <c r="D8" t="s">
        <v>1280</v>
      </c>
      <c r="E8" t="s">
        <v>1280</v>
      </c>
      <c r="F8">
        <v>25</v>
      </c>
      <c r="G8">
        <v>38</v>
      </c>
      <c r="H8">
        <v>0.65790000000000004</v>
      </c>
      <c r="I8" t="str">
        <f>_xlfn.XLOOKUP(Post_Secondary_Enrollment[[#This Row],[School Name]],Maine_Schools_2022[School Name],Maine_Schools_2022[Grade Span],"error")</f>
        <v>09-12</v>
      </c>
      <c r="J8" t="str">
        <f>_xlfn.XLOOKUP(Post_Secondary_Enrollment[[#This Row],[School Name]],Maine_Schools_2022[School Name],Maine_Schools_2022[School Type],"error")</f>
        <v>Public</v>
      </c>
      <c r="K8" t="str">
        <f>IF(Post_Secondary_Enrollment[[#This Row],[School Kind]]="Charter","Charter","Non Charter")</f>
        <v>Non Charter</v>
      </c>
    </row>
    <row r="9" spans="1:11">
      <c r="A9" t="s">
        <v>622</v>
      </c>
      <c r="B9" t="s">
        <v>776</v>
      </c>
      <c r="C9" t="s">
        <v>22</v>
      </c>
      <c r="D9" t="s">
        <v>1280</v>
      </c>
      <c r="E9" t="s">
        <v>1280</v>
      </c>
      <c r="F9">
        <v>93</v>
      </c>
      <c r="G9">
        <v>154</v>
      </c>
      <c r="H9">
        <v>0.60389999999999999</v>
      </c>
      <c r="I9" t="str">
        <f>_xlfn.XLOOKUP(Post_Secondary_Enrollment[[#This Row],[School Name]],Maine_Schools_2022[School Name],Maine_Schools_2022[Grade Span],"error")</f>
        <v>09-12</v>
      </c>
      <c r="J9" t="str">
        <f>_xlfn.XLOOKUP(Post_Secondary_Enrollment[[#This Row],[School Name]],Maine_Schools_2022[School Name],Maine_Schools_2022[School Type],"error")</f>
        <v>Public</v>
      </c>
      <c r="K9" t="str">
        <f>IF(Post_Secondary_Enrollment[[#This Row],[School Kind]]="Charter","Charter","Non Charter")</f>
        <v>Non Charter</v>
      </c>
    </row>
    <row r="10" spans="1:11">
      <c r="A10" t="s">
        <v>622</v>
      </c>
      <c r="B10" t="s">
        <v>784</v>
      </c>
      <c r="C10" t="s">
        <v>119</v>
      </c>
      <c r="D10" t="s">
        <v>1280</v>
      </c>
      <c r="E10" t="s">
        <v>1280</v>
      </c>
      <c r="F10">
        <v>116</v>
      </c>
      <c r="G10">
        <v>190</v>
      </c>
      <c r="H10">
        <v>0.61050000000000004</v>
      </c>
      <c r="I10" t="str">
        <f>_xlfn.XLOOKUP(Post_Secondary_Enrollment[[#This Row],[School Name]],Maine_Schools_2022[School Name],Maine_Schools_2022[Grade Span],"error")</f>
        <v>09-12</v>
      </c>
      <c r="J10" t="str">
        <f>_xlfn.XLOOKUP(Post_Secondary_Enrollment[[#This Row],[School Name]],Maine_Schools_2022[School Name],Maine_Schools_2022[School Type],"error")</f>
        <v>Public</v>
      </c>
      <c r="K10" t="str">
        <f>IF(Post_Secondary_Enrollment[[#This Row],[School Kind]]="Charter","Charter","Non Charter")</f>
        <v>Non Charter</v>
      </c>
    </row>
    <row r="11" spans="1:11">
      <c r="A11" t="s">
        <v>622</v>
      </c>
      <c r="B11" t="s">
        <v>788</v>
      </c>
      <c r="C11" t="s">
        <v>13</v>
      </c>
      <c r="D11" t="s">
        <v>1280</v>
      </c>
      <c r="E11" t="s">
        <v>1280</v>
      </c>
      <c r="F11">
        <v>29</v>
      </c>
      <c r="G11">
        <v>59</v>
      </c>
      <c r="H11">
        <v>0.49149999999999999</v>
      </c>
      <c r="I11" t="str">
        <f>_xlfn.XLOOKUP(Post_Secondary_Enrollment[[#This Row],[School Name]],Maine_Schools_2022[School Name],Maine_Schools_2022[Grade Span],"error")</f>
        <v>07-12</v>
      </c>
      <c r="J11" t="str">
        <f>_xlfn.XLOOKUP(Post_Secondary_Enrollment[[#This Row],[School Name]],Maine_Schools_2022[School Name],Maine_Schools_2022[School Type],"error")</f>
        <v>Public</v>
      </c>
      <c r="K11" t="str">
        <f>IF(Post_Secondary_Enrollment[[#This Row],[School Kind]]="Charter","Charter","Non Charter")</f>
        <v>Non Charter</v>
      </c>
    </row>
    <row r="12" spans="1:11">
      <c r="A12" t="s">
        <v>622</v>
      </c>
      <c r="B12" t="s">
        <v>790</v>
      </c>
      <c r="C12" t="s">
        <v>246</v>
      </c>
      <c r="D12" t="s">
        <v>1280</v>
      </c>
      <c r="E12" t="s">
        <v>1280</v>
      </c>
      <c r="F12">
        <v>127</v>
      </c>
      <c r="G12">
        <v>142</v>
      </c>
      <c r="H12">
        <v>0.89439999999999997</v>
      </c>
      <c r="I12" t="str">
        <f>_xlfn.XLOOKUP(Post_Secondary_Enrollment[[#This Row],[School Name]],Maine_Schools_2022[School Name],Maine_Schools_2022[Grade Span],"error")</f>
        <v>09-12</v>
      </c>
      <c r="J12" t="str">
        <f>_xlfn.XLOOKUP(Post_Secondary_Enrollment[[#This Row],[School Name]],Maine_Schools_2022[School Name],Maine_Schools_2022[School Type],"error")</f>
        <v>Public</v>
      </c>
      <c r="K12" t="str">
        <f>IF(Post_Secondary_Enrollment[[#This Row],[School Kind]]="Charter","Charter","Non Charter")</f>
        <v>Non Charter</v>
      </c>
    </row>
    <row r="13" spans="1:11">
      <c r="A13" t="s">
        <v>622</v>
      </c>
      <c r="B13" t="s">
        <v>576</v>
      </c>
      <c r="C13" t="s">
        <v>682</v>
      </c>
      <c r="D13" t="s">
        <v>1280</v>
      </c>
      <c r="E13" t="s">
        <v>1280</v>
      </c>
      <c r="F13">
        <v>6</v>
      </c>
      <c r="G13">
        <v>22</v>
      </c>
      <c r="H13">
        <v>0.2727</v>
      </c>
      <c r="I13" t="str">
        <f>_xlfn.XLOOKUP(Post_Secondary_Enrollment[[#This Row],[School Name]],Maine_Schools_2022[School Name],Maine_Schools_2022[Grade Span],"error")</f>
        <v>06-12</v>
      </c>
      <c r="J13" t="str">
        <f>_xlfn.XLOOKUP(Post_Secondary_Enrollment[[#This Row],[School Name]],Maine_Schools_2022[School Name],Maine_Schools_2022[School Type],"error")</f>
        <v>Charter</v>
      </c>
      <c r="K13" t="str">
        <f>IF(Post_Secondary_Enrollment[[#This Row],[School Kind]]="Charter","Charter","Non Charter")</f>
        <v>Charter</v>
      </c>
    </row>
    <row r="14" spans="1:11">
      <c r="A14" t="s">
        <v>622</v>
      </c>
      <c r="B14" t="s">
        <v>812</v>
      </c>
      <c r="C14" t="s">
        <v>127</v>
      </c>
      <c r="D14" t="s">
        <v>1280</v>
      </c>
      <c r="E14" t="s">
        <v>1280</v>
      </c>
      <c r="F14">
        <v>11</v>
      </c>
      <c r="G14">
        <v>19</v>
      </c>
      <c r="H14">
        <v>0.57889999999999997</v>
      </c>
      <c r="I14" t="str">
        <f>_xlfn.XLOOKUP(Post_Secondary_Enrollment[[#This Row],[School Name]],Maine_Schools_2022[School Name],Maine_Schools_2022[Grade Span],"error")</f>
        <v>08-12</v>
      </c>
      <c r="J14" t="str">
        <f>_xlfn.XLOOKUP(Post_Secondary_Enrollment[[#This Row],[School Name]],Maine_Schools_2022[School Name],Maine_Schools_2022[School Type],"error")</f>
        <v>Public</v>
      </c>
      <c r="K14" t="str">
        <f>IF(Post_Secondary_Enrollment[[#This Row],[School Kind]]="Charter","Charter","Non Charter")</f>
        <v>Non Charter</v>
      </c>
    </row>
    <row r="15" spans="1:11">
      <c r="A15" t="s">
        <v>622</v>
      </c>
      <c r="B15" t="s">
        <v>815</v>
      </c>
      <c r="C15" t="s">
        <v>108</v>
      </c>
      <c r="D15" t="s">
        <v>1280</v>
      </c>
      <c r="E15" t="s">
        <v>1280</v>
      </c>
      <c r="F15">
        <v>13</v>
      </c>
      <c r="G15">
        <v>24</v>
      </c>
      <c r="H15">
        <v>0.54169999999999996</v>
      </c>
      <c r="I15" t="str">
        <f>_xlfn.XLOOKUP(Post_Secondary_Enrollment[[#This Row],[School Name]],Maine_Schools_2022[School Name],Maine_Schools_2022[Grade Span],"error")</f>
        <v>09-12</v>
      </c>
      <c r="J15" t="str">
        <f>_xlfn.XLOOKUP(Post_Secondary_Enrollment[[#This Row],[School Name]],Maine_Schools_2022[School Name],Maine_Schools_2022[School Type],"error")</f>
        <v>Public</v>
      </c>
      <c r="K15" t="str">
        <f>IF(Post_Secondary_Enrollment[[#This Row],[School Kind]]="Charter","Charter","Non Charter")</f>
        <v>Non Charter</v>
      </c>
    </row>
    <row r="16" spans="1:11">
      <c r="A16" t="s">
        <v>622</v>
      </c>
      <c r="B16" t="s">
        <v>819</v>
      </c>
      <c r="C16" t="s">
        <v>339</v>
      </c>
      <c r="D16" t="s">
        <v>1280</v>
      </c>
      <c r="E16" t="s">
        <v>1280</v>
      </c>
      <c r="F16">
        <v>11</v>
      </c>
      <c r="G16">
        <v>16</v>
      </c>
      <c r="H16">
        <v>0.6875</v>
      </c>
      <c r="I16" t="str">
        <f>_xlfn.XLOOKUP(Post_Secondary_Enrollment[[#This Row],[School Name]],Maine_Schools_2022[School Name],Maine_Schools_2022[Grade Span],"error")</f>
        <v>07-12</v>
      </c>
      <c r="J16" t="str">
        <f>_xlfn.XLOOKUP(Post_Secondary_Enrollment[[#This Row],[School Name]],Maine_Schools_2022[School Name],Maine_Schools_2022[School Type],"error")</f>
        <v>Public</v>
      </c>
      <c r="K16" t="str">
        <f>IF(Post_Secondary_Enrollment[[#This Row],[School Kind]]="Charter","Charter","Non Charter")</f>
        <v>Non Charter</v>
      </c>
    </row>
    <row r="17" spans="1:11">
      <c r="A17" t="s">
        <v>622</v>
      </c>
      <c r="B17" t="s">
        <v>821</v>
      </c>
      <c r="C17" t="s">
        <v>211</v>
      </c>
      <c r="D17" t="s">
        <v>1280</v>
      </c>
      <c r="E17" t="s">
        <v>1280</v>
      </c>
      <c r="F17">
        <v>7</v>
      </c>
      <c r="G17">
        <v>16</v>
      </c>
      <c r="H17">
        <v>0.4375</v>
      </c>
      <c r="I17" t="str">
        <f>_xlfn.XLOOKUP(Post_Secondary_Enrollment[[#This Row],[School Name]],Maine_Schools_2022[School Name],Maine_Schools_2022[Grade Span],"error")</f>
        <v>09-12</v>
      </c>
      <c r="J17" t="str">
        <f>_xlfn.XLOOKUP(Post_Secondary_Enrollment[[#This Row],[School Name]],Maine_Schools_2022[School Name],Maine_Schools_2022[School Type],"error")</f>
        <v>Public</v>
      </c>
      <c r="K17" t="str">
        <f>IF(Post_Secondary_Enrollment[[#This Row],[School Kind]]="Charter","Charter","Non Charter")</f>
        <v>Non Charter</v>
      </c>
    </row>
    <row r="18" spans="1:11">
      <c r="A18" t="s">
        <v>622</v>
      </c>
      <c r="B18" t="s">
        <v>825</v>
      </c>
      <c r="C18" t="s">
        <v>58</v>
      </c>
      <c r="D18" t="s">
        <v>1280</v>
      </c>
      <c r="E18" t="s">
        <v>1280</v>
      </c>
      <c r="F18">
        <v>62</v>
      </c>
      <c r="G18">
        <v>110</v>
      </c>
      <c r="H18">
        <v>0.56359999999999999</v>
      </c>
      <c r="I18" t="str">
        <f>_xlfn.XLOOKUP(Post_Secondary_Enrollment[[#This Row],[School Name]],Maine_Schools_2022[School Name],Maine_Schools_2022[Grade Span],"error")</f>
        <v>09-12</v>
      </c>
      <c r="J18" t="str">
        <f>_xlfn.XLOOKUP(Post_Secondary_Enrollment[[#This Row],[School Name]],Maine_Schools_2022[School Name],Maine_Schools_2022[School Type],"error")</f>
        <v>Public</v>
      </c>
      <c r="K18" t="str">
        <f>IF(Post_Secondary_Enrollment[[#This Row],[School Kind]]="Charter","Charter","Non Charter")</f>
        <v>Non Charter</v>
      </c>
    </row>
    <row r="19" spans="1:11">
      <c r="A19" t="s">
        <v>622</v>
      </c>
      <c r="B19" t="s">
        <v>366</v>
      </c>
      <c r="C19" t="s">
        <v>366</v>
      </c>
      <c r="D19" t="s">
        <v>1280</v>
      </c>
      <c r="E19" t="s">
        <v>1280</v>
      </c>
      <c r="F19">
        <v>59</v>
      </c>
      <c r="G19">
        <v>103</v>
      </c>
      <c r="H19">
        <v>0.57279999999999998</v>
      </c>
      <c r="I19" t="str">
        <f>_xlfn.XLOOKUP(Post_Secondary_Enrollment[[#This Row],[School Name]],Maine_Schools_2022[School Name],Maine_Schools_2022[Grade Span],"error")</f>
        <v>09-12</v>
      </c>
      <c r="J19" t="str">
        <f>_xlfn.XLOOKUP(Post_Secondary_Enrollment[[#This Row],[School Name]],Maine_Schools_2022[School Name],Maine_Schools_2022[School Type],"error")</f>
        <v>Private - 60% Publicly Funded</v>
      </c>
      <c r="K19" t="str">
        <f>IF(Post_Secondary_Enrollment[[#This Row],[School Kind]]="Charter","Charter","Non Charter")</f>
        <v>Non Charter</v>
      </c>
    </row>
    <row r="20" spans="1:11">
      <c r="A20" t="s">
        <v>622</v>
      </c>
      <c r="B20" t="s">
        <v>830</v>
      </c>
      <c r="C20" t="s">
        <v>262</v>
      </c>
      <c r="D20" t="s">
        <v>1280</v>
      </c>
      <c r="E20" t="s">
        <v>1280</v>
      </c>
      <c r="F20">
        <v>135</v>
      </c>
      <c r="G20">
        <v>152</v>
      </c>
      <c r="H20">
        <v>0.88819999999999999</v>
      </c>
      <c r="I20" t="str">
        <f>_xlfn.XLOOKUP(Post_Secondary_Enrollment[[#This Row],[School Name]],Maine_Schools_2022[School Name],Maine_Schools_2022[Grade Span],"error")</f>
        <v>09-12</v>
      </c>
      <c r="J20" t="str">
        <f>_xlfn.XLOOKUP(Post_Secondary_Enrollment[[#This Row],[School Name]],Maine_Schools_2022[School Name],Maine_Schools_2022[School Type],"error")</f>
        <v>Public</v>
      </c>
      <c r="K20" t="str">
        <f>IF(Post_Secondary_Enrollment[[#This Row],[School Kind]]="Charter","Charter","Non Charter")</f>
        <v>Non Charter</v>
      </c>
    </row>
    <row r="21" spans="1:11">
      <c r="A21" t="s">
        <v>622</v>
      </c>
      <c r="B21" t="s">
        <v>834</v>
      </c>
      <c r="C21" t="s">
        <v>142</v>
      </c>
      <c r="D21" t="s">
        <v>1280</v>
      </c>
      <c r="E21" t="s">
        <v>1280</v>
      </c>
      <c r="F21">
        <v>122</v>
      </c>
      <c r="G21">
        <v>172</v>
      </c>
      <c r="H21">
        <v>0.70930000000000004</v>
      </c>
      <c r="I21" t="str">
        <f>_xlfn.XLOOKUP(Post_Secondary_Enrollment[[#This Row],[School Name]],Maine_Schools_2022[School Name],Maine_Schools_2022[Grade Span],"error")</f>
        <v>09-12</v>
      </c>
      <c r="J21" t="str">
        <f>_xlfn.XLOOKUP(Post_Secondary_Enrollment[[#This Row],[School Name]],Maine_Schools_2022[School Name],Maine_Schools_2022[School Type],"error")</f>
        <v>Public</v>
      </c>
      <c r="K21" t="str">
        <f>IF(Post_Secondary_Enrollment[[#This Row],[School Kind]]="Charter","Charter","Non Charter")</f>
        <v>Non Charter</v>
      </c>
    </row>
    <row r="22" spans="1:11">
      <c r="A22" t="s">
        <v>622</v>
      </c>
      <c r="B22" t="s">
        <v>387</v>
      </c>
      <c r="C22" t="s">
        <v>387</v>
      </c>
      <c r="D22" t="s">
        <v>1280</v>
      </c>
      <c r="E22" t="s">
        <v>1280</v>
      </c>
      <c r="F22">
        <v>40</v>
      </c>
      <c r="G22">
        <v>61</v>
      </c>
      <c r="H22">
        <v>0.65569999999999995</v>
      </c>
      <c r="I22" t="str">
        <f>_xlfn.XLOOKUP(Post_Secondary_Enrollment[[#This Row],[School Name]],Maine_Schools_2022[School Name],Maine_Schools_2022[Grade Span],"error")</f>
        <v>09-12</v>
      </c>
      <c r="J22" t="str">
        <f>_xlfn.XLOOKUP(Post_Secondary_Enrollment[[#This Row],[School Name]],Maine_Schools_2022[School Name],Maine_Schools_2022[School Type],"error")</f>
        <v>Private - 60% Publicly Funded</v>
      </c>
      <c r="K22" t="str">
        <f>IF(Post_Secondary_Enrollment[[#This Row],[School Kind]]="Charter","Charter","Non Charter")</f>
        <v>Non Charter</v>
      </c>
    </row>
    <row r="23" spans="1:11">
      <c r="A23" t="s">
        <v>622</v>
      </c>
      <c r="B23" t="s">
        <v>397</v>
      </c>
      <c r="C23" t="s">
        <v>397</v>
      </c>
      <c r="D23" t="s">
        <v>1280</v>
      </c>
      <c r="E23" t="s">
        <v>1280</v>
      </c>
      <c r="F23">
        <v>75</v>
      </c>
      <c r="G23">
        <v>106</v>
      </c>
      <c r="H23">
        <v>0.70750000000000002</v>
      </c>
      <c r="I23" t="str">
        <f>_xlfn.XLOOKUP(Post_Secondary_Enrollment[[#This Row],[School Name]],Maine_Schools_2022[School Name],Maine_Schools_2022[Grade Span],"error")</f>
        <v>09-12</v>
      </c>
      <c r="J23" t="str">
        <f>_xlfn.XLOOKUP(Post_Secondary_Enrollment[[#This Row],[School Name]],Maine_Schools_2022[School Name],Maine_Schools_2022[School Type],"error")</f>
        <v>Private - 60% Publicly Funded</v>
      </c>
      <c r="K23" t="str">
        <f>IF(Post_Secondary_Enrollment[[#This Row],[School Kind]]="Charter","Charter","Non Charter")</f>
        <v>Non Charter</v>
      </c>
    </row>
    <row r="24" spans="1:11">
      <c r="A24" t="s">
        <v>622</v>
      </c>
      <c r="B24" t="s">
        <v>161</v>
      </c>
      <c r="C24" t="s">
        <v>161</v>
      </c>
      <c r="D24" t="s">
        <v>1280</v>
      </c>
      <c r="E24" t="s">
        <v>1280</v>
      </c>
      <c r="F24">
        <v>39</v>
      </c>
      <c r="G24">
        <v>59</v>
      </c>
      <c r="H24">
        <v>0.66100000000000003</v>
      </c>
      <c r="I24" t="str">
        <f>_xlfn.XLOOKUP(Post_Secondary_Enrollment[[#This Row],[School Name]],Maine_Schools_2022[School Name],Maine_Schools_2022[Grade Span],"error")</f>
        <v>09-12</v>
      </c>
      <c r="J24" t="str">
        <f>_xlfn.XLOOKUP(Post_Secondary_Enrollment[[#This Row],[School Name]],Maine_Schools_2022[School Name],Maine_Schools_2022[School Type],"error")</f>
        <v>Private - 60% Publicly Funded</v>
      </c>
      <c r="K24" t="str">
        <f>IF(Post_Secondary_Enrollment[[#This Row],[School Kind]]="Charter","Charter","Non Charter")</f>
        <v>Non Charter</v>
      </c>
    </row>
    <row r="25" spans="1:11">
      <c r="A25" t="s">
        <v>622</v>
      </c>
      <c r="B25" t="s">
        <v>843</v>
      </c>
      <c r="C25" t="s">
        <v>276</v>
      </c>
      <c r="D25" t="s">
        <v>1280</v>
      </c>
      <c r="E25" t="s">
        <v>1280</v>
      </c>
      <c r="F25">
        <v>170</v>
      </c>
      <c r="G25">
        <v>226</v>
      </c>
      <c r="H25">
        <v>0.75219999999999998</v>
      </c>
      <c r="I25" t="str">
        <f>_xlfn.XLOOKUP(Post_Secondary_Enrollment[[#This Row],[School Name]],Maine_Schools_2022[School Name],Maine_Schools_2022[Grade Span],"error")</f>
        <v>09-12</v>
      </c>
      <c r="J25" t="str">
        <f>_xlfn.XLOOKUP(Post_Secondary_Enrollment[[#This Row],[School Name]],Maine_Schools_2022[School Name],Maine_Schools_2022[School Type],"error")</f>
        <v>Public</v>
      </c>
      <c r="K25" t="str">
        <f>IF(Post_Secondary_Enrollment[[#This Row],[School Kind]]="Charter","Charter","Non Charter")</f>
        <v>Non Charter</v>
      </c>
    </row>
    <row r="26" spans="1:11">
      <c r="A26" t="s">
        <v>622</v>
      </c>
      <c r="B26" t="s">
        <v>850</v>
      </c>
      <c r="C26" t="s">
        <v>283</v>
      </c>
      <c r="D26" t="s">
        <v>1280</v>
      </c>
      <c r="E26" t="s">
        <v>1280</v>
      </c>
      <c r="F26">
        <v>9</v>
      </c>
      <c r="G26">
        <v>14</v>
      </c>
      <c r="H26">
        <v>0.64290000000000003</v>
      </c>
      <c r="I26" t="str">
        <f>_xlfn.XLOOKUP(Post_Secondary_Enrollment[[#This Row],[School Name]],Maine_Schools_2022[School Name],Maine_Schools_2022[Grade Span],"error")</f>
        <v>PK-12</v>
      </c>
      <c r="J26" t="str">
        <f>_xlfn.XLOOKUP(Post_Secondary_Enrollment[[#This Row],[School Name]],Maine_Schools_2022[School Name],Maine_Schools_2022[School Type],"error")</f>
        <v>Public</v>
      </c>
      <c r="K26" t="str">
        <f>IF(Post_Secondary_Enrollment[[#This Row],[School Kind]]="Charter","Charter","Non Charter")</f>
        <v>Non Charter</v>
      </c>
    </row>
    <row r="27" spans="1:11">
      <c r="A27" t="s">
        <v>622</v>
      </c>
      <c r="B27" t="s">
        <v>856</v>
      </c>
      <c r="C27" t="s">
        <v>301</v>
      </c>
      <c r="D27" t="s">
        <v>1280</v>
      </c>
      <c r="E27" t="s">
        <v>1280</v>
      </c>
      <c r="F27">
        <v>79</v>
      </c>
      <c r="G27">
        <v>130</v>
      </c>
      <c r="H27">
        <v>0.60770000000000002</v>
      </c>
      <c r="I27" t="str">
        <f>_xlfn.XLOOKUP(Post_Secondary_Enrollment[[#This Row],[School Name]],Maine_Schools_2022[School Name],Maine_Schools_2022[Grade Span],"error")</f>
        <v>09-12</v>
      </c>
      <c r="J27" t="str">
        <f>_xlfn.XLOOKUP(Post_Secondary_Enrollment[[#This Row],[School Name]],Maine_Schools_2022[School Name],Maine_Schools_2022[School Type],"error")</f>
        <v>Public</v>
      </c>
      <c r="K27" t="str">
        <f>IF(Post_Secondary_Enrollment[[#This Row],[School Kind]]="Charter","Charter","Non Charter")</f>
        <v>Non Charter</v>
      </c>
    </row>
    <row r="28" spans="1:11">
      <c r="A28" t="s">
        <v>622</v>
      </c>
      <c r="B28" t="s">
        <v>862</v>
      </c>
      <c r="C28" t="s">
        <v>174</v>
      </c>
      <c r="D28" t="s">
        <v>1280</v>
      </c>
      <c r="E28" t="s">
        <v>1280</v>
      </c>
      <c r="F28">
        <v>8</v>
      </c>
      <c r="G28">
        <v>10</v>
      </c>
      <c r="H28">
        <v>0.8</v>
      </c>
      <c r="I28" t="str">
        <f>_xlfn.XLOOKUP(Post_Secondary_Enrollment[[#This Row],[School Name]],Maine_Schools_2022[School Name],Maine_Schools_2022[Grade Span],"error")</f>
        <v>KG-12</v>
      </c>
      <c r="J28" t="str">
        <f>_xlfn.XLOOKUP(Post_Secondary_Enrollment[[#This Row],[School Name]],Maine_Schools_2022[School Name],Maine_Schools_2022[School Type],"error")</f>
        <v>Public</v>
      </c>
      <c r="K28" t="str">
        <f>IF(Post_Secondary_Enrollment[[#This Row],[School Kind]]="Charter","Charter","Non Charter")</f>
        <v>Non Charter</v>
      </c>
    </row>
    <row r="29" spans="1:11">
      <c r="A29" t="s">
        <v>622</v>
      </c>
      <c r="B29" t="s">
        <v>111</v>
      </c>
      <c r="C29" t="s">
        <v>111</v>
      </c>
      <c r="D29" t="s">
        <v>1280</v>
      </c>
      <c r="E29" t="s">
        <v>1280</v>
      </c>
      <c r="F29">
        <v>84</v>
      </c>
      <c r="G29">
        <v>103</v>
      </c>
      <c r="H29">
        <v>0.8155</v>
      </c>
      <c r="I29" t="str">
        <f>_xlfn.XLOOKUP(Post_Secondary_Enrollment[[#This Row],[School Name]],Maine_Schools_2022[School Name],Maine_Schools_2022[Grade Span],"error")</f>
        <v>09-12</v>
      </c>
      <c r="J29" t="str">
        <f>_xlfn.XLOOKUP(Post_Secondary_Enrollment[[#This Row],[School Name]],Maine_Schools_2022[School Name],Maine_Schools_2022[School Type],"error")</f>
        <v>Private - 60% Publicly Funded</v>
      </c>
      <c r="K29" t="str">
        <f>IF(Post_Secondary_Enrollment[[#This Row],[School Kind]]="Charter","Charter","Non Charter")</f>
        <v>Non Charter</v>
      </c>
    </row>
    <row r="30" spans="1:11">
      <c r="A30" t="s">
        <v>622</v>
      </c>
      <c r="B30" t="s">
        <v>871</v>
      </c>
      <c r="C30" t="s">
        <v>178</v>
      </c>
      <c r="D30" t="s">
        <v>1280</v>
      </c>
      <c r="E30" t="s">
        <v>1280</v>
      </c>
      <c r="F30">
        <v>41</v>
      </c>
      <c r="G30">
        <v>58</v>
      </c>
      <c r="H30">
        <v>0.70689999999999997</v>
      </c>
      <c r="I30" t="str">
        <f>_xlfn.XLOOKUP(Post_Secondary_Enrollment[[#This Row],[School Name]],Maine_Schools_2022[School Name],Maine_Schools_2022[Grade Span],"error")</f>
        <v>09-12</v>
      </c>
      <c r="J30" t="str">
        <f>_xlfn.XLOOKUP(Post_Secondary_Enrollment[[#This Row],[School Name]],Maine_Schools_2022[School Name],Maine_Schools_2022[School Type],"error")</f>
        <v>Public</v>
      </c>
      <c r="K30" t="str">
        <f>IF(Post_Secondary_Enrollment[[#This Row],[School Kind]]="Charter","Charter","Non Charter")</f>
        <v>Non Charter</v>
      </c>
    </row>
    <row r="31" spans="1:11">
      <c r="A31" t="s">
        <v>622</v>
      </c>
      <c r="B31" t="s">
        <v>66</v>
      </c>
      <c r="C31" t="s">
        <v>66</v>
      </c>
      <c r="D31" t="s">
        <v>1280</v>
      </c>
      <c r="E31" t="s">
        <v>1280</v>
      </c>
      <c r="F31">
        <v>12</v>
      </c>
      <c r="G31">
        <v>20</v>
      </c>
      <c r="H31">
        <v>0.6</v>
      </c>
      <c r="I31" t="str">
        <f>_xlfn.XLOOKUP(Post_Secondary_Enrollment[[#This Row],[School Name]],Maine_Schools_2022[School Name],Maine_Schools_2022[Grade Span],"error")</f>
        <v>09-12</v>
      </c>
      <c r="J31" t="str">
        <f>_xlfn.XLOOKUP(Post_Secondary_Enrollment[[#This Row],[School Name]],Maine_Schools_2022[School Name],Maine_Schools_2022[School Type],"error")</f>
        <v>Private - 60% Publicly Funded</v>
      </c>
      <c r="K31" t="str">
        <f>IF(Post_Secondary_Enrollment[[#This Row],[School Kind]]="Charter","Charter","Non Charter")</f>
        <v>Non Charter</v>
      </c>
    </row>
    <row r="32" spans="1:11">
      <c r="A32" t="s">
        <v>622</v>
      </c>
      <c r="B32" t="s">
        <v>878</v>
      </c>
      <c r="C32" t="s">
        <v>75</v>
      </c>
      <c r="D32" t="s">
        <v>1280</v>
      </c>
      <c r="E32" t="s">
        <v>1280</v>
      </c>
      <c r="F32">
        <v>177</v>
      </c>
      <c r="G32">
        <v>332</v>
      </c>
      <c r="H32">
        <v>0.53310000000000002</v>
      </c>
      <c r="I32" t="str">
        <f>_xlfn.XLOOKUP(Post_Secondary_Enrollment[[#This Row],[School Name]],Maine_Schools_2022[School Name],Maine_Schools_2022[Grade Span],"error")</f>
        <v>09-12</v>
      </c>
      <c r="J32" t="str">
        <f>_xlfn.XLOOKUP(Post_Secondary_Enrollment[[#This Row],[School Name]],Maine_Schools_2022[School Name],Maine_Schools_2022[School Type],"error")</f>
        <v>Public</v>
      </c>
      <c r="K32" t="str">
        <f>IF(Post_Secondary_Enrollment[[#This Row],[School Kind]]="Charter","Charter","Non Charter")</f>
        <v>Non Charter</v>
      </c>
    </row>
    <row r="33" spans="1:11">
      <c r="A33" t="s">
        <v>622</v>
      </c>
      <c r="B33" t="s">
        <v>202</v>
      </c>
      <c r="C33" t="s">
        <v>202</v>
      </c>
      <c r="D33" t="s">
        <v>1280</v>
      </c>
      <c r="E33" t="s">
        <v>1280</v>
      </c>
      <c r="F33">
        <v>75</v>
      </c>
      <c r="G33">
        <v>118</v>
      </c>
      <c r="H33">
        <v>0.63560000000000005</v>
      </c>
      <c r="I33" t="str">
        <f>_xlfn.XLOOKUP(Post_Secondary_Enrollment[[#This Row],[School Name]],Maine_Schools_2022[School Name],Maine_Schools_2022[Grade Span],"error")</f>
        <v>09-12</v>
      </c>
      <c r="J33" t="str">
        <f>_xlfn.XLOOKUP(Post_Secondary_Enrollment[[#This Row],[School Name]],Maine_Schools_2022[School Name],Maine_Schools_2022[School Type],"error")</f>
        <v>Private - 60% Publicly Funded</v>
      </c>
      <c r="K33" t="str">
        <f>IF(Post_Secondary_Enrollment[[#This Row],[School Kind]]="Charter","Charter","Non Charter")</f>
        <v>Non Charter</v>
      </c>
    </row>
    <row r="34" spans="1:11">
      <c r="A34" t="s">
        <v>622</v>
      </c>
      <c r="B34" t="s">
        <v>882</v>
      </c>
      <c r="C34" t="s">
        <v>115</v>
      </c>
      <c r="D34" t="s">
        <v>1280</v>
      </c>
      <c r="E34" t="s">
        <v>1280</v>
      </c>
      <c r="F34">
        <v>45</v>
      </c>
      <c r="G34">
        <v>70</v>
      </c>
      <c r="H34">
        <v>0.64290000000000003</v>
      </c>
      <c r="I34" t="str">
        <f>_xlfn.XLOOKUP(Post_Secondary_Enrollment[[#This Row],[School Name]],Maine_Schools_2022[School Name],Maine_Schools_2022[Grade Span],"error")</f>
        <v>09-12</v>
      </c>
      <c r="J34" t="str">
        <f>_xlfn.XLOOKUP(Post_Secondary_Enrollment[[#This Row],[School Name]],Maine_Schools_2022[School Name],Maine_Schools_2022[School Type],"error")</f>
        <v>Public</v>
      </c>
      <c r="K34" t="str">
        <f>IF(Post_Secondary_Enrollment[[#This Row],[School Kind]]="Charter","Charter","Non Charter")</f>
        <v>Non Charter</v>
      </c>
    </row>
    <row r="35" spans="1:11">
      <c r="A35" t="s">
        <v>622</v>
      </c>
      <c r="B35" t="s">
        <v>489</v>
      </c>
      <c r="C35" t="s">
        <v>489</v>
      </c>
      <c r="D35" t="s">
        <v>1280</v>
      </c>
      <c r="E35" t="s">
        <v>1280</v>
      </c>
      <c r="F35">
        <v>22</v>
      </c>
      <c r="G35">
        <v>25</v>
      </c>
      <c r="H35">
        <v>0.88</v>
      </c>
      <c r="I35" t="str">
        <f>_xlfn.XLOOKUP(Post_Secondary_Enrollment[[#This Row],[School Name]],Maine_Schools_2022[School Name],Maine_Schools_2022[Grade Span],"error")</f>
        <v>09-12</v>
      </c>
      <c r="J35" t="str">
        <f>_xlfn.XLOOKUP(Post_Secondary_Enrollment[[#This Row],[School Name]],Maine_Schools_2022[School Name],Maine_Schools_2022[School Type],"error")</f>
        <v>Magnet</v>
      </c>
      <c r="K35" t="str">
        <f>IF(Post_Secondary_Enrollment[[#This Row],[School Kind]]="Charter","Charter","Non Charter")</f>
        <v>Non Charter</v>
      </c>
    </row>
    <row r="36" spans="1:11">
      <c r="A36" t="s">
        <v>622</v>
      </c>
      <c r="B36" t="s">
        <v>904</v>
      </c>
      <c r="C36" t="s">
        <v>269</v>
      </c>
      <c r="D36" t="s">
        <v>1280</v>
      </c>
      <c r="E36" t="s">
        <v>1280</v>
      </c>
      <c r="F36">
        <v>42</v>
      </c>
      <c r="G36">
        <v>63</v>
      </c>
      <c r="H36">
        <v>0.66669999999999996</v>
      </c>
      <c r="I36" t="str">
        <f>_xlfn.XLOOKUP(Post_Secondary_Enrollment[[#This Row],[School Name]],Maine_Schools_2022[School Name],Maine_Schools_2022[Grade Span],"error")</f>
        <v>09-12</v>
      </c>
      <c r="J36" t="str">
        <f>_xlfn.XLOOKUP(Post_Secondary_Enrollment[[#This Row],[School Name]],Maine_Schools_2022[School Name],Maine_Schools_2022[School Type],"error")</f>
        <v>Public</v>
      </c>
      <c r="K36" t="str">
        <f>IF(Post_Secondary_Enrollment[[#This Row],[School Kind]]="Charter","Charter","Non Charter")</f>
        <v>Non Charter</v>
      </c>
    </row>
    <row r="37" spans="1:11">
      <c r="A37" t="s">
        <v>622</v>
      </c>
      <c r="B37" t="s">
        <v>906</v>
      </c>
      <c r="C37" t="s">
        <v>207</v>
      </c>
      <c r="D37" t="s">
        <v>1280</v>
      </c>
      <c r="E37" t="s">
        <v>1280</v>
      </c>
      <c r="F37">
        <v>20</v>
      </c>
      <c r="G37">
        <v>54</v>
      </c>
      <c r="H37">
        <v>0.37040000000000001</v>
      </c>
      <c r="I37" t="str">
        <f>_xlfn.XLOOKUP(Post_Secondary_Enrollment[[#This Row],[School Name]],Maine_Schools_2022[School Name],Maine_Schools_2022[Grade Span],"error")</f>
        <v>09-12</v>
      </c>
      <c r="J37" t="str">
        <f>_xlfn.XLOOKUP(Post_Secondary_Enrollment[[#This Row],[School Name]],Maine_Schools_2022[School Name],Maine_Schools_2022[School Type],"error")</f>
        <v>Public</v>
      </c>
      <c r="K37" t="str">
        <f>IF(Post_Secondary_Enrollment[[#This Row],[School Kind]]="Charter","Charter","Non Charter")</f>
        <v>Non Charter</v>
      </c>
    </row>
    <row r="38" spans="1:11">
      <c r="A38" t="s">
        <v>622</v>
      </c>
      <c r="B38" t="s">
        <v>887</v>
      </c>
      <c r="C38" t="s">
        <v>167</v>
      </c>
      <c r="D38" t="s">
        <v>1280</v>
      </c>
      <c r="E38" t="s">
        <v>1280</v>
      </c>
      <c r="F38">
        <v>14</v>
      </c>
      <c r="G38">
        <v>36</v>
      </c>
      <c r="H38">
        <v>0.38890000000000002</v>
      </c>
      <c r="I38" t="str">
        <f>_xlfn.XLOOKUP(Post_Secondary_Enrollment[[#This Row],[School Name]],Maine_Schools_2022[School Name],Maine_Schools_2022[Grade Span],"error")</f>
        <v>09-12</v>
      </c>
      <c r="J38" t="str">
        <f>_xlfn.XLOOKUP(Post_Secondary_Enrollment[[#This Row],[School Name]],Maine_Schools_2022[School Name],Maine_Schools_2022[School Type],"error")</f>
        <v>Public</v>
      </c>
      <c r="K38" t="str">
        <f>IF(Post_Secondary_Enrollment[[#This Row],[School Kind]]="Charter","Charter","Non Charter")</f>
        <v>Non Charter</v>
      </c>
    </row>
    <row r="39" spans="1:11">
      <c r="A39" t="s">
        <v>622</v>
      </c>
      <c r="B39" t="s">
        <v>891</v>
      </c>
      <c r="C39" t="s">
        <v>220</v>
      </c>
      <c r="D39" t="s">
        <v>1280</v>
      </c>
      <c r="E39" t="s">
        <v>1280</v>
      </c>
      <c r="F39">
        <v>17</v>
      </c>
      <c r="G39">
        <v>26</v>
      </c>
      <c r="H39">
        <v>0.65380000000000005</v>
      </c>
      <c r="I39" t="str">
        <f>_xlfn.XLOOKUP(Post_Secondary_Enrollment[[#This Row],[School Name]],Maine_Schools_2022[School Name],Maine_Schools_2022[Grade Span],"error")</f>
        <v>07-12</v>
      </c>
      <c r="J39" t="str">
        <f>_xlfn.XLOOKUP(Post_Secondary_Enrollment[[#This Row],[School Name]],Maine_Schools_2022[School Name],Maine_Schools_2022[School Type],"error")</f>
        <v>Public</v>
      </c>
      <c r="K39" t="str">
        <f>IF(Post_Secondary_Enrollment[[#This Row],[School Kind]]="Charter","Charter","Non Charter")</f>
        <v>Non Charter</v>
      </c>
    </row>
    <row r="40" spans="1:11">
      <c r="A40" t="s">
        <v>622</v>
      </c>
      <c r="B40" t="s">
        <v>575</v>
      </c>
      <c r="C40" t="s">
        <v>575</v>
      </c>
      <c r="D40" t="s">
        <v>1280</v>
      </c>
      <c r="E40" t="s">
        <v>1280</v>
      </c>
      <c r="F40">
        <v>10</v>
      </c>
      <c r="G40">
        <v>43</v>
      </c>
      <c r="H40">
        <v>0.2326</v>
      </c>
      <c r="I40" t="str">
        <f>_xlfn.XLOOKUP(Post_Secondary_Enrollment[[#This Row],[School Name]],Maine_Schools_2022[School Name],Maine_Schools_2022[Grade Span],"error")</f>
        <v>09-12</v>
      </c>
      <c r="J40" t="str">
        <f>_xlfn.XLOOKUP(Post_Secondary_Enrollment[[#This Row],[School Name]],Maine_Schools_2022[School Name],Maine_Schools_2022[School Type],"error")</f>
        <v>Charter</v>
      </c>
      <c r="K40" t="str">
        <f>IF(Post_Secondary_Enrollment[[#This Row],[School Kind]]="Charter","Charter","Non Charter")</f>
        <v>Charter</v>
      </c>
    </row>
    <row r="41" spans="1:11">
      <c r="A41" t="s">
        <v>622</v>
      </c>
      <c r="B41" t="s">
        <v>602</v>
      </c>
      <c r="C41" t="s">
        <v>579</v>
      </c>
      <c r="D41" t="s">
        <v>1280</v>
      </c>
      <c r="E41" t="s">
        <v>1280</v>
      </c>
      <c r="F41">
        <v>15</v>
      </c>
      <c r="G41">
        <v>38</v>
      </c>
      <c r="H41">
        <v>0.3947</v>
      </c>
      <c r="I41" t="str">
        <f>_xlfn.XLOOKUP(Post_Secondary_Enrollment[[#This Row],[School Name]],Maine_Schools_2022[School Name],Maine_Schools_2022[Grade Span],"error")</f>
        <v>09-12</v>
      </c>
      <c r="J41" t="str">
        <f>_xlfn.XLOOKUP(Post_Secondary_Enrollment[[#This Row],[School Name]],Maine_Schools_2022[School Name],Maine_Schools_2022[School Type],"error")</f>
        <v>Charter</v>
      </c>
      <c r="K41" t="str">
        <f>IF(Post_Secondary_Enrollment[[#This Row],[School Kind]]="Charter","Charter","Non Charter")</f>
        <v>Charter</v>
      </c>
    </row>
    <row r="42" spans="1:11">
      <c r="A42" t="s">
        <v>622</v>
      </c>
      <c r="B42" t="s">
        <v>79</v>
      </c>
      <c r="C42" t="s">
        <v>79</v>
      </c>
      <c r="D42" t="s">
        <v>1280</v>
      </c>
      <c r="E42" t="s">
        <v>1280</v>
      </c>
      <c r="F42">
        <v>46</v>
      </c>
      <c r="G42">
        <v>69</v>
      </c>
      <c r="H42">
        <v>0.66669999999999996</v>
      </c>
      <c r="I42" t="str">
        <f>_xlfn.XLOOKUP(Post_Secondary_Enrollment[[#This Row],[School Name]],Maine_Schools_2022[School Name],Maine_Schools_2022[Grade Span],"error")</f>
        <v>09-12</v>
      </c>
      <c r="J42" t="str">
        <f>_xlfn.XLOOKUP(Post_Secondary_Enrollment[[#This Row],[School Name]],Maine_Schools_2022[School Name],Maine_Schools_2022[School Type],"error")</f>
        <v>Private - 60% Publicly Funded</v>
      </c>
      <c r="K42" t="str">
        <f>IF(Post_Secondary_Enrollment[[#This Row],[School Kind]]="Charter","Charter","Non Charter")</f>
        <v>Non Charter</v>
      </c>
    </row>
    <row r="43" spans="1:11">
      <c r="A43" t="s">
        <v>622</v>
      </c>
      <c r="B43" t="s">
        <v>581</v>
      </c>
      <c r="C43" t="s">
        <v>581</v>
      </c>
      <c r="D43" t="s">
        <v>1280</v>
      </c>
      <c r="E43" t="s">
        <v>1280</v>
      </c>
      <c r="F43">
        <v>33</v>
      </c>
      <c r="G43">
        <v>81</v>
      </c>
      <c r="H43">
        <v>0.40739999999999998</v>
      </c>
      <c r="I43" t="str">
        <f>_xlfn.XLOOKUP(Post_Secondary_Enrollment[[#This Row],[School Name]],Maine_Schools_2022[School Name],Maine_Schools_2022[Grade Span],"error")</f>
        <v>07-12</v>
      </c>
      <c r="J43" t="str">
        <f>_xlfn.XLOOKUP(Post_Secondary_Enrollment[[#This Row],[School Name]],Maine_Schools_2022[School Name],Maine_Schools_2022[School Type],"error")</f>
        <v>Charter</v>
      </c>
      <c r="K43" t="str">
        <f>IF(Post_Secondary_Enrollment[[#This Row],[School Kind]]="Charter","Charter","Non Charter")</f>
        <v>Charter</v>
      </c>
    </row>
    <row r="44" spans="1:11">
      <c r="A44" t="s">
        <v>622</v>
      </c>
      <c r="B44" t="s">
        <v>582</v>
      </c>
      <c r="C44" t="s">
        <v>582</v>
      </c>
      <c r="D44" t="s">
        <v>1280</v>
      </c>
      <c r="E44" t="s">
        <v>1280</v>
      </c>
      <c r="F44">
        <v>45</v>
      </c>
      <c r="G44">
        <v>104</v>
      </c>
      <c r="H44">
        <v>0.43269999999999997</v>
      </c>
      <c r="I44" t="str">
        <f>_xlfn.XLOOKUP(Post_Secondary_Enrollment[[#This Row],[School Name]],Maine_Schools_2022[School Name],Maine_Schools_2022[Grade Span],"error")</f>
        <v>07-12</v>
      </c>
      <c r="J44" t="str">
        <f>_xlfn.XLOOKUP(Post_Secondary_Enrollment[[#This Row],[School Name]],Maine_Schools_2022[School Name],Maine_Schools_2022[School Type],"error")</f>
        <v>Charter</v>
      </c>
      <c r="K44" t="str">
        <f>IF(Post_Secondary_Enrollment[[#This Row],[School Kind]]="Charter","Charter","Non Charter")</f>
        <v>Charter</v>
      </c>
    </row>
    <row r="45" spans="1:11">
      <c r="A45" t="s">
        <v>622</v>
      </c>
      <c r="B45" t="s">
        <v>897</v>
      </c>
      <c r="C45" t="s">
        <v>122</v>
      </c>
      <c r="D45" t="s">
        <v>1280</v>
      </c>
      <c r="E45" t="s">
        <v>1280</v>
      </c>
      <c r="F45">
        <v>19</v>
      </c>
      <c r="G45">
        <v>26</v>
      </c>
      <c r="H45">
        <v>0.73080000000000001</v>
      </c>
      <c r="I45" t="str">
        <f>_xlfn.XLOOKUP(Post_Secondary_Enrollment[[#This Row],[School Name]],Maine_Schools_2022[School Name],Maine_Schools_2022[Grade Span],"error")</f>
        <v>06-12</v>
      </c>
      <c r="J45" t="str">
        <f>_xlfn.XLOOKUP(Post_Secondary_Enrollment[[#This Row],[School Name]],Maine_Schools_2022[School Name],Maine_Schools_2022[School Type],"error")</f>
        <v>Public</v>
      </c>
      <c r="K45" t="str">
        <f>IF(Post_Secondary_Enrollment[[#This Row],[School Kind]]="Charter","Charter","Non Charter")</f>
        <v>Non Charter</v>
      </c>
    </row>
    <row r="46" spans="1:11">
      <c r="A46" t="s">
        <v>622</v>
      </c>
      <c r="B46" t="s">
        <v>901</v>
      </c>
      <c r="C46" t="s">
        <v>227</v>
      </c>
      <c r="D46" t="s">
        <v>1280</v>
      </c>
      <c r="E46" t="s">
        <v>1280</v>
      </c>
      <c r="F46">
        <v>12</v>
      </c>
      <c r="G46">
        <v>17</v>
      </c>
      <c r="H46">
        <v>0.70589999999999997</v>
      </c>
      <c r="I46" t="str">
        <f>_xlfn.XLOOKUP(Post_Secondary_Enrollment[[#This Row],[School Name]],Maine_Schools_2022[School Name],Maine_Schools_2022[Grade Span],"error")</f>
        <v>09-12</v>
      </c>
      <c r="J46" t="str">
        <f>_xlfn.XLOOKUP(Post_Secondary_Enrollment[[#This Row],[School Name]],Maine_Schools_2022[School Name],Maine_Schools_2022[School Type],"error")</f>
        <v>Public</v>
      </c>
      <c r="K46" t="str">
        <f>IF(Post_Secondary_Enrollment[[#This Row],[School Kind]]="Charter","Charter","Non Charter")</f>
        <v>Non Charter</v>
      </c>
    </row>
    <row r="47" spans="1:11">
      <c r="A47" t="s">
        <v>622</v>
      </c>
      <c r="B47" t="s">
        <v>910</v>
      </c>
      <c r="C47" t="s">
        <v>232</v>
      </c>
      <c r="D47" t="s">
        <v>1280</v>
      </c>
      <c r="E47" t="s">
        <v>1280</v>
      </c>
      <c r="F47">
        <v>79</v>
      </c>
      <c r="G47">
        <v>113</v>
      </c>
      <c r="H47">
        <v>0.69910000000000005</v>
      </c>
      <c r="I47" t="str">
        <f>_xlfn.XLOOKUP(Post_Secondary_Enrollment[[#This Row],[School Name]],Maine_Schools_2022[School Name],Maine_Schools_2022[Grade Span],"error")</f>
        <v>09-12</v>
      </c>
      <c r="J47" t="str">
        <f>_xlfn.XLOOKUP(Post_Secondary_Enrollment[[#This Row],[School Name]],Maine_Schools_2022[School Name],Maine_Schools_2022[School Type],"error")</f>
        <v>Public</v>
      </c>
      <c r="K47" t="str">
        <f>IF(Post_Secondary_Enrollment[[#This Row],[School Kind]]="Charter","Charter","Non Charter")</f>
        <v>Non Charter</v>
      </c>
    </row>
    <row r="48" spans="1:11">
      <c r="A48" t="s">
        <v>622</v>
      </c>
      <c r="B48" t="s">
        <v>923</v>
      </c>
      <c r="C48" t="s">
        <v>166</v>
      </c>
      <c r="D48" t="s">
        <v>1280</v>
      </c>
      <c r="E48" t="s">
        <v>1280</v>
      </c>
      <c r="F48">
        <v>74</v>
      </c>
      <c r="G48">
        <v>90</v>
      </c>
      <c r="H48">
        <v>0.82220000000000004</v>
      </c>
      <c r="I48" t="str">
        <f>_xlfn.XLOOKUP(Post_Secondary_Enrollment[[#This Row],[School Name]],Maine_Schools_2022[School Name],Maine_Schools_2022[Grade Span],"error")</f>
        <v>09-12</v>
      </c>
      <c r="J48" t="str">
        <f>_xlfn.XLOOKUP(Post_Secondary_Enrollment[[#This Row],[School Name]],Maine_Schools_2022[School Name],Maine_Schools_2022[School Type],"error")</f>
        <v>Public</v>
      </c>
      <c r="K48" t="str">
        <f>IF(Post_Secondary_Enrollment[[#This Row],[School Kind]]="Charter","Charter","Non Charter")</f>
        <v>Non Charter</v>
      </c>
    </row>
    <row r="49" spans="1:11">
      <c r="A49" t="s">
        <v>622</v>
      </c>
      <c r="B49" t="s">
        <v>923</v>
      </c>
      <c r="C49" t="s">
        <v>44</v>
      </c>
      <c r="D49" t="s">
        <v>1280</v>
      </c>
      <c r="E49" t="s">
        <v>1280</v>
      </c>
      <c r="F49">
        <v>121</v>
      </c>
      <c r="G49">
        <v>171</v>
      </c>
      <c r="H49">
        <v>0.70760000000000001</v>
      </c>
      <c r="I49" t="str">
        <f>_xlfn.XLOOKUP(Post_Secondary_Enrollment[[#This Row],[School Name]],Maine_Schools_2022[School Name],Maine_Schools_2022[Grade Span],"error")</f>
        <v>09-12</v>
      </c>
      <c r="J49" t="str">
        <f>_xlfn.XLOOKUP(Post_Secondary_Enrollment[[#This Row],[School Name]],Maine_Schools_2022[School Name],Maine_Schools_2022[School Type],"error")</f>
        <v>Public</v>
      </c>
      <c r="K49" t="str">
        <f>IF(Post_Secondary_Enrollment[[#This Row],[School Kind]]="Charter","Charter","Non Charter")</f>
        <v>Non Charter</v>
      </c>
    </row>
    <row r="50" spans="1:11">
      <c r="A50" t="s">
        <v>622</v>
      </c>
      <c r="B50" t="s">
        <v>923</v>
      </c>
      <c r="C50" t="s">
        <v>104</v>
      </c>
      <c r="D50" t="s">
        <v>1280</v>
      </c>
      <c r="E50" t="s">
        <v>1280</v>
      </c>
      <c r="F50">
        <v>158</v>
      </c>
      <c r="G50">
        <v>198</v>
      </c>
      <c r="H50">
        <v>0.79800000000000004</v>
      </c>
      <c r="I50" t="str">
        <f>_xlfn.XLOOKUP(Post_Secondary_Enrollment[[#This Row],[School Name]],Maine_Schools_2022[School Name],Maine_Schools_2022[Grade Span],"error")</f>
        <v>09-12</v>
      </c>
      <c r="J50" t="str">
        <f>_xlfn.XLOOKUP(Post_Secondary_Enrollment[[#This Row],[School Name]],Maine_Schools_2022[School Name],Maine_Schools_2022[School Type],"error")</f>
        <v>Public</v>
      </c>
      <c r="K50" t="str">
        <f>IF(Post_Secondary_Enrollment[[#This Row],[School Kind]]="Charter","Charter","Non Charter")</f>
        <v>Non Charter</v>
      </c>
    </row>
    <row r="51" spans="1:11">
      <c r="A51" t="s">
        <v>622</v>
      </c>
      <c r="B51" t="s">
        <v>930</v>
      </c>
      <c r="C51" t="s">
        <v>124</v>
      </c>
      <c r="D51" t="s">
        <v>1280</v>
      </c>
      <c r="E51" t="s">
        <v>1280</v>
      </c>
      <c r="F51">
        <v>80</v>
      </c>
      <c r="G51">
        <v>130</v>
      </c>
      <c r="H51">
        <v>0.61539999999999995</v>
      </c>
      <c r="I51" t="str">
        <f>_xlfn.XLOOKUP(Post_Secondary_Enrollment[[#This Row],[School Name]],Maine_Schools_2022[School Name],Maine_Schools_2022[Grade Span],"error")</f>
        <v>09-12</v>
      </c>
      <c r="J51" t="str">
        <f>_xlfn.XLOOKUP(Post_Secondary_Enrollment[[#This Row],[School Name]],Maine_Schools_2022[School Name],Maine_Schools_2022[School Type],"error")</f>
        <v>Public</v>
      </c>
      <c r="K51" t="str">
        <f>IF(Post_Secondary_Enrollment[[#This Row],[School Kind]]="Charter","Charter","Non Charter")</f>
        <v>Non Charter</v>
      </c>
    </row>
    <row r="52" spans="1:11">
      <c r="A52" t="s">
        <v>622</v>
      </c>
      <c r="B52" t="s">
        <v>934</v>
      </c>
      <c r="C52" t="s">
        <v>55</v>
      </c>
      <c r="D52" t="s">
        <v>1280</v>
      </c>
      <c r="E52" t="s">
        <v>1280</v>
      </c>
      <c r="F52">
        <v>34</v>
      </c>
      <c r="G52">
        <v>71</v>
      </c>
      <c r="H52">
        <v>0.47889999999999999</v>
      </c>
      <c r="I52" t="str">
        <f>_xlfn.XLOOKUP(Post_Secondary_Enrollment[[#This Row],[School Name]],Maine_Schools_2022[School Name],Maine_Schools_2022[Grade Span],"error")</f>
        <v>05-12</v>
      </c>
      <c r="J52" t="str">
        <f>_xlfn.XLOOKUP(Post_Secondary_Enrollment[[#This Row],[School Name]],Maine_Schools_2022[School Name],Maine_Schools_2022[School Type],"error")</f>
        <v>Public</v>
      </c>
      <c r="K52" t="str">
        <f>IF(Post_Secondary_Enrollment[[#This Row],[School Kind]]="Charter","Charter","Non Charter")</f>
        <v>Non Charter</v>
      </c>
    </row>
    <row r="53" spans="1:11">
      <c r="A53" t="s">
        <v>622</v>
      </c>
      <c r="B53" t="s">
        <v>934</v>
      </c>
      <c r="C53" t="s">
        <v>156</v>
      </c>
      <c r="D53" t="s">
        <v>1280</v>
      </c>
      <c r="E53" t="s">
        <v>1280</v>
      </c>
      <c r="F53">
        <v>28</v>
      </c>
      <c r="G53">
        <v>49</v>
      </c>
      <c r="H53">
        <v>0.57140000000000002</v>
      </c>
      <c r="I53" t="str">
        <f>_xlfn.XLOOKUP(Post_Secondary_Enrollment[[#This Row],[School Name]],Maine_Schools_2022[School Name],Maine_Schools_2022[Grade Span],"error")</f>
        <v>09-12</v>
      </c>
      <c r="J53" t="str">
        <f>_xlfn.XLOOKUP(Post_Secondary_Enrollment[[#This Row],[School Name]],Maine_Schools_2022[School Name],Maine_Schools_2022[School Type],"error")</f>
        <v>Public</v>
      </c>
      <c r="K53" t="str">
        <f>IF(Post_Secondary_Enrollment[[#This Row],[School Kind]]="Charter","Charter","Non Charter")</f>
        <v>Non Charter</v>
      </c>
    </row>
    <row r="54" spans="1:11">
      <c r="A54" t="s">
        <v>622</v>
      </c>
      <c r="B54" t="s">
        <v>934</v>
      </c>
      <c r="C54" t="s">
        <v>408</v>
      </c>
      <c r="D54" t="s">
        <v>1280</v>
      </c>
      <c r="E54" t="s">
        <v>1280</v>
      </c>
      <c r="F54">
        <v>15</v>
      </c>
      <c r="G54">
        <v>30</v>
      </c>
      <c r="H54">
        <v>0.5</v>
      </c>
      <c r="I54" t="str">
        <f>_xlfn.XLOOKUP(Post_Secondary_Enrollment[[#This Row],[School Name]],Maine_Schools_2022[School Name],Maine_Schools_2022[Grade Span],"error")</f>
        <v>09-12</v>
      </c>
      <c r="J54" t="str">
        <f>_xlfn.XLOOKUP(Post_Secondary_Enrollment[[#This Row],[School Name]],Maine_Schools_2022[School Name],Maine_Schools_2022[School Type],"error")</f>
        <v>Public</v>
      </c>
      <c r="K54" t="str">
        <f>IF(Post_Secondary_Enrollment[[#This Row],[School Kind]]="Charter","Charter","Non Charter")</f>
        <v>Non Charter</v>
      </c>
    </row>
    <row r="55" spans="1:11">
      <c r="A55" t="s">
        <v>622</v>
      </c>
      <c r="B55" t="s">
        <v>939</v>
      </c>
      <c r="C55" t="s">
        <v>90</v>
      </c>
      <c r="D55" t="s">
        <v>1280</v>
      </c>
      <c r="E55" t="s">
        <v>1280</v>
      </c>
      <c r="F55">
        <v>38</v>
      </c>
      <c r="G55">
        <v>64</v>
      </c>
      <c r="H55">
        <v>0.59379999999999999</v>
      </c>
      <c r="I55" t="str">
        <f>_xlfn.XLOOKUP(Post_Secondary_Enrollment[[#This Row],[School Name]],Maine_Schools_2022[School Name],Maine_Schools_2022[Grade Span],"error")</f>
        <v>09-12</v>
      </c>
      <c r="J55" t="str">
        <f>_xlfn.XLOOKUP(Post_Secondary_Enrollment[[#This Row],[School Name]],Maine_Schools_2022[School Name],Maine_Schools_2022[School Type],"error")</f>
        <v>Public</v>
      </c>
      <c r="K55" t="str">
        <f>IF(Post_Secondary_Enrollment[[#This Row],[School Kind]]="Charter","Charter","Non Charter")</f>
        <v>Non Charter</v>
      </c>
    </row>
    <row r="56" spans="1:11">
      <c r="A56" t="s">
        <v>622</v>
      </c>
      <c r="B56" t="s">
        <v>946</v>
      </c>
      <c r="C56" t="s">
        <v>168</v>
      </c>
      <c r="D56" t="s">
        <v>1280</v>
      </c>
      <c r="E56" t="s">
        <v>1280</v>
      </c>
      <c r="F56">
        <v>51</v>
      </c>
      <c r="G56">
        <v>89</v>
      </c>
      <c r="H56">
        <v>0.57299999999999995</v>
      </c>
      <c r="I56" t="str">
        <f>_xlfn.XLOOKUP(Post_Secondary_Enrollment[[#This Row],[School Name]],Maine_Schools_2022[School Name],Maine_Schools_2022[Grade Span],"error")</f>
        <v>09-12</v>
      </c>
      <c r="J56" t="str">
        <f>_xlfn.XLOOKUP(Post_Secondary_Enrollment[[#This Row],[School Name]],Maine_Schools_2022[School Name],Maine_Schools_2022[School Type],"error")</f>
        <v>Public</v>
      </c>
      <c r="K56" t="str">
        <f>IF(Post_Secondary_Enrollment[[#This Row],[School Kind]]="Charter","Charter","Non Charter")</f>
        <v>Non Charter</v>
      </c>
    </row>
    <row r="57" spans="1:11">
      <c r="A57" t="s">
        <v>622</v>
      </c>
      <c r="B57" t="s">
        <v>950</v>
      </c>
      <c r="C57" t="s">
        <v>391</v>
      </c>
      <c r="D57" t="s">
        <v>1280</v>
      </c>
      <c r="E57" t="s">
        <v>1280</v>
      </c>
      <c r="F57">
        <v>117</v>
      </c>
      <c r="G57">
        <v>155</v>
      </c>
      <c r="H57">
        <v>0.75480000000000003</v>
      </c>
      <c r="I57" t="str">
        <f>_xlfn.XLOOKUP(Post_Secondary_Enrollment[[#This Row],[School Name]],Maine_Schools_2022[School Name],Maine_Schools_2022[Grade Span],"error")</f>
        <v>09-12</v>
      </c>
      <c r="J57" t="str">
        <f>_xlfn.XLOOKUP(Post_Secondary_Enrollment[[#This Row],[School Name]],Maine_Schools_2022[School Name],Maine_Schools_2022[School Type],"error")</f>
        <v>Public</v>
      </c>
      <c r="K57" t="str">
        <f>IF(Post_Secondary_Enrollment[[#This Row],[School Kind]]="Charter","Charter","Non Charter")</f>
        <v>Non Charter</v>
      </c>
    </row>
    <row r="58" spans="1:11">
      <c r="A58" t="s">
        <v>622</v>
      </c>
      <c r="B58" t="s">
        <v>954</v>
      </c>
      <c r="C58" t="s">
        <v>98</v>
      </c>
      <c r="D58" t="s">
        <v>1280</v>
      </c>
      <c r="E58" t="s">
        <v>1280</v>
      </c>
      <c r="F58">
        <v>156</v>
      </c>
      <c r="G58">
        <v>245</v>
      </c>
      <c r="H58">
        <v>0.63670000000000004</v>
      </c>
      <c r="I58" t="str">
        <f>_xlfn.XLOOKUP(Post_Secondary_Enrollment[[#This Row],[School Name]],Maine_Schools_2022[School Name],Maine_Schools_2022[Grade Span],"error")</f>
        <v>09-12</v>
      </c>
      <c r="J58" t="str">
        <f>_xlfn.XLOOKUP(Post_Secondary_Enrollment[[#This Row],[School Name]],Maine_Schools_2022[School Name],Maine_Schools_2022[School Type],"error")</f>
        <v>Public</v>
      </c>
      <c r="K58" t="str">
        <f>IF(Post_Secondary_Enrollment[[#This Row],[School Kind]]="Charter","Charter","Non Charter")</f>
        <v>Non Charter</v>
      </c>
    </row>
    <row r="59" spans="1:11">
      <c r="A59" t="s">
        <v>622</v>
      </c>
      <c r="B59" t="s">
        <v>965</v>
      </c>
      <c r="C59" t="s">
        <v>136</v>
      </c>
      <c r="D59" t="s">
        <v>1280</v>
      </c>
      <c r="E59" t="s">
        <v>1280</v>
      </c>
      <c r="F59">
        <v>75</v>
      </c>
      <c r="G59">
        <v>142</v>
      </c>
      <c r="H59">
        <v>0.5282</v>
      </c>
      <c r="I59" t="str">
        <f>_xlfn.XLOOKUP(Post_Secondary_Enrollment[[#This Row],[School Name]],Maine_Schools_2022[School Name],Maine_Schools_2022[Grade Span],"error")</f>
        <v>09-12</v>
      </c>
      <c r="J59" t="str">
        <f>_xlfn.XLOOKUP(Post_Secondary_Enrollment[[#This Row],[School Name]],Maine_Schools_2022[School Name],Maine_Schools_2022[School Type],"error")</f>
        <v>Public</v>
      </c>
      <c r="K59" t="str">
        <f>IF(Post_Secondary_Enrollment[[#This Row],[School Kind]]="Charter","Charter","Non Charter")</f>
        <v>Non Charter</v>
      </c>
    </row>
    <row r="60" spans="1:11">
      <c r="A60" t="s">
        <v>622</v>
      </c>
      <c r="B60" t="s">
        <v>971</v>
      </c>
      <c r="C60" t="s">
        <v>185</v>
      </c>
      <c r="D60" t="s">
        <v>1280</v>
      </c>
      <c r="E60" t="s">
        <v>1280</v>
      </c>
      <c r="F60">
        <v>16</v>
      </c>
      <c r="G60">
        <v>30</v>
      </c>
      <c r="H60">
        <v>0.5333</v>
      </c>
      <c r="I60" t="str">
        <f>_xlfn.XLOOKUP(Post_Secondary_Enrollment[[#This Row],[School Name]],Maine_Schools_2022[School Name],Maine_Schools_2022[Grade Span],"error")</f>
        <v>07-12</v>
      </c>
      <c r="J60" t="str">
        <f>_xlfn.XLOOKUP(Post_Secondary_Enrollment[[#This Row],[School Name]],Maine_Schools_2022[School Name],Maine_Schools_2022[School Type],"error")</f>
        <v>Public</v>
      </c>
      <c r="K60" t="str">
        <f>IF(Post_Secondary_Enrollment[[#This Row],[School Kind]]="Charter","Charter","Non Charter")</f>
        <v>Non Charter</v>
      </c>
    </row>
    <row r="61" spans="1:11">
      <c r="A61" t="s">
        <v>622</v>
      </c>
      <c r="B61" t="s">
        <v>971</v>
      </c>
      <c r="C61" t="s">
        <v>64</v>
      </c>
      <c r="D61" t="s">
        <v>1280</v>
      </c>
      <c r="E61" t="s">
        <v>1280</v>
      </c>
      <c r="F61">
        <v>27</v>
      </c>
      <c r="G61">
        <v>85</v>
      </c>
      <c r="H61">
        <v>0.31759999999999999</v>
      </c>
      <c r="I61" t="str">
        <f>_xlfn.XLOOKUP(Post_Secondary_Enrollment[[#This Row],[School Name]],Maine_Schools_2022[School Name],Maine_Schools_2022[Grade Span],"error")</f>
        <v>09-12</v>
      </c>
      <c r="J61" t="str">
        <f>_xlfn.XLOOKUP(Post_Secondary_Enrollment[[#This Row],[School Name]],Maine_Schools_2022[School Name],Maine_Schools_2022[School Type],"error")</f>
        <v>Public</v>
      </c>
      <c r="K61" t="str">
        <f>IF(Post_Secondary_Enrollment[[#This Row],[School Kind]]="Charter","Charter","Non Charter")</f>
        <v>Non Charter</v>
      </c>
    </row>
    <row r="62" spans="1:11">
      <c r="A62" t="s">
        <v>622</v>
      </c>
      <c r="B62" t="s">
        <v>976</v>
      </c>
      <c r="C62" t="s">
        <v>400</v>
      </c>
      <c r="D62" t="s">
        <v>1280</v>
      </c>
      <c r="E62" t="s">
        <v>1280</v>
      </c>
      <c r="F62">
        <v>61</v>
      </c>
      <c r="G62">
        <v>137</v>
      </c>
      <c r="H62">
        <v>0.44529999999999997</v>
      </c>
      <c r="I62" t="str">
        <f>_xlfn.XLOOKUP(Post_Secondary_Enrollment[[#This Row],[School Name]],Maine_Schools_2022[School Name],Maine_Schools_2022[Grade Span],"error")</f>
        <v>09-12</v>
      </c>
      <c r="J62" t="str">
        <f>_xlfn.XLOOKUP(Post_Secondary_Enrollment[[#This Row],[School Name]],Maine_Schools_2022[School Name],Maine_Schools_2022[School Type],"error")</f>
        <v>Public</v>
      </c>
      <c r="K62" t="str">
        <f>IF(Post_Secondary_Enrollment[[#This Row],[School Kind]]="Charter","Charter","Non Charter")</f>
        <v>Non Charter</v>
      </c>
    </row>
    <row r="63" spans="1:11">
      <c r="A63" t="s">
        <v>622</v>
      </c>
      <c r="B63" t="s">
        <v>987</v>
      </c>
      <c r="C63" t="s">
        <v>94</v>
      </c>
      <c r="D63" t="s">
        <v>1280</v>
      </c>
      <c r="E63" t="s">
        <v>1280</v>
      </c>
      <c r="F63">
        <v>56</v>
      </c>
      <c r="G63">
        <v>118</v>
      </c>
      <c r="H63">
        <v>0.47460000000000002</v>
      </c>
      <c r="I63" t="str">
        <f>_xlfn.XLOOKUP(Post_Secondary_Enrollment[[#This Row],[School Name]],Maine_Schools_2022[School Name],Maine_Schools_2022[Grade Span],"error")</f>
        <v>09-12</v>
      </c>
      <c r="J63" t="str">
        <f>_xlfn.XLOOKUP(Post_Secondary_Enrollment[[#This Row],[School Name]],Maine_Schools_2022[School Name],Maine_Schools_2022[School Type],"error")</f>
        <v>Public</v>
      </c>
      <c r="K63" t="str">
        <f>IF(Post_Secondary_Enrollment[[#This Row],[School Kind]]="Charter","Charter","Non Charter")</f>
        <v>Non Charter</v>
      </c>
    </row>
    <row r="64" spans="1:11">
      <c r="A64" t="s">
        <v>622</v>
      </c>
      <c r="B64" t="s">
        <v>992</v>
      </c>
      <c r="C64" t="s">
        <v>250</v>
      </c>
      <c r="D64" t="s">
        <v>1280</v>
      </c>
      <c r="E64" t="s">
        <v>1280</v>
      </c>
      <c r="F64">
        <v>137</v>
      </c>
      <c r="G64">
        <v>220</v>
      </c>
      <c r="H64">
        <v>0.62270000000000003</v>
      </c>
      <c r="I64" t="str">
        <f>_xlfn.XLOOKUP(Post_Secondary_Enrollment[[#This Row],[School Name]],Maine_Schools_2022[School Name],Maine_Schools_2022[Grade Span],"error")</f>
        <v>09-12</v>
      </c>
      <c r="J64" t="str">
        <f>_xlfn.XLOOKUP(Post_Secondary_Enrollment[[#This Row],[School Name]],Maine_Schools_2022[School Name],Maine_Schools_2022[School Type],"error")</f>
        <v>Public</v>
      </c>
      <c r="K64" t="str">
        <f>IF(Post_Secondary_Enrollment[[#This Row],[School Kind]]="Charter","Charter","Non Charter")</f>
        <v>Non Charter</v>
      </c>
    </row>
    <row r="65" spans="1:11">
      <c r="A65" t="s">
        <v>622</v>
      </c>
      <c r="B65" t="s">
        <v>995</v>
      </c>
      <c r="C65" t="s">
        <v>69</v>
      </c>
      <c r="D65" t="s">
        <v>1280</v>
      </c>
      <c r="E65" t="s">
        <v>1280</v>
      </c>
      <c r="F65">
        <v>90</v>
      </c>
      <c r="G65">
        <v>130</v>
      </c>
      <c r="H65">
        <v>0.69230000000000003</v>
      </c>
      <c r="I65" t="str">
        <f>_xlfn.XLOOKUP(Post_Secondary_Enrollment[[#This Row],[School Name]],Maine_Schools_2022[School Name],Maine_Schools_2022[Grade Span],"error")</f>
        <v>09-12</v>
      </c>
      <c r="J65" t="str">
        <f>_xlfn.XLOOKUP(Post_Secondary_Enrollment[[#This Row],[School Name]],Maine_Schools_2022[School Name],Maine_Schools_2022[School Type],"error")</f>
        <v>Public</v>
      </c>
      <c r="K65" t="str">
        <f>IF(Post_Secondary_Enrollment[[#This Row],[School Kind]]="Charter","Charter","Non Charter")</f>
        <v>Non Charter</v>
      </c>
    </row>
    <row r="66" spans="1:11">
      <c r="A66" t="s">
        <v>622</v>
      </c>
      <c r="B66" t="s">
        <v>998</v>
      </c>
      <c r="C66" t="s">
        <v>282</v>
      </c>
      <c r="D66" t="s">
        <v>1280</v>
      </c>
      <c r="E66" t="s">
        <v>1280</v>
      </c>
      <c r="F66">
        <v>50</v>
      </c>
      <c r="G66">
        <v>84</v>
      </c>
      <c r="H66">
        <v>0.59519999999999995</v>
      </c>
      <c r="I66" t="str">
        <f>_xlfn.XLOOKUP(Post_Secondary_Enrollment[[#This Row],[School Name]],Maine_Schools_2022[School Name],Maine_Schools_2022[Grade Span],"error")</f>
        <v>09-12</v>
      </c>
      <c r="J66" t="str">
        <f>_xlfn.XLOOKUP(Post_Secondary_Enrollment[[#This Row],[School Name]],Maine_Schools_2022[School Name],Maine_Schools_2022[School Type],"error")</f>
        <v>Public</v>
      </c>
      <c r="K66" t="str">
        <f>IF(Post_Secondary_Enrollment[[#This Row],[School Kind]]="Charter","Charter","Non Charter")</f>
        <v>Non Charter</v>
      </c>
    </row>
    <row r="67" spans="1:11">
      <c r="A67" t="s">
        <v>622</v>
      </c>
      <c r="B67" t="s">
        <v>1002</v>
      </c>
      <c r="C67" t="s">
        <v>181</v>
      </c>
      <c r="D67" t="s">
        <v>1280</v>
      </c>
      <c r="E67" t="s">
        <v>1280</v>
      </c>
      <c r="F67">
        <v>99</v>
      </c>
      <c r="G67">
        <v>223</v>
      </c>
      <c r="H67">
        <v>0.44390000000000002</v>
      </c>
      <c r="I67" t="str">
        <f>_xlfn.XLOOKUP(Post_Secondary_Enrollment[[#This Row],[School Name]],Maine_Schools_2022[School Name],Maine_Schools_2022[Grade Span],"error")</f>
        <v>09-12</v>
      </c>
      <c r="J67" t="str">
        <f>_xlfn.XLOOKUP(Post_Secondary_Enrollment[[#This Row],[School Name]],Maine_Schools_2022[School Name],Maine_Schools_2022[School Type],"error")</f>
        <v>Public</v>
      </c>
      <c r="K67" t="str">
        <f>IF(Post_Secondary_Enrollment[[#This Row],[School Kind]]="Charter","Charter","Non Charter")</f>
        <v>Non Charter</v>
      </c>
    </row>
    <row r="68" spans="1:11">
      <c r="A68" t="s">
        <v>622</v>
      </c>
      <c r="B68" t="s">
        <v>1010</v>
      </c>
      <c r="C68" t="s">
        <v>297</v>
      </c>
      <c r="D68" t="s">
        <v>1280</v>
      </c>
      <c r="E68" t="s">
        <v>1280</v>
      </c>
      <c r="F68">
        <v>95</v>
      </c>
      <c r="G68">
        <v>153</v>
      </c>
      <c r="H68">
        <v>0.62090000000000001</v>
      </c>
      <c r="I68" t="str">
        <f>_xlfn.XLOOKUP(Post_Secondary_Enrollment[[#This Row],[School Name]],Maine_Schools_2022[School Name],Maine_Schools_2022[Grade Span],"error")</f>
        <v>09-12</v>
      </c>
      <c r="J68" t="str">
        <f>_xlfn.XLOOKUP(Post_Secondary_Enrollment[[#This Row],[School Name]],Maine_Schools_2022[School Name],Maine_Schools_2022[School Type],"error")</f>
        <v>Public</v>
      </c>
      <c r="K68" t="str">
        <f>IF(Post_Secondary_Enrollment[[#This Row],[School Kind]]="Charter","Charter","Non Charter")</f>
        <v>Non Charter</v>
      </c>
    </row>
    <row r="69" spans="1:11">
      <c r="A69" t="s">
        <v>622</v>
      </c>
      <c r="B69" t="s">
        <v>1015</v>
      </c>
      <c r="C69" t="s">
        <v>204</v>
      </c>
      <c r="D69" t="s">
        <v>1280</v>
      </c>
      <c r="E69" t="s">
        <v>1280</v>
      </c>
      <c r="F69">
        <v>80</v>
      </c>
      <c r="G69">
        <v>145</v>
      </c>
      <c r="H69">
        <v>0.55169999999999997</v>
      </c>
      <c r="I69" t="str">
        <f>_xlfn.XLOOKUP(Post_Secondary_Enrollment[[#This Row],[School Name]],Maine_Schools_2022[School Name],Maine_Schools_2022[Grade Span],"error")</f>
        <v>09-12</v>
      </c>
      <c r="J69" t="str">
        <f>_xlfn.XLOOKUP(Post_Secondary_Enrollment[[#This Row],[School Name]],Maine_Schools_2022[School Name],Maine_Schools_2022[School Type],"error")</f>
        <v>Public</v>
      </c>
      <c r="K69" t="str">
        <f>IF(Post_Secondary_Enrollment[[#This Row],[School Kind]]="Charter","Charter","Non Charter")</f>
        <v>Non Charter</v>
      </c>
    </row>
    <row r="70" spans="1:11">
      <c r="A70" t="s">
        <v>622</v>
      </c>
      <c r="B70" t="s">
        <v>1019</v>
      </c>
      <c r="C70" t="s">
        <v>201</v>
      </c>
      <c r="D70" t="s">
        <v>1280</v>
      </c>
      <c r="E70" t="s">
        <v>1280</v>
      </c>
      <c r="F70">
        <v>14</v>
      </c>
      <c r="G70">
        <v>35</v>
      </c>
      <c r="H70">
        <v>0.4</v>
      </c>
      <c r="I70" t="str">
        <f>_xlfn.XLOOKUP(Post_Secondary_Enrollment[[#This Row],[School Name]],Maine_Schools_2022[School Name],Maine_Schools_2022[Grade Span],"error")</f>
        <v>09-12</v>
      </c>
      <c r="J70" t="str">
        <f>_xlfn.XLOOKUP(Post_Secondary_Enrollment[[#This Row],[School Name]],Maine_Schools_2022[School Name],Maine_Schools_2022[School Type],"error")</f>
        <v>Public</v>
      </c>
      <c r="K70" t="str">
        <f>IF(Post_Secondary_Enrollment[[#This Row],[School Kind]]="Charter","Charter","Non Charter")</f>
        <v>Non Charter</v>
      </c>
    </row>
    <row r="71" spans="1:11">
      <c r="A71" t="s">
        <v>622</v>
      </c>
      <c r="B71" t="s">
        <v>1021</v>
      </c>
      <c r="C71" t="s">
        <v>308</v>
      </c>
      <c r="D71" t="s">
        <v>1280</v>
      </c>
      <c r="E71" t="s">
        <v>1280</v>
      </c>
      <c r="F71">
        <v>122</v>
      </c>
      <c r="G71">
        <v>172</v>
      </c>
      <c r="H71">
        <v>0.70930000000000004</v>
      </c>
      <c r="I71" t="str">
        <f>_xlfn.XLOOKUP(Post_Secondary_Enrollment[[#This Row],[School Name]],Maine_Schools_2022[School Name],Maine_Schools_2022[Grade Span],"error")</f>
        <v>09-12</v>
      </c>
      <c r="J71" t="str">
        <f>_xlfn.XLOOKUP(Post_Secondary_Enrollment[[#This Row],[School Name]],Maine_Schools_2022[School Name],Maine_Schools_2022[School Type],"error")</f>
        <v>Public</v>
      </c>
      <c r="K71" t="str">
        <f>IF(Post_Secondary_Enrollment[[#This Row],[School Kind]]="Charter","Charter","Non Charter")</f>
        <v>Non Charter</v>
      </c>
    </row>
    <row r="72" spans="1:11">
      <c r="A72" t="s">
        <v>622</v>
      </c>
      <c r="B72" t="s">
        <v>1025</v>
      </c>
      <c r="C72" t="s">
        <v>430</v>
      </c>
      <c r="D72" t="s">
        <v>1280</v>
      </c>
      <c r="E72" t="s">
        <v>1280</v>
      </c>
      <c r="F72">
        <v>119</v>
      </c>
      <c r="G72">
        <v>184</v>
      </c>
      <c r="H72">
        <v>0.64670000000000005</v>
      </c>
      <c r="I72" t="str">
        <f>_xlfn.XLOOKUP(Post_Secondary_Enrollment[[#This Row],[School Name]],Maine_Schools_2022[School Name],Maine_Schools_2022[Grade Span],"error")</f>
        <v>09-12</v>
      </c>
      <c r="J72" t="str">
        <f>_xlfn.XLOOKUP(Post_Secondary_Enrollment[[#This Row],[School Name]],Maine_Schools_2022[School Name],Maine_Schools_2022[School Type],"error")</f>
        <v>Public</v>
      </c>
      <c r="K72" t="str">
        <f>IF(Post_Secondary_Enrollment[[#This Row],[School Kind]]="Charter","Charter","Non Charter")</f>
        <v>Non Charter</v>
      </c>
    </row>
    <row r="73" spans="1:11">
      <c r="A73" t="s">
        <v>622</v>
      </c>
      <c r="B73" t="s">
        <v>1029</v>
      </c>
      <c r="C73" t="s">
        <v>100</v>
      </c>
      <c r="D73" t="s">
        <v>1280</v>
      </c>
      <c r="E73" t="s">
        <v>1280</v>
      </c>
      <c r="F73">
        <v>22</v>
      </c>
      <c r="G73">
        <v>40</v>
      </c>
      <c r="H73">
        <v>0.55000000000000004</v>
      </c>
      <c r="I73" t="str">
        <f>_xlfn.XLOOKUP(Post_Secondary_Enrollment[[#This Row],[School Name]],Maine_Schools_2022[School Name],Maine_Schools_2022[Grade Span],"error")</f>
        <v>09-12</v>
      </c>
      <c r="J73" t="str">
        <f>_xlfn.XLOOKUP(Post_Secondary_Enrollment[[#This Row],[School Name]],Maine_Schools_2022[School Name],Maine_Schools_2022[School Type],"error")</f>
        <v>Public</v>
      </c>
      <c r="K73" t="str">
        <f>IF(Post_Secondary_Enrollment[[#This Row],[School Kind]]="Charter","Charter","Non Charter")</f>
        <v>Non Charter</v>
      </c>
    </row>
    <row r="74" spans="1:11">
      <c r="A74" t="s">
        <v>622</v>
      </c>
      <c r="B74" t="s">
        <v>1031</v>
      </c>
      <c r="C74" t="s">
        <v>126</v>
      </c>
      <c r="D74" t="s">
        <v>1280</v>
      </c>
      <c r="E74" t="s">
        <v>1280</v>
      </c>
      <c r="F74">
        <v>22</v>
      </c>
      <c r="G74">
        <v>46</v>
      </c>
      <c r="H74">
        <v>0.4783</v>
      </c>
      <c r="I74" t="str">
        <f>_xlfn.XLOOKUP(Post_Secondary_Enrollment[[#This Row],[School Name]],Maine_Schools_2022[School Name],Maine_Schools_2022[Grade Span],"error")</f>
        <v>09-12</v>
      </c>
      <c r="J74" t="str">
        <f>_xlfn.XLOOKUP(Post_Secondary_Enrollment[[#This Row],[School Name]],Maine_Schools_2022[School Name],Maine_Schools_2022[School Type],"error")</f>
        <v>Public</v>
      </c>
      <c r="K74" t="str">
        <f>IF(Post_Secondary_Enrollment[[#This Row],[School Kind]]="Charter","Charter","Non Charter")</f>
        <v>Non Charter</v>
      </c>
    </row>
    <row r="75" spans="1:11">
      <c r="A75" t="s">
        <v>622</v>
      </c>
      <c r="B75" t="s">
        <v>1036</v>
      </c>
      <c r="C75" t="s">
        <v>131</v>
      </c>
      <c r="D75" t="s">
        <v>1280</v>
      </c>
      <c r="E75" t="s">
        <v>1280</v>
      </c>
      <c r="F75">
        <v>49</v>
      </c>
      <c r="G75">
        <v>91</v>
      </c>
      <c r="H75">
        <v>0.53849999999999998</v>
      </c>
      <c r="I75" t="str">
        <f>_xlfn.XLOOKUP(Post_Secondary_Enrollment[[#This Row],[School Name]],Maine_Schools_2022[School Name],Maine_Schools_2022[Grade Span],"error")</f>
        <v>09-12</v>
      </c>
      <c r="J75" t="str">
        <f>_xlfn.XLOOKUP(Post_Secondary_Enrollment[[#This Row],[School Name]],Maine_Schools_2022[School Name],Maine_Schools_2022[School Type],"error")</f>
        <v>Public</v>
      </c>
      <c r="K75" t="str">
        <f>IF(Post_Secondary_Enrollment[[#This Row],[School Kind]]="Charter","Charter","Non Charter")</f>
        <v>Non Charter</v>
      </c>
    </row>
    <row r="76" spans="1:11">
      <c r="A76" t="s">
        <v>622</v>
      </c>
      <c r="B76" t="s">
        <v>1039</v>
      </c>
      <c r="C76" t="s">
        <v>158</v>
      </c>
      <c r="D76" t="s">
        <v>1280</v>
      </c>
      <c r="E76" t="s">
        <v>1280</v>
      </c>
      <c r="F76">
        <v>64</v>
      </c>
      <c r="G76">
        <v>79</v>
      </c>
      <c r="H76">
        <v>0.81010000000000004</v>
      </c>
      <c r="I76" t="str">
        <f>_xlfn.XLOOKUP(Post_Secondary_Enrollment[[#This Row],[School Name]],Maine_Schools_2022[School Name],Maine_Schools_2022[Grade Span],"error")</f>
        <v>09-12</v>
      </c>
      <c r="J76" t="str">
        <f>_xlfn.XLOOKUP(Post_Secondary_Enrollment[[#This Row],[School Name]],Maine_Schools_2022[School Name],Maine_Schools_2022[School Type],"error")</f>
        <v>Public</v>
      </c>
      <c r="K76" t="str">
        <f>IF(Post_Secondary_Enrollment[[#This Row],[School Kind]]="Charter","Charter","Non Charter")</f>
        <v>Non Charter</v>
      </c>
    </row>
    <row r="77" spans="1:11">
      <c r="A77" t="s">
        <v>622</v>
      </c>
      <c r="B77" t="s">
        <v>1043</v>
      </c>
      <c r="C77" t="s">
        <v>319</v>
      </c>
      <c r="D77" t="s">
        <v>1280</v>
      </c>
      <c r="E77" t="s">
        <v>1280</v>
      </c>
      <c r="F77">
        <v>40</v>
      </c>
      <c r="G77">
        <v>77</v>
      </c>
      <c r="H77">
        <v>0.51949999999999996</v>
      </c>
      <c r="I77" t="str">
        <f>_xlfn.XLOOKUP(Post_Secondary_Enrollment[[#This Row],[School Name]],Maine_Schools_2022[School Name],Maine_Schools_2022[Grade Span],"error")</f>
        <v>09-12</v>
      </c>
      <c r="J77" t="str">
        <f>_xlfn.XLOOKUP(Post_Secondary_Enrollment[[#This Row],[School Name]],Maine_Schools_2022[School Name],Maine_Schools_2022[School Type],"error")</f>
        <v>Public</v>
      </c>
      <c r="K77" t="str">
        <f>IF(Post_Secondary_Enrollment[[#This Row],[School Kind]]="Charter","Charter","Non Charter")</f>
        <v>Non Charter</v>
      </c>
    </row>
    <row r="78" spans="1:11">
      <c r="A78" t="s">
        <v>622</v>
      </c>
      <c r="B78" t="s">
        <v>1047</v>
      </c>
      <c r="C78" t="s">
        <v>322</v>
      </c>
      <c r="D78" t="s">
        <v>1280</v>
      </c>
      <c r="E78" t="s">
        <v>1280</v>
      </c>
      <c r="F78">
        <v>14</v>
      </c>
      <c r="G78">
        <v>36</v>
      </c>
      <c r="H78">
        <v>0.38890000000000002</v>
      </c>
      <c r="I78" t="str">
        <f>_xlfn.XLOOKUP(Post_Secondary_Enrollment[[#This Row],[School Name]],Maine_Schools_2022[School Name],Maine_Schools_2022[Grade Span],"error")</f>
        <v>09-12</v>
      </c>
      <c r="J78" t="str">
        <f>_xlfn.XLOOKUP(Post_Secondary_Enrollment[[#This Row],[School Name]],Maine_Schools_2022[School Name],Maine_Schools_2022[School Type],"error")</f>
        <v>Public</v>
      </c>
      <c r="K78" t="str">
        <f>IF(Post_Secondary_Enrollment[[#This Row],[School Kind]]="Charter","Charter","Non Charter")</f>
        <v>Non Charter</v>
      </c>
    </row>
    <row r="79" spans="1:11">
      <c r="A79" t="s">
        <v>622</v>
      </c>
      <c r="B79" t="s">
        <v>1050</v>
      </c>
      <c r="C79" t="s">
        <v>62</v>
      </c>
      <c r="D79" t="s">
        <v>1280</v>
      </c>
      <c r="E79" t="s">
        <v>1280</v>
      </c>
      <c r="F79">
        <v>10</v>
      </c>
      <c r="G79">
        <v>14</v>
      </c>
      <c r="H79">
        <v>0.71430000000000005</v>
      </c>
      <c r="I79" t="str">
        <f>_xlfn.XLOOKUP(Post_Secondary_Enrollment[[#This Row],[School Name]],Maine_Schools_2022[School Name],Maine_Schools_2022[Grade Span],"error")</f>
        <v>PK-12</v>
      </c>
      <c r="J79" t="str">
        <f>_xlfn.XLOOKUP(Post_Secondary_Enrollment[[#This Row],[School Name]],Maine_Schools_2022[School Name],Maine_Schools_2022[School Type],"error")</f>
        <v>Public</v>
      </c>
      <c r="K79" t="str">
        <f>IF(Post_Secondary_Enrollment[[#This Row],[School Kind]]="Charter","Charter","Non Charter")</f>
        <v>Non Charter</v>
      </c>
    </row>
    <row r="80" spans="1:11">
      <c r="A80" t="s">
        <v>622</v>
      </c>
      <c r="B80" t="s">
        <v>1052</v>
      </c>
      <c r="C80" t="s">
        <v>323</v>
      </c>
      <c r="D80" t="s">
        <v>1280</v>
      </c>
      <c r="E80" t="s">
        <v>1280</v>
      </c>
      <c r="F80">
        <v>11</v>
      </c>
      <c r="G80">
        <v>17</v>
      </c>
      <c r="H80">
        <v>0.64710000000000001</v>
      </c>
      <c r="I80" t="str">
        <f>_xlfn.XLOOKUP(Post_Secondary_Enrollment[[#This Row],[School Name]],Maine_Schools_2022[School Name],Maine_Schools_2022[Grade Span],"error")</f>
        <v>07-12</v>
      </c>
      <c r="J80" t="str">
        <f>_xlfn.XLOOKUP(Post_Secondary_Enrollment[[#This Row],[School Name]],Maine_Schools_2022[School Name],Maine_Schools_2022[School Type],"error")</f>
        <v>Public</v>
      </c>
      <c r="K80" t="str">
        <f>IF(Post_Secondary_Enrollment[[#This Row],[School Kind]]="Charter","Charter","Non Charter")</f>
        <v>Non Charter</v>
      </c>
    </row>
    <row r="81" spans="1:11">
      <c r="A81" t="s">
        <v>622</v>
      </c>
      <c r="B81" t="s">
        <v>1054</v>
      </c>
      <c r="C81" t="s">
        <v>173</v>
      </c>
      <c r="D81" t="s">
        <v>1280</v>
      </c>
      <c r="E81" t="s">
        <v>1280</v>
      </c>
      <c r="F81">
        <v>76</v>
      </c>
      <c r="G81">
        <v>117</v>
      </c>
      <c r="H81">
        <v>0.64959999999999996</v>
      </c>
      <c r="I81" t="str">
        <f>_xlfn.XLOOKUP(Post_Secondary_Enrollment[[#This Row],[School Name]],Maine_Schools_2022[School Name],Maine_Schools_2022[Grade Span],"error")</f>
        <v>09-12</v>
      </c>
      <c r="J81" t="str">
        <f>_xlfn.XLOOKUP(Post_Secondary_Enrollment[[#This Row],[School Name]],Maine_Schools_2022[School Name],Maine_Schools_2022[School Type],"error")</f>
        <v>Public</v>
      </c>
      <c r="K81" t="str">
        <f>IF(Post_Secondary_Enrollment[[#This Row],[School Kind]]="Charter","Charter","Non Charter")</f>
        <v>Non Charter</v>
      </c>
    </row>
    <row r="82" spans="1:11">
      <c r="A82" t="s">
        <v>622</v>
      </c>
      <c r="B82" t="s">
        <v>1058</v>
      </c>
      <c r="C82" t="s">
        <v>486</v>
      </c>
      <c r="D82" t="s">
        <v>1280</v>
      </c>
      <c r="E82" t="s">
        <v>1280</v>
      </c>
      <c r="F82">
        <v>103</v>
      </c>
      <c r="G82">
        <v>152</v>
      </c>
      <c r="H82">
        <v>0.67759999999999998</v>
      </c>
      <c r="I82" t="str">
        <f>_xlfn.XLOOKUP(Post_Secondary_Enrollment[[#This Row],[School Name]],Maine_Schools_2022[School Name],Maine_Schools_2022[Grade Span],"error")</f>
        <v>09-12</v>
      </c>
      <c r="J82" t="str">
        <f>_xlfn.XLOOKUP(Post_Secondary_Enrollment[[#This Row],[School Name]],Maine_Schools_2022[School Name],Maine_Schools_2022[School Type],"error")</f>
        <v>Public</v>
      </c>
      <c r="K82" t="str">
        <f>IF(Post_Secondary_Enrollment[[#This Row],[School Kind]]="Charter","Charter","Non Charter")</f>
        <v>Non Charter</v>
      </c>
    </row>
    <row r="83" spans="1:11">
      <c r="A83" t="s">
        <v>622</v>
      </c>
      <c r="B83" t="s">
        <v>1065</v>
      </c>
      <c r="C83" t="s">
        <v>359</v>
      </c>
      <c r="D83" t="s">
        <v>1280</v>
      </c>
      <c r="E83" t="s">
        <v>1280</v>
      </c>
      <c r="F83">
        <v>47</v>
      </c>
      <c r="G83">
        <v>94</v>
      </c>
      <c r="H83">
        <v>0.5</v>
      </c>
      <c r="I83" t="str">
        <f>_xlfn.XLOOKUP(Post_Secondary_Enrollment[[#This Row],[School Name]],Maine_Schools_2022[School Name],Maine_Schools_2022[Grade Span],"error")</f>
        <v>09-12</v>
      </c>
      <c r="J83" t="str">
        <f>_xlfn.XLOOKUP(Post_Secondary_Enrollment[[#This Row],[School Name]],Maine_Schools_2022[School Name],Maine_Schools_2022[School Type],"error")</f>
        <v>Public</v>
      </c>
      <c r="K83" t="str">
        <f>IF(Post_Secondary_Enrollment[[#This Row],[School Kind]]="Charter","Charter","Non Charter")</f>
        <v>Non Charter</v>
      </c>
    </row>
    <row r="84" spans="1:11">
      <c r="A84" t="s">
        <v>622</v>
      </c>
      <c r="B84" t="s">
        <v>1070</v>
      </c>
      <c r="C84" t="s">
        <v>21</v>
      </c>
      <c r="D84" t="s">
        <v>1280</v>
      </c>
      <c r="E84" t="s">
        <v>1280</v>
      </c>
      <c r="F84">
        <v>45</v>
      </c>
      <c r="G84">
        <v>84</v>
      </c>
      <c r="H84">
        <v>0.53569999999999995</v>
      </c>
      <c r="I84" t="str">
        <f>_xlfn.XLOOKUP(Post_Secondary_Enrollment[[#This Row],[School Name]],Maine_Schools_2022[School Name],Maine_Schools_2022[Grade Span],"error")</f>
        <v>09-12</v>
      </c>
      <c r="J84" t="str">
        <f>_xlfn.XLOOKUP(Post_Secondary_Enrollment[[#This Row],[School Name]],Maine_Schools_2022[School Name],Maine_Schools_2022[School Type],"error")</f>
        <v>Public</v>
      </c>
      <c r="K84" t="str">
        <f>IF(Post_Secondary_Enrollment[[#This Row],[School Kind]]="Charter","Charter","Non Charter")</f>
        <v>Non Charter</v>
      </c>
    </row>
    <row r="85" spans="1:11">
      <c r="A85" t="s">
        <v>622</v>
      </c>
      <c r="B85" t="s">
        <v>1072</v>
      </c>
      <c r="C85" t="s">
        <v>84</v>
      </c>
      <c r="D85" t="s">
        <v>1280</v>
      </c>
      <c r="E85" t="s">
        <v>1280</v>
      </c>
      <c r="F85">
        <v>53</v>
      </c>
      <c r="G85">
        <v>115</v>
      </c>
      <c r="H85">
        <v>0.46089999999999998</v>
      </c>
      <c r="I85" t="str">
        <f>_xlfn.XLOOKUP(Post_Secondary_Enrollment[[#This Row],[School Name]],Maine_Schools_2022[School Name],Maine_Schools_2022[Grade Span],"error")</f>
        <v>09-12</v>
      </c>
      <c r="J85" t="str">
        <f>_xlfn.XLOOKUP(Post_Secondary_Enrollment[[#This Row],[School Name]],Maine_Schools_2022[School Name],Maine_Schools_2022[School Type],"error")</f>
        <v>Public</v>
      </c>
      <c r="K85" t="str">
        <f>IF(Post_Secondary_Enrollment[[#This Row],[School Kind]]="Charter","Charter","Non Charter")</f>
        <v>Non Charter</v>
      </c>
    </row>
    <row r="86" spans="1:11">
      <c r="A86" t="s">
        <v>622</v>
      </c>
      <c r="B86" t="s">
        <v>1077</v>
      </c>
      <c r="C86" t="s">
        <v>219</v>
      </c>
      <c r="D86" t="s">
        <v>1280</v>
      </c>
      <c r="E86" t="s">
        <v>1280</v>
      </c>
      <c r="F86">
        <v>10</v>
      </c>
      <c r="G86">
        <v>39</v>
      </c>
      <c r="H86">
        <v>0.25640000000000002</v>
      </c>
      <c r="I86" t="str">
        <f>_xlfn.XLOOKUP(Post_Secondary_Enrollment[[#This Row],[School Name]],Maine_Schools_2022[School Name],Maine_Schools_2022[Grade Span],"error")</f>
        <v>05-12</v>
      </c>
      <c r="J86" t="str">
        <f>_xlfn.XLOOKUP(Post_Secondary_Enrollment[[#This Row],[School Name]],Maine_Schools_2022[School Name],Maine_Schools_2022[School Type],"error")</f>
        <v>Public</v>
      </c>
      <c r="K86" t="str">
        <f>IF(Post_Secondary_Enrollment[[#This Row],[School Kind]]="Charter","Charter","Non Charter")</f>
        <v>Non Charter</v>
      </c>
    </row>
    <row r="87" spans="1:11">
      <c r="A87" t="s">
        <v>622</v>
      </c>
      <c r="B87" t="s">
        <v>1081</v>
      </c>
      <c r="C87" t="s">
        <v>34</v>
      </c>
      <c r="D87" t="s">
        <v>1280</v>
      </c>
      <c r="E87" t="s">
        <v>1280</v>
      </c>
      <c r="F87">
        <v>11</v>
      </c>
      <c r="G87">
        <v>23</v>
      </c>
      <c r="H87">
        <v>0.4783</v>
      </c>
      <c r="I87" t="str">
        <f>_xlfn.XLOOKUP(Post_Secondary_Enrollment[[#This Row],[School Name]],Maine_Schools_2022[School Name],Maine_Schools_2022[Grade Span],"error")</f>
        <v>07-12</v>
      </c>
      <c r="J87" t="str">
        <f>_xlfn.XLOOKUP(Post_Secondary_Enrollment[[#This Row],[School Name]],Maine_Schools_2022[School Name],Maine_Schools_2022[School Type],"error")</f>
        <v>Public</v>
      </c>
      <c r="K87" t="str">
        <f>IF(Post_Secondary_Enrollment[[#This Row],[School Kind]]="Charter","Charter","Non Charter")</f>
        <v>Non Charter</v>
      </c>
    </row>
    <row r="88" spans="1:11">
      <c r="A88" t="s">
        <v>622</v>
      </c>
      <c r="B88" t="s">
        <v>1083</v>
      </c>
      <c r="C88" t="s">
        <v>128</v>
      </c>
      <c r="D88" t="s">
        <v>1280</v>
      </c>
      <c r="E88" t="s">
        <v>1280</v>
      </c>
      <c r="F88">
        <v>15</v>
      </c>
      <c r="G88">
        <v>38</v>
      </c>
      <c r="H88">
        <v>0.3947</v>
      </c>
      <c r="I88" t="str">
        <f>_xlfn.XLOOKUP(Post_Secondary_Enrollment[[#This Row],[School Name]],Maine_Schools_2022[School Name],Maine_Schools_2022[Grade Span],"error")</f>
        <v>09-12</v>
      </c>
      <c r="J88" t="str">
        <f>_xlfn.XLOOKUP(Post_Secondary_Enrollment[[#This Row],[School Name]],Maine_Schools_2022[School Name],Maine_Schools_2022[School Type],"error")</f>
        <v>Public</v>
      </c>
      <c r="K88" t="str">
        <f>IF(Post_Secondary_Enrollment[[#This Row],[School Kind]]="Charter","Charter","Non Charter")</f>
        <v>Non Charter</v>
      </c>
    </row>
    <row r="89" spans="1:11">
      <c r="A89" t="s">
        <v>622</v>
      </c>
      <c r="B89" t="s">
        <v>1086</v>
      </c>
      <c r="C89" t="s">
        <v>345</v>
      </c>
      <c r="D89" t="s">
        <v>1280</v>
      </c>
      <c r="E89" t="s">
        <v>1280</v>
      </c>
      <c r="F89">
        <v>11</v>
      </c>
      <c r="G89">
        <v>26</v>
      </c>
      <c r="H89">
        <v>0.42309999999999998</v>
      </c>
      <c r="I89" t="str">
        <f>_xlfn.XLOOKUP(Post_Secondary_Enrollment[[#This Row],[School Name]],Maine_Schools_2022[School Name],Maine_Schools_2022[Grade Span],"error")</f>
        <v>09-12</v>
      </c>
      <c r="J89" t="str">
        <f>_xlfn.XLOOKUP(Post_Secondary_Enrollment[[#This Row],[School Name]],Maine_Schools_2022[School Name],Maine_Schools_2022[School Type],"error")</f>
        <v>Public</v>
      </c>
      <c r="K89" t="str">
        <f>IF(Post_Secondary_Enrollment[[#This Row],[School Kind]]="Charter","Charter","Non Charter")</f>
        <v>Non Charter</v>
      </c>
    </row>
    <row r="90" spans="1:11">
      <c r="A90" t="s">
        <v>622</v>
      </c>
      <c r="B90" t="s">
        <v>1088</v>
      </c>
      <c r="C90" t="s">
        <v>60</v>
      </c>
      <c r="D90" t="s">
        <v>1280</v>
      </c>
      <c r="E90" t="s">
        <v>1280</v>
      </c>
      <c r="F90">
        <v>53</v>
      </c>
      <c r="G90">
        <v>123</v>
      </c>
      <c r="H90">
        <v>0.43090000000000001</v>
      </c>
      <c r="I90" t="str">
        <f>_xlfn.XLOOKUP(Post_Secondary_Enrollment[[#This Row],[School Name]],Maine_Schools_2022[School Name],Maine_Schools_2022[Grade Span],"error")</f>
        <v>09-12</v>
      </c>
      <c r="J90" t="str">
        <f>_xlfn.XLOOKUP(Post_Secondary_Enrollment[[#This Row],[School Name]],Maine_Schools_2022[School Name],Maine_Schools_2022[School Type],"error")</f>
        <v>Public</v>
      </c>
      <c r="K90" t="str">
        <f>IF(Post_Secondary_Enrollment[[#This Row],[School Kind]]="Charter","Charter","Non Charter")</f>
        <v>Non Charter</v>
      </c>
    </row>
    <row r="91" spans="1:11">
      <c r="A91" t="s">
        <v>622</v>
      </c>
      <c r="B91" t="s">
        <v>1094</v>
      </c>
      <c r="C91" t="s">
        <v>447</v>
      </c>
      <c r="D91" t="s">
        <v>1280</v>
      </c>
      <c r="E91" t="s">
        <v>1280</v>
      </c>
      <c r="F91">
        <v>9</v>
      </c>
      <c r="G91">
        <v>26</v>
      </c>
      <c r="H91">
        <v>0.34620000000000001</v>
      </c>
      <c r="I91" t="str">
        <f>_xlfn.XLOOKUP(Post_Secondary_Enrollment[[#This Row],[School Name]],Maine_Schools_2022[School Name],Maine_Schools_2022[Grade Span],"error")</f>
        <v>PK-12</v>
      </c>
      <c r="J91" t="str">
        <f>_xlfn.XLOOKUP(Post_Secondary_Enrollment[[#This Row],[School Name]],Maine_Schools_2022[School Name],Maine_Schools_2022[School Type],"error")</f>
        <v>Public</v>
      </c>
      <c r="K91" t="str">
        <f>IF(Post_Secondary_Enrollment[[#This Row],[School Kind]]="Charter","Charter","Non Charter")</f>
        <v>Non Charter</v>
      </c>
    </row>
    <row r="92" spans="1:11">
      <c r="A92" t="s">
        <v>622</v>
      </c>
      <c r="B92" t="s">
        <v>1096</v>
      </c>
      <c r="C92" t="s">
        <v>422</v>
      </c>
      <c r="D92" t="s">
        <v>1280</v>
      </c>
      <c r="E92" t="s">
        <v>1280</v>
      </c>
      <c r="F92">
        <v>124</v>
      </c>
      <c r="G92">
        <v>153</v>
      </c>
      <c r="H92">
        <v>0.8105</v>
      </c>
      <c r="I92" t="str">
        <f>_xlfn.XLOOKUP(Post_Secondary_Enrollment[[#This Row],[School Name]],Maine_Schools_2022[School Name],Maine_Schools_2022[Grade Span],"error")</f>
        <v>09-12</v>
      </c>
      <c r="J92" t="str">
        <f>_xlfn.XLOOKUP(Post_Secondary_Enrollment[[#This Row],[School Name]],Maine_Schools_2022[School Name],Maine_Schools_2022[School Type],"error")</f>
        <v>Public</v>
      </c>
      <c r="K92" t="str">
        <f>IF(Post_Secondary_Enrollment[[#This Row],[School Kind]]="Charter","Charter","Non Charter")</f>
        <v>Non Charter</v>
      </c>
    </row>
    <row r="93" spans="1:11">
      <c r="A93" t="s">
        <v>622</v>
      </c>
      <c r="B93" t="s">
        <v>1097</v>
      </c>
      <c r="C93" t="s">
        <v>270</v>
      </c>
      <c r="D93" t="s">
        <v>1280</v>
      </c>
      <c r="E93" t="s">
        <v>1280</v>
      </c>
      <c r="F93">
        <v>83</v>
      </c>
      <c r="G93">
        <v>127</v>
      </c>
      <c r="H93">
        <v>0.65349999999999997</v>
      </c>
      <c r="I93" t="str">
        <f>_xlfn.XLOOKUP(Post_Secondary_Enrollment[[#This Row],[School Name]],Maine_Schools_2022[School Name],Maine_Schools_2022[Grade Span],"error")</f>
        <v>09-12</v>
      </c>
      <c r="J93" t="str">
        <f>_xlfn.XLOOKUP(Post_Secondary_Enrollment[[#This Row],[School Name]],Maine_Schools_2022[School Name],Maine_Schools_2022[School Type],"error")</f>
        <v>Public</v>
      </c>
      <c r="K93" t="str">
        <f>IF(Post_Secondary_Enrollment[[#This Row],[School Kind]]="Charter","Charter","Non Charter")</f>
        <v>Non Charter</v>
      </c>
    </row>
    <row r="94" spans="1:11">
      <c r="A94" t="s">
        <v>622</v>
      </c>
      <c r="B94" t="s">
        <v>1102</v>
      </c>
      <c r="C94" t="s">
        <v>112</v>
      </c>
      <c r="D94" t="s">
        <v>1280</v>
      </c>
      <c r="E94" t="s">
        <v>1280</v>
      </c>
      <c r="F94">
        <v>70</v>
      </c>
      <c r="G94">
        <v>134</v>
      </c>
      <c r="H94">
        <v>0.52239999999999998</v>
      </c>
      <c r="I94" t="str">
        <f>_xlfn.XLOOKUP(Post_Secondary_Enrollment[[#This Row],[School Name]],Maine_Schools_2022[School Name],Maine_Schools_2022[Grade Span],"error")</f>
        <v>09-12</v>
      </c>
      <c r="J94" t="str">
        <f>_xlfn.XLOOKUP(Post_Secondary_Enrollment[[#This Row],[School Name]],Maine_Schools_2022[School Name],Maine_Schools_2022[School Type],"error")</f>
        <v>Public</v>
      </c>
      <c r="K94" t="str">
        <f>IF(Post_Secondary_Enrollment[[#This Row],[School Kind]]="Charter","Charter","Non Charter")</f>
        <v>Non Charter</v>
      </c>
    </row>
    <row r="95" spans="1:11">
      <c r="A95" t="s">
        <v>622</v>
      </c>
      <c r="B95" t="s">
        <v>1106</v>
      </c>
      <c r="C95" t="s">
        <v>171</v>
      </c>
      <c r="D95" t="s">
        <v>1280</v>
      </c>
      <c r="E95" t="s">
        <v>1280</v>
      </c>
      <c r="F95">
        <v>36</v>
      </c>
      <c r="G95">
        <v>74</v>
      </c>
      <c r="H95">
        <v>0.48649999999999999</v>
      </c>
      <c r="I95" t="str">
        <f>_xlfn.XLOOKUP(Post_Secondary_Enrollment[[#This Row],[School Name]],Maine_Schools_2022[School Name],Maine_Schools_2022[Grade Span],"error")</f>
        <v>09-12</v>
      </c>
      <c r="J95" t="str">
        <f>_xlfn.XLOOKUP(Post_Secondary_Enrollment[[#This Row],[School Name]],Maine_Schools_2022[School Name],Maine_Schools_2022[School Type],"error")</f>
        <v>Public</v>
      </c>
      <c r="K95" t="str">
        <f>IF(Post_Secondary_Enrollment[[#This Row],[School Kind]]="Charter","Charter","Non Charter")</f>
        <v>Non Charter</v>
      </c>
    </row>
    <row r="96" spans="1:11">
      <c r="A96" t="s">
        <v>622</v>
      </c>
      <c r="B96" t="s">
        <v>1108</v>
      </c>
      <c r="C96" t="s">
        <v>74</v>
      </c>
      <c r="D96" t="s">
        <v>1280</v>
      </c>
      <c r="E96" t="s">
        <v>1280</v>
      </c>
      <c r="F96">
        <v>20</v>
      </c>
      <c r="G96">
        <v>35</v>
      </c>
      <c r="H96">
        <v>0.57140000000000002</v>
      </c>
      <c r="I96" t="str">
        <f>_xlfn.XLOOKUP(Post_Secondary_Enrollment[[#This Row],[School Name]],Maine_Schools_2022[School Name],Maine_Schools_2022[Grade Span],"error")</f>
        <v>09-12</v>
      </c>
      <c r="J96" t="str">
        <f>_xlfn.XLOOKUP(Post_Secondary_Enrollment[[#This Row],[School Name]],Maine_Schools_2022[School Name],Maine_Schools_2022[School Type],"error")</f>
        <v>Public</v>
      </c>
      <c r="K96" t="str">
        <f>IF(Post_Secondary_Enrollment[[#This Row],[School Kind]]="Charter","Charter","Non Charter")</f>
        <v>Non Charter</v>
      </c>
    </row>
    <row r="97" spans="1:11">
      <c r="A97" t="s">
        <v>622</v>
      </c>
      <c r="B97" t="s">
        <v>1111</v>
      </c>
      <c r="C97" t="s">
        <v>296</v>
      </c>
      <c r="D97" t="s">
        <v>1280</v>
      </c>
      <c r="E97" t="s">
        <v>1280</v>
      </c>
      <c r="F97">
        <v>95</v>
      </c>
      <c r="G97">
        <v>190</v>
      </c>
      <c r="H97">
        <v>0.5</v>
      </c>
      <c r="I97" t="str">
        <f>_xlfn.XLOOKUP(Post_Secondary_Enrollment[[#This Row],[School Name]],Maine_Schools_2022[School Name],Maine_Schools_2022[Grade Span],"error")</f>
        <v>09-12</v>
      </c>
      <c r="J97" t="str">
        <f>_xlfn.XLOOKUP(Post_Secondary_Enrollment[[#This Row],[School Name]],Maine_Schools_2022[School Name],Maine_Schools_2022[School Type],"error")</f>
        <v>Public</v>
      </c>
      <c r="K97" t="str">
        <f>IF(Post_Secondary_Enrollment[[#This Row],[School Kind]]="Charter","Charter","Non Charter")</f>
        <v>Non Charter</v>
      </c>
    </row>
    <row r="98" spans="1:11">
      <c r="A98" t="s">
        <v>622</v>
      </c>
      <c r="B98" t="s">
        <v>1118</v>
      </c>
      <c r="C98" t="s">
        <v>130</v>
      </c>
      <c r="D98" t="s">
        <v>1280</v>
      </c>
      <c r="E98" t="s">
        <v>1280</v>
      </c>
      <c r="F98">
        <v>21</v>
      </c>
      <c r="G98">
        <v>41</v>
      </c>
      <c r="H98">
        <v>0.51219999999999999</v>
      </c>
      <c r="I98" t="str">
        <f>_xlfn.XLOOKUP(Post_Secondary_Enrollment[[#This Row],[School Name]],Maine_Schools_2022[School Name],Maine_Schools_2022[Grade Span],"error")</f>
        <v>09-12</v>
      </c>
      <c r="J98" t="str">
        <f>_xlfn.XLOOKUP(Post_Secondary_Enrollment[[#This Row],[School Name]],Maine_Schools_2022[School Name],Maine_Schools_2022[School Type],"error")</f>
        <v>Public</v>
      </c>
      <c r="K98" t="str">
        <f>IF(Post_Secondary_Enrollment[[#This Row],[School Kind]]="Charter","Charter","Non Charter")</f>
        <v>Non Charter</v>
      </c>
    </row>
    <row r="99" spans="1:11">
      <c r="A99" t="s">
        <v>622</v>
      </c>
      <c r="B99" t="s">
        <v>1123</v>
      </c>
      <c r="C99" t="s">
        <v>623</v>
      </c>
      <c r="D99" t="s">
        <v>1280</v>
      </c>
      <c r="E99" t="s">
        <v>1280</v>
      </c>
      <c r="F99">
        <v>26</v>
      </c>
      <c r="G99">
        <v>39</v>
      </c>
      <c r="H99">
        <v>0.66669999999999996</v>
      </c>
      <c r="I99" t="str">
        <f>_xlfn.XLOOKUP(Post_Secondary_Enrollment[[#This Row],[School Name]],Maine_Schools_2022[School Name],Maine_Schools_2022[Grade Span],"error")</f>
        <v>09-12</v>
      </c>
      <c r="J99" t="str">
        <f>_xlfn.XLOOKUP(Post_Secondary_Enrollment[[#This Row],[School Name]],Maine_Schools_2022[School Name],Maine_Schools_2022[School Type],"error")</f>
        <v>Public</v>
      </c>
      <c r="K99" t="str">
        <f>IF(Post_Secondary_Enrollment[[#This Row],[School Kind]]="Charter","Charter","Non Charter")</f>
        <v>Non Charter</v>
      </c>
    </row>
    <row r="100" spans="1:11">
      <c r="A100" t="s">
        <v>622</v>
      </c>
      <c r="B100" t="s">
        <v>1125</v>
      </c>
      <c r="C100" t="s">
        <v>325</v>
      </c>
      <c r="D100" t="s">
        <v>1280</v>
      </c>
      <c r="E100" t="s">
        <v>1280</v>
      </c>
      <c r="F100">
        <v>120</v>
      </c>
      <c r="G100">
        <v>233</v>
      </c>
      <c r="H100">
        <v>0.51500000000000001</v>
      </c>
      <c r="I100" t="str">
        <f>_xlfn.XLOOKUP(Post_Secondary_Enrollment[[#This Row],[School Name]],Maine_Schools_2022[School Name],Maine_Schools_2022[Grade Span],"error")</f>
        <v>08-12</v>
      </c>
      <c r="J100" t="str">
        <f>_xlfn.XLOOKUP(Post_Secondary_Enrollment[[#This Row],[School Name]],Maine_Schools_2022[School Name],Maine_Schools_2022[School Type],"error")</f>
        <v>Public</v>
      </c>
      <c r="K100" t="str">
        <f>IF(Post_Secondary_Enrollment[[#This Row],[School Kind]]="Charter","Charter","Non Charter")</f>
        <v>Non Charter</v>
      </c>
    </row>
    <row r="101" spans="1:11">
      <c r="A101" t="s">
        <v>622</v>
      </c>
      <c r="B101" t="s">
        <v>1130</v>
      </c>
      <c r="C101" t="s">
        <v>86</v>
      </c>
      <c r="D101" t="s">
        <v>1280</v>
      </c>
      <c r="E101" t="s">
        <v>1280</v>
      </c>
      <c r="F101">
        <v>69</v>
      </c>
      <c r="G101">
        <v>134</v>
      </c>
      <c r="H101">
        <v>0.51490000000000002</v>
      </c>
      <c r="I101" t="str">
        <f>_xlfn.XLOOKUP(Post_Secondary_Enrollment[[#This Row],[School Name]],Maine_Schools_2022[School Name],Maine_Schools_2022[Grade Span],"error")</f>
        <v>09-12</v>
      </c>
      <c r="J101" t="str">
        <f>_xlfn.XLOOKUP(Post_Secondary_Enrollment[[#This Row],[School Name]],Maine_Schools_2022[School Name],Maine_Schools_2022[School Type],"error")</f>
        <v>Public</v>
      </c>
      <c r="K101" t="str">
        <f>IF(Post_Secondary_Enrollment[[#This Row],[School Kind]]="Charter","Charter","Non Charter")</f>
        <v>Non Charter</v>
      </c>
    </row>
    <row r="102" spans="1:11">
      <c r="A102" t="s">
        <v>622</v>
      </c>
      <c r="B102" t="s">
        <v>1138</v>
      </c>
      <c r="C102" t="s">
        <v>180</v>
      </c>
      <c r="D102" t="s">
        <v>1280</v>
      </c>
      <c r="E102" t="s">
        <v>1280</v>
      </c>
      <c r="F102">
        <v>22</v>
      </c>
      <c r="G102">
        <v>59</v>
      </c>
      <c r="H102">
        <v>0.37290000000000001</v>
      </c>
      <c r="I102" t="str">
        <f>_xlfn.XLOOKUP(Post_Secondary_Enrollment[[#This Row],[School Name]],Maine_Schools_2022[School Name],Maine_Schools_2022[Grade Span],"error")</f>
        <v>09-12</v>
      </c>
      <c r="J102" t="str">
        <f>_xlfn.XLOOKUP(Post_Secondary_Enrollment[[#This Row],[School Name]],Maine_Schools_2022[School Name],Maine_Schools_2022[School Type],"error")</f>
        <v>Public</v>
      </c>
      <c r="K102" t="str">
        <f>IF(Post_Secondary_Enrollment[[#This Row],[School Kind]]="Charter","Charter","Non Charter")</f>
        <v>Non Charter</v>
      </c>
    </row>
    <row r="103" spans="1:11">
      <c r="A103" t="s">
        <v>622</v>
      </c>
      <c r="B103" t="s">
        <v>1143</v>
      </c>
      <c r="C103" t="s">
        <v>367</v>
      </c>
      <c r="D103" t="s">
        <v>1280</v>
      </c>
      <c r="E103" t="s">
        <v>1280</v>
      </c>
      <c r="F103">
        <v>25</v>
      </c>
      <c r="G103">
        <v>51</v>
      </c>
      <c r="H103">
        <v>0.49020000000000002</v>
      </c>
      <c r="I103" t="str">
        <f>_xlfn.XLOOKUP(Post_Secondary_Enrollment[[#This Row],[School Name]],Maine_Schools_2022[School Name],Maine_Schools_2022[Grade Span],"error")</f>
        <v>09-12</v>
      </c>
      <c r="J103" t="str">
        <f>_xlfn.XLOOKUP(Post_Secondary_Enrollment[[#This Row],[School Name]],Maine_Schools_2022[School Name],Maine_Schools_2022[School Type],"error")</f>
        <v>Public</v>
      </c>
      <c r="K103" t="str">
        <f>IF(Post_Secondary_Enrollment[[#This Row],[School Kind]]="Charter","Charter","Non Charter")</f>
        <v>Non Charter</v>
      </c>
    </row>
    <row r="104" spans="1:11">
      <c r="A104" t="s">
        <v>622</v>
      </c>
      <c r="B104" t="s">
        <v>1145</v>
      </c>
      <c r="C104" t="s">
        <v>347</v>
      </c>
      <c r="D104" t="s">
        <v>1280</v>
      </c>
      <c r="E104" t="s">
        <v>1280</v>
      </c>
      <c r="F104">
        <v>14</v>
      </c>
      <c r="G104">
        <v>31</v>
      </c>
      <c r="H104">
        <v>0.4516</v>
      </c>
      <c r="I104" t="str">
        <f>_xlfn.XLOOKUP(Post_Secondary_Enrollment[[#This Row],[School Name]],Maine_Schools_2022[School Name],Maine_Schools_2022[Grade Span],"error")</f>
        <v>07-12</v>
      </c>
      <c r="J104" t="str">
        <f>_xlfn.XLOOKUP(Post_Secondary_Enrollment[[#This Row],[School Name]],Maine_Schools_2022[School Name],Maine_Schools_2022[School Type],"error")</f>
        <v>Public</v>
      </c>
      <c r="K104" t="str">
        <f>IF(Post_Secondary_Enrollment[[#This Row],[School Kind]]="Charter","Charter","Non Charter")</f>
        <v>Non Charter</v>
      </c>
    </row>
    <row r="105" spans="1:11">
      <c r="A105" t="s">
        <v>622</v>
      </c>
      <c r="B105" t="s">
        <v>1147</v>
      </c>
      <c r="C105" t="s">
        <v>12</v>
      </c>
      <c r="D105" t="s">
        <v>1280</v>
      </c>
      <c r="E105" t="s">
        <v>1280</v>
      </c>
      <c r="F105">
        <v>55</v>
      </c>
      <c r="G105">
        <v>92</v>
      </c>
      <c r="H105">
        <v>0.5978</v>
      </c>
      <c r="I105" t="str">
        <f>_xlfn.XLOOKUP(Post_Secondary_Enrollment[[#This Row],[School Name]],Maine_Schools_2022[School Name],Maine_Schools_2022[Grade Span],"error")</f>
        <v>09-12</v>
      </c>
      <c r="J105" t="str">
        <f>_xlfn.XLOOKUP(Post_Secondary_Enrollment[[#This Row],[School Name]],Maine_Schools_2022[School Name],Maine_Schools_2022[School Type],"error")</f>
        <v>Public</v>
      </c>
      <c r="K105" t="str">
        <f>IF(Post_Secondary_Enrollment[[#This Row],[School Kind]]="Charter","Charter","Non Charter")</f>
        <v>Non Charter</v>
      </c>
    </row>
    <row r="106" spans="1:11">
      <c r="A106" t="s">
        <v>622</v>
      </c>
      <c r="B106" t="s">
        <v>1155</v>
      </c>
      <c r="C106" t="s">
        <v>118</v>
      </c>
      <c r="D106" t="s">
        <v>1280</v>
      </c>
      <c r="E106" t="s">
        <v>1280</v>
      </c>
      <c r="F106">
        <v>27</v>
      </c>
      <c r="G106">
        <v>70</v>
      </c>
      <c r="H106">
        <v>0.38569999999999999</v>
      </c>
      <c r="I106" t="str">
        <f>_xlfn.XLOOKUP(Post_Secondary_Enrollment[[#This Row],[School Name]],Maine_Schools_2022[School Name],Maine_Schools_2022[Grade Span],"error")</f>
        <v>09-12</v>
      </c>
      <c r="J106" t="str">
        <f>_xlfn.XLOOKUP(Post_Secondary_Enrollment[[#This Row],[School Name]],Maine_Schools_2022[School Name],Maine_Schools_2022[School Type],"error")</f>
        <v>Public</v>
      </c>
      <c r="K106" t="str">
        <f>IF(Post_Secondary_Enrollment[[#This Row],[School Kind]]="Charter","Charter","Non Charter")</f>
        <v>Non Charter</v>
      </c>
    </row>
    <row r="107" spans="1:11">
      <c r="A107" t="s">
        <v>622</v>
      </c>
      <c r="B107" t="s">
        <v>1158</v>
      </c>
      <c r="C107" t="s">
        <v>27</v>
      </c>
      <c r="D107" t="s">
        <v>1280</v>
      </c>
      <c r="E107" t="s">
        <v>1280</v>
      </c>
      <c r="F107">
        <v>22</v>
      </c>
      <c r="G107">
        <v>50</v>
      </c>
      <c r="H107">
        <v>0.44</v>
      </c>
      <c r="I107" t="str">
        <f>_xlfn.XLOOKUP(Post_Secondary_Enrollment[[#This Row],[School Name]],Maine_Schools_2022[School Name],Maine_Schools_2022[Grade Span],"error")</f>
        <v>09-12</v>
      </c>
      <c r="J107" t="str">
        <f>_xlfn.XLOOKUP(Post_Secondary_Enrollment[[#This Row],[School Name]],Maine_Schools_2022[School Name],Maine_Schools_2022[School Type],"error")</f>
        <v>Public</v>
      </c>
      <c r="K107" t="str">
        <f>IF(Post_Secondary_Enrollment[[#This Row],[School Kind]]="Charter","Charter","Non Charter")</f>
        <v>Non Charter</v>
      </c>
    </row>
    <row r="108" spans="1:11">
      <c r="A108" t="s">
        <v>622</v>
      </c>
      <c r="B108" t="s">
        <v>1162</v>
      </c>
      <c r="C108" t="s">
        <v>384</v>
      </c>
      <c r="D108" t="s">
        <v>1280</v>
      </c>
      <c r="E108" t="s">
        <v>1280</v>
      </c>
      <c r="F108">
        <v>117</v>
      </c>
      <c r="G108">
        <v>179</v>
      </c>
      <c r="H108">
        <v>0.65359999999999996</v>
      </c>
      <c r="I108" t="str">
        <f>_xlfn.XLOOKUP(Post_Secondary_Enrollment[[#This Row],[School Name]],Maine_Schools_2022[School Name],Maine_Schools_2022[Grade Span],"error")</f>
        <v>09-12</v>
      </c>
      <c r="J108" t="str">
        <f>_xlfn.XLOOKUP(Post_Secondary_Enrollment[[#This Row],[School Name]],Maine_Schools_2022[School Name],Maine_Schools_2022[School Type],"error")</f>
        <v>Public</v>
      </c>
      <c r="K108" t="str">
        <f>IF(Post_Secondary_Enrollment[[#This Row],[School Kind]]="Charter","Charter","Non Charter")</f>
        <v>Non Charter</v>
      </c>
    </row>
    <row r="109" spans="1:11">
      <c r="A109" t="s">
        <v>622</v>
      </c>
      <c r="B109" t="s">
        <v>1167</v>
      </c>
      <c r="C109" t="s">
        <v>362</v>
      </c>
      <c r="D109" t="s">
        <v>1280</v>
      </c>
      <c r="E109" t="s">
        <v>1280</v>
      </c>
      <c r="F109">
        <v>12</v>
      </c>
      <c r="G109">
        <v>18</v>
      </c>
      <c r="H109">
        <v>0.66669999999999996</v>
      </c>
      <c r="I109" t="str">
        <f>_xlfn.XLOOKUP(Post_Secondary_Enrollment[[#This Row],[School Name]],Maine_Schools_2022[School Name],Maine_Schools_2022[Grade Span],"error")</f>
        <v>PK-12</v>
      </c>
      <c r="J109" t="str">
        <f>_xlfn.XLOOKUP(Post_Secondary_Enrollment[[#This Row],[School Name]],Maine_Schools_2022[School Name],Maine_Schools_2022[School Type],"error")</f>
        <v>Public</v>
      </c>
      <c r="K109" t="str">
        <f>IF(Post_Secondary_Enrollment[[#This Row],[School Kind]]="Charter","Charter","Non Charter")</f>
        <v>Non Charter</v>
      </c>
    </row>
    <row r="110" spans="1:11">
      <c r="A110" t="s">
        <v>622</v>
      </c>
      <c r="B110" t="s">
        <v>1169</v>
      </c>
      <c r="C110" t="s">
        <v>356</v>
      </c>
      <c r="D110" t="s">
        <v>1280</v>
      </c>
      <c r="E110" t="s">
        <v>1280</v>
      </c>
      <c r="F110">
        <v>72</v>
      </c>
      <c r="G110">
        <v>100</v>
      </c>
      <c r="H110">
        <v>0.72</v>
      </c>
      <c r="I110" t="str">
        <f>_xlfn.XLOOKUP(Post_Secondary_Enrollment[[#This Row],[School Name]],Maine_Schools_2022[School Name],Maine_Schools_2022[Grade Span],"error")</f>
        <v>09-12</v>
      </c>
      <c r="J110" t="str">
        <f>_xlfn.XLOOKUP(Post_Secondary_Enrollment[[#This Row],[School Name]],Maine_Schools_2022[School Name],Maine_Schools_2022[School Type],"error")</f>
        <v>Public</v>
      </c>
      <c r="K110" t="str">
        <f>IF(Post_Secondary_Enrollment[[#This Row],[School Kind]]="Charter","Charter","Non Charter")</f>
        <v>Non Charter</v>
      </c>
    </row>
    <row r="111" spans="1:11">
      <c r="A111" t="s">
        <v>622</v>
      </c>
      <c r="B111" t="s">
        <v>1172</v>
      </c>
      <c r="C111" t="s">
        <v>427</v>
      </c>
      <c r="D111" t="s">
        <v>1280</v>
      </c>
      <c r="E111" t="s">
        <v>1280</v>
      </c>
      <c r="F111">
        <v>27</v>
      </c>
      <c r="G111">
        <v>49</v>
      </c>
      <c r="H111">
        <v>0.55100000000000005</v>
      </c>
      <c r="I111" t="str">
        <f>_xlfn.XLOOKUP(Post_Secondary_Enrollment[[#This Row],[School Name]],Maine_Schools_2022[School Name],Maine_Schools_2022[Grade Span],"error")</f>
        <v>07-12</v>
      </c>
      <c r="J111" t="str">
        <f>_xlfn.XLOOKUP(Post_Secondary_Enrollment[[#This Row],[School Name]],Maine_Schools_2022[School Name],Maine_Schools_2022[School Type],"error")</f>
        <v>Public</v>
      </c>
      <c r="K111" t="str">
        <f>IF(Post_Secondary_Enrollment[[#This Row],[School Kind]]="Charter","Charter","Non Charter")</f>
        <v>Non Charter</v>
      </c>
    </row>
    <row r="112" spans="1:11">
      <c r="A112" t="s">
        <v>622</v>
      </c>
      <c r="B112" t="s">
        <v>1182</v>
      </c>
      <c r="C112" t="s">
        <v>48</v>
      </c>
      <c r="D112" t="s">
        <v>1280</v>
      </c>
      <c r="E112" t="s">
        <v>1280</v>
      </c>
      <c r="F112">
        <v>19</v>
      </c>
      <c r="G112">
        <v>24</v>
      </c>
      <c r="H112">
        <v>0.79169999999999996</v>
      </c>
      <c r="I112" t="str">
        <f>_xlfn.XLOOKUP(Post_Secondary_Enrollment[[#This Row],[School Name]],Maine_Schools_2022[School Name],Maine_Schools_2022[Grade Span],"error")</f>
        <v>06-12</v>
      </c>
      <c r="J112" t="str">
        <f>_xlfn.XLOOKUP(Post_Secondary_Enrollment[[#This Row],[School Name]],Maine_Schools_2022[School Name],Maine_Schools_2022[School Type],"error")</f>
        <v>Public</v>
      </c>
      <c r="K112" t="str">
        <f>IF(Post_Secondary_Enrollment[[#This Row],[School Kind]]="Charter","Charter","Non Charter")</f>
        <v>Non Charter</v>
      </c>
    </row>
    <row r="113" spans="1:11">
      <c r="A113" t="s">
        <v>622</v>
      </c>
      <c r="B113" t="s">
        <v>1187</v>
      </c>
      <c r="C113" t="s">
        <v>223</v>
      </c>
      <c r="D113" t="s">
        <v>1280</v>
      </c>
      <c r="E113" t="s">
        <v>1280</v>
      </c>
      <c r="F113">
        <v>10</v>
      </c>
      <c r="G113">
        <v>15</v>
      </c>
      <c r="H113">
        <v>0.66669999999999996</v>
      </c>
      <c r="I113" t="str">
        <f>_xlfn.XLOOKUP(Post_Secondary_Enrollment[[#This Row],[School Name]],Maine_Schools_2022[School Name],Maine_Schools_2022[Grade Span],"error")</f>
        <v>09-12</v>
      </c>
      <c r="J113" t="str">
        <f>_xlfn.XLOOKUP(Post_Secondary_Enrollment[[#This Row],[School Name]],Maine_Schools_2022[School Name],Maine_Schools_2022[School Type],"error")</f>
        <v>Public</v>
      </c>
      <c r="K113" t="str">
        <f>IF(Post_Secondary_Enrollment[[#This Row],[School Kind]]="Charter","Charter","Non Charter")</f>
        <v>Non Charter</v>
      </c>
    </row>
    <row r="114" spans="1:11">
      <c r="A114" t="s">
        <v>622</v>
      </c>
      <c r="B114" t="s">
        <v>1189</v>
      </c>
      <c r="C114" t="s">
        <v>81</v>
      </c>
      <c r="D114" t="s">
        <v>1280</v>
      </c>
      <c r="E114" t="s">
        <v>1280</v>
      </c>
      <c r="F114">
        <v>9</v>
      </c>
      <c r="G114">
        <v>16</v>
      </c>
      <c r="H114">
        <v>0.5625</v>
      </c>
      <c r="I114" t="str">
        <f>_xlfn.XLOOKUP(Post_Secondary_Enrollment[[#This Row],[School Name]],Maine_Schools_2022[School Name],Maine_Schools_2022[Grade Span],"error")</f>
        <v>06-12</v>
      </c>
      <c r="J114" t="str">
        <f>_xlfn.XLOOKUP(Post_Secondary_Enrollment[[#This Row],[School Name]],Maine_Schools_2022[School Name],Maine_Schools_2022[School Type],"error")</f>
        <v>Public</v>
      </c>
      <c r="K114" t="str">
        <f>IF(Post_Secondary_Enrollment[[#This Row],[School Kind]]="Charter","Charter","Non Charter")</f>
        <v>Non Charter</v>
      </c>
    </row>
    <row r="115" spans="1:11">
      <c r="A115" t="s">
        <v>622</v>
      </c>
      <c r="B115" t="s">
        <v>1192</v>
      </c>
      <c r="C115" t="s">
        <v>196</v>
      </c>
      <c r="D115" t="s">
        <v>1280</v>
      </c>
      <c r="E115" t="s">
        <v>1280</v>
      </c>
      <c r="F115">
        <v>131</v>
      </c>
      <c r="G115">
        <v>267</v>
      </c>
      <c r="H115">
        <v>0.49059999999999998</v>
      </c>
      <c r="I115" t="str">
        <f>_xlfn.XLOOKUP(Post_Secondary_Enrollment[[#This Row],[School Name]],Maine_Schools_2022[School Name],Maine_Schools_2022[Grade Span],"error")</f>
        <v>09-12</v>
      </c>
      <c r="J115" t="str">
        <f>_xlfn.XLOOKUP(Post_Secondary_Enrollment[[#This Row],[School Name]],Maine_Schools_2022[School Name],Maine_Schools_2022[School Type],"error")</f>
        <v>Public</v>
      </c>
      <c r="K115" t="str">
        <f>IF(Post_Secondary_Enrollment[[#This Row],[School Kind]]="Charter","Charter","Non Charter")</f>
        <v>Non Charter</v>
      </c>
    </row>
    <row r="116" spans="1:11">
      <c r="A116" t="s">
        <v>622</v>
      </c>
      <c r="B116" t="s">
        <v>1195</v>
      </c>
      <c r="C116" t="s">
        <v>527</v>
      </c>
      <c r="D116" t="s">
        <v>1280</v>
      </c>
      <c r="E116" t="s">
        <v>1280</v>
      </c>
      <c r="F116">
        <v>190</v>
      </c>
      <c r="G116">
        <v>231</v>
      </c>
      <c r="H116">
        <v>0.82250000000000001</v>
      </c>
      <c r="I116" t="str">
        <f>_xlfn.XLOOKUP(Post_Secondary_Enrollment[[#This Row],[School Name]],Maine_Schools_2022[School Name],Maine_Schools_2022[Grade Span],"error")</f>
        <v>09-12</v>
      </c>
      <c r="J116" t="str">
        <f>_xlfn.XLOOKUP(Post_Secondary_Enrollment[[#This Row],[School Name]],Maine_Schools_2022[School Name],Maine_Schools_2022[School Type],"error")</f>
        <v>Public</v>
      </c>
      <c r="K116" t="str">
        <f>IF(Post_Secondary_Enrollment[[#This Row],[School Kind]]="Charter","Charter","Non Charter")</f>
        <v>Non Charter</v>
      </c>
    </row>
    <row r="117" spans="1:11">
      <c r="A117" t="s">
        <v>622</v>
      </c>
      <c r="B117" t="s">
        <v>1203</v>
      </c>
      <c r="C117" t="s">
        <v>379</v>
      </c>
      <c r="D117" t="s">
        <v>1280</v>
      </c>
      <c r="E117" t="s">
        <v>1280</v>
      </c>
      <c r="F117">
        <v>157</v>
      </c>
      <c r="G117">
        <v>208</v>
      </c>
      <c r="H117">
        <v>0.75480000000000003</v>
      </c>
      <c r="I117" t="str">
        <f>_xlfn.XLOOKUP(Post_Secondary_Enrollment[[#This Row],[School Name]],Maine_Schools_2022[School Name],Maine_Schools_2022[Grade Span],"error")</f>
        <v>09-12</v>
      </c>
      <c r="J117" t="str">
        <f>_xlfn.XLOOKUP(Post_Secondary_Enrollment[[#This Row],[School Name]],Maine_Schools_2022[School Name],Maine_Schools_2022[School Type],"error")</f>
        <v>Public</v>
      </c>
      <c r="K117" t="str">
        <f>IF(Post_Secondary_Enrollment[[#This Row],[School Kind]]="Charter","Charter","Non Charter")</f>
        <v>Non Charter</v>
      </c>
    </row>
    <row r="118" spans="1:11">
      <c r="A118" t="s">
        <v>622</v>
      </c>
      <c r="B118" t="s">
        <v>541</v>
      </c>
      <c r="C118" t="s">
        <v>541</v>
      </c>
      <c r="D118" t="s">
        <v>1280</v>
      </c>
      <c r="E118" t="s">
        <v>1280</v>
      </c>
      <c r="F118">
        <v>199</v>
      </c>
      <c r="G118">
        <v>286</v>
      </c>
      <c r="H118">
        <v>0.69579999999999997</v>
      </c>
      <c r="I118" t="str">
        <f>_xlfn.XLOOKUP(Post_Secondary_Enrollment[[#This Row],[School Name]],Maine_Schools_2022[School Name],Maine_Schools_2022[Grade Span],"error")</f>
        <v>06-12</v>
      </c>
      <c r="J118" t="str">
        <f>_xlfn.XLOOKUP(Post_Secondary_Enrollment[[#This Row],[School Name]],Maine_Schools_2022[School Name],Maine_Schools_2022[School Type],"error")</f>
        <v>Private - 60% Publicly Funded</v>
      </c>
      <c r="K118" t="str">
        <f>IF(Post_Secondary_Enrollment[[#This Row],[School Kind]]="Charter","Charter","Non Charter")</f>
        <v>Non Charter</v>
      </c>
    </row>
    <row r="119" spans="1:11">
      <c r="A119" t="s">
        <v>622</v>
      </c>
      <c r="B119" t="s">
        <v>553</v>
      </c>
      <c r="C119" t="s">
        <v>553</v>
      </c>
      <c r="D119" t="s">
        <v>1280</v>
      </c>
      <c r="E119" t="s">
        <v>1280</v>
      </c>
      <c r="F119">
        <v>38</v>
      </c>
      <c r="G119">
        <v>73</v>
      </c>
      <c r="H119">
        <v>0.52049999999999996</v>
      </c>
      <c r="I119" t="str">
        <f>_xlfn.XLOOKUP(Post_Secondary_Enrollment[[#This Row],[School Name]],Maine_Schools_2022[School Name],Maine_Schools_2022[Grade Span],"error")</f>
        <v>09-12</v>
      </c>
      <c r="J119" t="str">
        <f>_xlfn.XLOOKUP(Post_Secondary_Enrollment[[#This Row],[School Name]],Maine_Schools_2022[School Name],Maine_Schools_2022[School Type],"error")</f>
        <v>Private - 60% Publicly Funded</v>
      </c>
      <c r="K119" t="str">
        <f>IF(Post_Secondary_Enrollment[[#This Row],[School Kind]]="Charter","Charter","Non Charter")</f>
        <v>Non Charter</v>
      </c>
    </row>
    <row r="120" spans="1:11">
      <c r="A120" t="s">
        <v>622</v>
      </c>
      <c r="B120" t="s">
        <v>1220</v>
      </c>
      <c r="C120" t="s">
        <v>137</v>
      </c>
      <c r="D120" t="s">
        <v>1280</v>
      </c>
      <c r="E120" t="s">
        <v>1280</v>
      </c>
      <c r="F120">
        <v>60</v>
      </c>
      <c r="G120">
        <v>106</v>
      </c>
      <c r="H120">
        <v>0.56599999999999995</v>
      </c>
      <c r="I120" t="str">
        <f>_xlfn.XLOOKUP(Post_Secondary_Enrollment[[#This Row],[School Name]],Maine_Schools_2022[School Name],Maine_Schools_2022[Grade Span],"error")</f>
        <v>09-12</v>
      </c>
      <c r="J120" t="str">
        <f>_xlfn.XLOOKUP(Post_Secondary_Enrollment[[#This Row],[School Name]],Maine_Schools_2022[School Name],Maine_Schools_2022[School Type],"error")</f>
        <v>Public</v>
      </c>
      <c r="K120" t="str">
        <f>IF(Post_Secondary_Enrollment[[#This Row],[School Kind]]="Charter","Charter","Non Charter")</f>
        <v>Non Charter</v>
      </c>
    </row>
    <row r="121" spans="1:11">
      <c r="A121" t="s">
        <v>622</v>
      </c>
      <c r="B121" t="s">
        <v>1222</v>
      </c>
      <c r="C121" t="s">
        <v>409</v>
      </c>
      <c r="D121" t="s">
        <v>1280</v>
      </c>
      <c r="E121" t="s">
        <v>1280</v>
      </c>
      <c r="F121">
        <v>80</v>
      </c>
      <c r="G121">
        <v>97</v>
      </c>
      <c r="H121">
        <v>0.82469999999999999</v>
      </c>
      <c r="I121" t="str">
        <f>_xlfn.XLOOKUP(Post_Secondary_Enrollment[[#This Row],[School Name]],Maine_Schools_2022[School Name],Maine_Schools_2022[Grade Span],"error")</f>
        <v>09-12</v>
      </c>
      <c r="J121" t="str">
        <f>_xlfn.XLOOKUP(Post_Secondary_Enrollment[[#This Row],[School Name]],Maine_Schools_2022[School Name],Maine_Schools_2022[School Type],"error")</f>
        <v>Public</v>
      </c>
      <c r="K121" t="str">
        <f>IF(Post_Secondary_Enrollment[[#This Row],[School Kind]]="Charter","Charter","Non Charter")</f>
        <v>Non Charter</v>
      </c>
    </row>
    <row r="122" spans="1:11">
      <c r="A122" t="s">
        <v>622</v>
      </c>
      <c r="B122" t="s">
        <v>1229</v>
      </c>
      <c r="C122" t="s">
        <v>140</v>
      </c>
      <c r="D122" t="s">
        <v>1280</v>
      </c>
      <c r="E122" t="s">
        <v>1280</v>
      </c>
      <c r="F122">
        <v>84</v>
      </c>
      <c r="G122">
        <v>149</v>
      </c>
      <c r="H122">
        <v>0.56379999999999997</v>
      </c>
      <c r="I122" t="str">
        <f>_xlfn.XLOOKUP(Post_Secondary_Enrollment[[#This Row],[School Name]],Maine_Schools_2022[School Name],Maine_Schools_2022[Grade Span],"error")</f>
        <v>09-12</v>
      </c>
      <c r="J122" t="str">
        <f>_xlfn.XLOOKUP(Post_Secondary_Enrollment[[#This Row],[School Name]],Maine_Schools_2022[School Name],Maine_Schools_2022[School Type],"error")</f>
        <v>Public</v>
      </c>
      <c r="K122" t="str">
        <f>IF(Post_Secondary_Enrollment[[#This Row],[School Kind]]="Charter","Charter","Non Charter")</f>
        <v>Non Charter</v>
      </c>
    </row>
    <row r="123" spans="1:11">
      <c r="A123" t="s">
        <v>622</v>
      </c>
      <c r="B123" t="s">
        <v>1233</v>
      </c>
      <c r="C123" t="s">
        <v>415</v>
      </c>
      <c r="D123" t="s">
        <v>1280</v>
      </c>
      <c r="E123" t="s">
        <v>1280</v>
      </c>
      <c r="F123">
        <v>66</v>
      </c>
      <c r="G123">
        <v>101</v>
      </c>
      <c r="H123">
        <v>0.65349999999999997</v>
      </c>
      <c r="I123" t="str">
        <f>_xlfn.XLOOKUP(Post_Secondary_Enrollment[[#This Row],[School Name]],Maine_Schools_2022[School Name],Maine_Schools_2022[Grade Span],"error")</f>
        <v>09-12</v>
      </c>
      <c r="J123" t="str">
        <f>_xlfn.XLOOKUP(Post_Secondary_Enrollment[[#This Row],[School Name]],Maine_Schools_2022[School Name],Maine_Schools_2022[School Type],"error")</f>
        <v>Public</v>
      </c>
      <c r="K123" t="str">
        <f>IF(Post_Secondary_Enrollment[[#This Row],[School Kind]]="Charter","Charter","Non Charter")</f>
        <v>Non Charter</v>
      </c>
    </row>
    <row r="124" spans="1:11">
      <c r="A124" t="s">
        <v>622</v>
      </c>
      <c r="B124" t="s">
        <v>1235</v>
      </c>
      <c r="C124" t="s">
        <v>145</v>
      </c>
      <c r="D124" t="s">
        <v>1280</v>
      </c>
      <c r="E124" t="s">
        <v>1280</v>
      </c>
      <c r="F124">
        <v>33</v>
      </c>
      <c r="G124">
        <v>45</v>
      </c>
      <c r="H124">
        <v>0.73329999999999995</v>
      </c>
      <c r="I124" t="str">
        <f>_xlfn.XLOOKUP(Post_Secondary_Enrollment[[#This Row],[School Name]],Maine_Schools_2022[School Name],Maine_Schools_2022[Grade Span],"error")</f>
        <v>09-12</v>
      </c>
      <c r="J124" t="str">
        <f>_xlfn.XLOOKUP(Post_Secondary_Enrollment[[#This Row],[School Name]],Maine_Schools_2022[School Name],Maine_Schools_2022[School Type],"error")</f>
        <v>Public</v>
      </c>
      <c r="K124" t="str">
        <f>IF(Post_Secondary_Enrollment[[#This Row],[School Kind]]="Charter","Charter","Non Charter")</f>
        <v>Non Charter</v>
      </c>
    </row>
    <row r="125" spans="1:11">
      <c r="A125" t="s">
        <v>622</v>
      </c>
      <c r="B125" t="s">
        <v>1237</v>
      </c>
      <c r="C125" t="s">
        <v>151</v>
      </c>
      <c r="D125" t="s">
        <v>1280</v>
      </c>
      <c r="E125" t="s">
        <v>1280</v>
      </c>
      <c r="F125">
        <v>18</v>
      </c>
      <c r="G125">
        <v>33</v>
      </c>
      <c r="H125">
        <v>0.54549999999999998</v>
      </c>
      <c r="I125" t="str">
        <f>_xlfn.XLOOKUP(Post_Secondary_Enrollment[[#This Row],[School Name]],Maine_Schools_2022[School Name],Maine_Schools_2022[Grade Span],"error")</f>
        <v>06-12</v>
      </c>
      <c r="J125" t="str">
        <f>_xlfn.XLOOKUP(Post_Secondary_Enrollment[[#This Row],[School Name]],Maine_Schools_2022[School Name],Maine_Schools_2022[School Type],"error")</f>
        <v>Public</v>
      </c>
      <c r="K125" t="str">
        <f>IF(Post_Secondary_Enrollment[[#This Row],[School Kind]]="Charter","Charter","Non Charter")</f>
        <v>Non Charter</v>
      </c>
    </row>
    <row r="126" spans="1:11">
      <c r="A126" t="s">
        <v>622</v>
      </c>
      <c r="B126" t="s">
        <v>1241</v>
      </c>
      <c r="C126" t="s">
        <v>569</v>
      </c>
      <c r="D126" t="s">
        <v>1280</v>
      </c>
      <c r="E126" t="s">
        <v>1280</v>
      </c>
      <c r="F126">
        <v>108</v>
      </c>
      <c r="G126">
        <v>127</v>
      </c>
      <c r="H126">
        <v>0.85040000000000004</v>
      </c>
      <c r="I126" t="str">
        <f>_xlfn.XLOOKUP(Post_Secondary_Enrollment[[#This Row],[School Name]],Maine_Schools_2022[School Name],Maine_Schools_2022[Grade Span],"error")</f>
        <v>09-12</v>
      </c>
      <c r="J126" t="str">
        <f>_xlfn.XLOOKUP(Post_Secondary_Enrollment[[#This Row],[School Name]],Maine_Schools_2022[School Name],Maine_Schools_2022[School Type],"error")</f>
        <v>Public</v>
      </c>
      <c r="K126" t="str">
        <f>IF(Post_Secondary_Enrollment[[#This Row],[School Kind]]="Charter","Charter","Non Charter")</f>
        <v>Non Charter</v>
      </c>
    </row>
    <row r="127" spans="1:11">
      <c r="A127" t="s">
        <v>622</v>
      </c>
      <c r="B127" t="s">
        <v>1243</v>
      </c>
      <c r="C127" t="s">
        <v>481</v>
      </c>
      <c r="D127" t="s">
        <v>1280</v>
      </c>
      <c r="E127" t="s">
        <v>1280</v>
      </c>
      <c r="F127">
        <v>107</v>
      </c>
      <c r="G127">
        <v>139</v>
      </c>
      <c r="H127">
        <v>0.76980000000000004</v>
      </c>
      <c r="I127" t="str">
        <f>_xlfn.XLOOKUP(Post_Secondary_Enrollment[[#This Row],[School Name]],Maine_Schools_2022[School Name],Maine_Schools_2022[Grade Span],"error")</f>
        <v>09-12</v>
      </c>
      <c r="J127" t="str">
        <f>_xlfn.XLOOKUP(Post_Secondary_Enrollment[[#This Row],[School Name]],Maine_Schools_2022[School Name],Maine_Schools_2022[School Type],"error")</f>
        <v>Public</v>
      </c>
      <c r="K127" t="str">
        <f>IF(Post_Secondary_Enrollment[[#This Row],[School Kind]]="Charter","Charter","Non Charter")</f>
        <v>Non Charter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490B-E911-EE40-B52E-B90F96C65E83}">
  <dimension ref="A1:O240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2.83203125" bestFit="1" customWidth="1"/>
    <col min="4" max="4" width="11.5" bestFit="1" customWidth="1"/>
    <col min="5" max="5" width="33.1640625" bestFit="1" customWidth="1"/>
    <col min="6" max="6" width="20.33203125" bestFit="1" customWidth="1"/>
    <col min="7" max="7" width="13.83203125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4" max="14" width="24.5" bestFit="1" customWidth="1"/>
    <col min="15" max="15" width="24" bestFit="1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s="131" t="s">
        <v>1264</v>
      </c>
      <c r="O1" s="131" t="s">
        <v>1274</v>
      </c>
    </row>
    <row r="2" spans="1:15">
      <c r="A2" s="146" t="s">
        <v>573</v>
      </c>
      <c r="B2">
        <v>2</v>
      </c>
      <c r="C2" s="146" t="s">
        <v>740</v>
      </c>
      <c r="D2">
        <v>3</v>
      </c>
      <c r="E2" s="146" t="s">
        <v>7</v>
      </c>
      <c r="F2" s="146" t="s">
        <v>2335</v>
      </c>
      <c r="G2" s="146" t="s">
        <v>2337</v>
      </c>
      <c r="H2" s="146" t="s">
        <v>2334</v>
      </c>
      <c r="I2">
        <v>31</v>
      </c>
      <c r="J2">
        <v>31</v>
      </c>
      <c r="K2">
        <v>1</v>
      </c>
      <c r="L2" s="146" t="s">
        <v>1286</v>
      </c>
      <c r="M2">
        <v>0.80649999999999999</v>
      </c>
      <c r="N2" t="str">
        <f>_xlfn.XLOOKUP(Disabilities_Math[[#This Row],[School Name]],Maine_Schools[School Name],Maine_Schools[Comparison School Type], "Error")</f>
        <v>Non Charter</v>
      </c>
      <c r="O2" t="str">
        <f>_xlfn.XLOOKUP(Disabilities_Math[[#This Row],[School Name]],Maine_Schools[School Name],Maine_Schools[Comparison Grade Span], "Error")</f>
        <v>03-08</v>
      </c>
    </row>
    <row r="3" spans="1:15">
      <c r="A3" s="146" t="s">
        <v>573</v>
      </c>
      <c r="B3">
        <v>9</v>
      </c>
      <c r="C3" s="146" t="s">
        <v>749</v>
      </c>
      <c r="D3">
        <v>10</v>
      </c>
      <c r="E3" s="146" t="s">
        <v>50</v>
      </c>
      <c r="F3" s="146" t="s">
        <v>2335</v>
      </c>
      <c r="G3" s="146" t="s">
        <v>2337</v>
      </c>
      <c r="H3" s="146" t="s">
        <v>2334</v>
      </c>
      <c r="I3">
        <v>27</v>
      </c>
      <c r="J3">
        <v>26</v>
      </c>
      <c r="K3">
        <v>0.96299999999999997</v>
      </c>
      <c r="L3" s="146" t="s">
        <v>1454</v>
      </c>
      <c r="M3">
        <v>0.80769999999999997</v>
      </c>
      <c r="N3" t="str">
        <f>_xlfn.XLOOKUP(Disabilities_Math[[#This Row],[School Name]],Maine_Schools[School Name],Maine_Schools[Comparison School Type], "Error")</f>
        <v>Non Charter</v>
      </c>
      <c r="O3" t="str">
        <f>_xlfn.XLOOKUP(Disabilities_Math[[#This Row],[School Name]],Maine_Schools[School Name],Maine_Schools[Comparison Grade Span], "Error")</f>
        <v>03-08</v>
      </c>
    </row>
    <row r="4" spans="1:15">
      <c r="A4" s="146" t="s">
        <v>573</v>
      </c>
      <c r="B4">
        <v>1629</v>
      </c>
      <c r="C4" s="146" t="s">
        <v>752</v>
      </c>
      <c r="D4">
        <v>906</v>
      </c>
      <c r="E4" s="146" t="s">
        <v>68</v>
      </c>
      <c r="F4" s="146" t="s">
        <v>2335</v>
      </c>
      <c r="G4" s="146" t="s">
        <v>2337</v>
      </c>
      <c r="H4" s="146" t="s">
        <v>2334</v>
      </c>
      <c r="I4">
        <v>12</v>
      </c>
      <c r="J4">
        <v>12</v>
      </c>
      <c r="K4">
        <v>1</v>
      </c>
      <c r="L4" s="146" t="s">
        <v>1349</v>
      </c>
      <c r="M4">
        <v>0.41670000000000001</v>
      </c>
      <c r="N4" t="str">
        <f>_xlfn.XLOOKUP(Disabilities_Math[[#This Row],[School Name]],Maine_Schools[School Name],Maine_Schools[Comparison School Type], "Error")</f>
        <v>Non Charter</v>
      </c>
      <c r="O4" t="str">
        <f>_xlfn.XLOOKUP(Disabilities_Math[[#This Row],[School Name]],Maine_Schools[School Name],Maine_Schools[Comparison Grade Span], "Error")</f>
        <v>03-08</v>
      </c>
    </row>
    <row r="5" spans="1:15">
      <c r="A5" s="146" t="s">
        <v>573</v>
      </c>
      <c r="B5">
        <v>14</v>
      </c>
      <c r="C5" s="146" t="s">
        <v>754</v>
      </c>
      <c r="D5">
        <v>16</v>
      </c>
      <c r="E5" s="146" t="s">
        <v>370</v>
      </c>
      <c r="F5" s="146" t="s">
        <v>2335</v>
      </c>
      <c r="G5" s="146" t="s">
        <v>2337</v>
      </c>
      <c r="H5" s="146" t="s">
        <v>2334</v>
      </c>
      <c r="I5">
        <v>39</v>
      </c>
      <c r="J5">
        <v>38</v>
      </c>
      <c r="K5">
        <v>0.97440000000000004</v>
      </c>
      <c r="L5" s="146" t="s">
        <v>1578</v>
      </c>
      <c r="M5">
        <v>0.71050000000000002</v>
      </c>
      <c r="N5" t="str">
        <f>_xlfn.XLOOKUP(Disabilities_Math[[#This Row],[School Name]],Maine_Schools[School Name],Maine_Schools[Comparison School Type], "Error")</f>
        <v>Non Charter</v>
      </c>
      <c r="O5" t="str">
        <f>_xlfn.XLOOKUP(Disabilities_Math[[#This Row],[School Name]],Maine_Schools[School Name],Maine_Schools[Comparison Grade Span], "Error")</f>
        <v>03-06</v>
      </c>
    </row>
    <row r="6" spans="1:15">
      <c r="A6" s="146" t="s">
        <v>573</v>
      </c>
      <c r="B6">
        <v>14</v>
      </c>
      <c r="C6" s="146" t="s">
        <v>754</v>
      </c>
      <c r="D6">
        <v>27</v>
      </c>
      <c r="E6" s="146" t="s">
        <v>418</v>
      </c>
      <c r="F6" s="146" t="s">
        <v>2335</v>
      </c>
      <c r="G6" s="146" t="s">
        <v>2337</v>
      </c>
      <c r="H6" s="146" t="s">
        <v>2334</v>
      </c>
      <c r="I6">
        <v>32</v>
      </c>
      <c r="J6">
        <v>32</v>
      </c>
      <c r="K6">
        <v>1</v>
      </c>
      <c r="L6" s="146" t="s">
        <v>1298</v>
      </c>
      <c r="M6">
        <v>0.6875</v>
      </c>
      <c r="N6" t="str">
        <f>_xlfn.XLOOKUP(Disabilities_Math[[#This Row],[School Name]],Maine_Schools[School Name],Maine_Schools[Comparison School Type], "Error")</f>
        <v>Non Charter</v>
      </c>
      <c r="O6" t="str">
        <f>_xlfn.XLOOKUP(Disabilities_Math[[#This Row],[School Name]],Maine_Schools[School Name],Maine_Schools[Comparison Grade Span], "Error")</f>
        <v>03-06</v>
      </c>
    </row>
    <row r="7" spans="1:15">
      <c r="A7" s="146" t="s">
        <v>573</v>
      </c>
      <c r="B7">
        <v>14</v>
      </c>
      <c r="C7" s="146" t="s">
        <v>754</v>
      </c>
      <c r="D7">
        <v>24</v>
      </c>
      <c r="E7" s="146" t="s">
        <v>531</v>
      </c>
      <c r="F7" s="146" t="s">
        <v>2335</v>
      </c>
      <c r="G7" s="146" t="s">
        <v>2337</v>
      </c>
      <c r="H7" s="146" t="s">
        <v>2334</v>
      </c>
      <c r="I7">
        <v>52</v>
      </c>
      <c r="J7">
        <v>52</v>
      </c>
      <c r="K7">
        <v>1</v>
      </c>
      <c r="L7" s="146" t="s">
        <v>1368</v>
      </c>
      <c r="M7">
        <v>0.86539999999999995</v>
      </c>
      <c r="N7" t="str">
        <f>_xlfn.XLOOKUP(Disabilities_Math[[#This Row],[School Name]],Maine_Schools[School Name],Maine_Schools[Comparison School Type], "Error")</f>
        <v>Non Charter</v>
      </c>
      <c r="O7" t="str">
        <f>_xlfn.XLOOKUP(Disabilities_Math[[#This Row],[School Name]],Maine_Schools[School Name],Maine_Schools[Comparison Grade Span], "Error")</f>
        <v>03-06</v>
      </c>
    </row>
    <row r="8" spans="1:15">
      <c r="A8" s="146" t="s">
        <v>573</v>
      </c>
      <c r="B8">
        <v>14</v>
      </c>
      <c r="C8" s="146" t="s">
        <v>754</v>
      </c>
      <c r="D8">
        <v>21</v>
      </c>
      <c r="E8" s="146" t="s">
        <v>552</v>
      </c>
      <c r="F8" s="146" t="s">
        <v>2335</v>
      </c>
      <c r="G8" s="146" t="s">
        <v>2337</v>
      </c>
      <c r="H8" s="146" t="s">
        <v>2334</v>
      </c>
      <c r="I8">
        <v>25</v>
      </c>
      <c r="J8">
        <v>25</v>
      </c>
      <c r="K8">
        <v>1</v>
      </c>
      <c r="L8" s="146" t="s">
        <v>1497</v>
      </c>
      <c r="M8">
        <v>0.8</v>
      </c>
      <c r="N8" t="str">
        <f>_xlfn.XLOOKUP(Disabilities_Math[[#This Row],[School Name]],Maine_Schools[School Name],Maine_Schools[Comparison School Type], "Error")</f>
        <v>Non Charter</v>
      </c>
      <c r="O8" t="str">
        <f>_xlfn.XLOOKUP(Disabilities_Math[[#This Row],[School Name]],Maine_Schools[School Name],Maine_Schools[Comparison Grade Span], "Error")</f>
        <v>03-06</v>
      </c>
    </row>
    <row r="9" spans="1:15">
      <c r="A9" s="146" t="s">
        <v>573</v>
      </c>
      <c r="B9">
        <v>28</v>
      </c>
      <c r="C9" s="146" t="s">
        <v>757</v>
      </c>
      <c r="D9">
        <v>34</v>
      </c>
      <c r="E9" s="146" t="s">
        <v>263</v>
      </c>
      <c r="F9" s="146" t="s">
        <v>2335</v>
      </c>
      <c r="G9" s="146" t="s">
        <v>2337</v>
      </c>
      <c r="H9" s="146" t="s">
        <v>2334</v>
      </c>
      <c r="I9">
        <v>38</v>
      </c>
      <c r="J9">
        <v>36</v>
      </c>
      <c r="K9">
        <v>0.94740000000000002</v>
      </c>
      <c r="L9" s="146" t="s">
        <v>1578</v>
      </c>
      <c r="M9">
        <v>0.75</v>
      </c>
      <c r="N9" t="str">
        <f>_xlfn.XLOOKUP(Disabilities_Math[[#This Row],[School Name]],Maine_Schools[School Name],Maine_Schools[Comparison School Type], "Error")</f>
        <v>Non Charter</v>
      </c>
      <c r="O9" t="str">
        <f>_xlfn.XLOOKUP(Disabilities_Math[[#This Row],[School Name]],Maine_Schools[School Name],Maine_Schools[Comparison Grade Span], "Error")</f>
        <v>03-06</v>
      </c>
    </row>
    <row r="10" spans="1:15">
      <c r="A10" s="146" t="s">
        <v>573</v>
      </c>
      <c r="B10">
        <v>28</v>
      </c>
      <c r="C10" s="146" t="s">
        <v>757</v>
      </c>
      <c r="D10">
        <v>31</v>
      </c>
      <c r="E10" s="146" t="s">
        <v>333</v>
      </c>
      <c r="F10" s="146" t="s">
        <v>2335</v>
      </c>
      <c r="G10" s="146" t="s">
        <v>2337</v>
      </c>
      <c r="H10" s="146" t="s">
        <v>2334</v>
      </c>
      <c r="I10">
        <v>30</v>
      </c>
      <c r="J10">
        <v>30</v>
      </c>
      <c r="K10">
        <v>1</v>
      </c>
      <c r="L10" s="146" t="s">
        <v>1454</v>
      </c>
      <c r="M10">
        <v>0.7</v>
      </c>
      <c r="N10" t="str">
        <f>_xlfn.XLOOKUP(Disabilities_Math[[#This Row],[School Name]],Maine_Schools[School Name],Maine_Schools[Comparison School Type], "Error")</f>
        <v>Non Charter</v>
      </c>
      <c r="O10" t="str">
        <f>_xlfn.XLOOKUP(Disabilities_Math[[#This Row],[School Name]],Maine_Schools[School Name],Maine_Schools[Comparison Grade Span], "Error")</f>
        <v>03-06</v>
      </c>
    </row>
    <row r="11" spans="1:15">
      <c r="A11" s="146" t="s">
        <v>573</v>
      </c>
      <c r="B11">
        <v>28</v>
      </c>
      <c r="C11" s="146" t="s">
        <v>757</v>
      </c>
      <c r="D11">
        <v>35</v>
      </c>
      <c r="E11" s="146" t="s">
        <v>338</v>
      </c>
      <c r="F11" s="146" t="s">
        <v>2335</v>
      </c>
      <c r="G11" s="146" t="s">
        <v>2337</v>
      </c>
      <c r="H11" s="146" t="s">
        <v>2334</v>
      </c>
      <c r="I11">
        <v>41</v>
      </c>
      <c r="J11">
        <v>41</v>
      </c>
      <c r="K11">
        <v>1</v>
      </c>
      <c r="L11" s="146" t="s">
        <v>1578</v>
      </c>
      <c r="M11">
        <v>0.65849999999999997</v>
      </c>
      <c r="N11" t="str">
        <f>_xlfn.XLOOKUP(Disabilities_Math[[#This Row],[School Name]],Maine_Schools[School Name],Maine_Schools[Comparison School Type], "Error")</f>
        <v>Non Charter</v>
      </c>
      <c r="O11" t="str">
        <f>_xlfn.XLOOKUP(Disabilities_Math[[#This Row],[School Name]],Maine_Schools[School Name],Maine_Schools[Comparison Grade Span], "Error")</f>
        <v>03-06</v>
      </c>
    </row>
    <row r="12" spans="1:15">
      <c r="A12" s="146" t="s">
        <v>573</v>
      </c>
      <c r="B12">
        <v>28</v>
      </c>
      <c r="C12" s="146" t="s">
        <v>757</v>
      </c>
      <c r="D12">
        <v>33</v>
      </c>
      <c r="E12" s="146" t="s">
        <v>45</v>
      </c>
      <c r="F12" s="146" t="s">
        <v>2335</v>
      </c>
      <c r="G12" s="146" t="s">
        <v>2337</v>
      </c>
      <c r="H12" s="146" t="s">
        <v>2334</v>
      </c>
      <c r="I12">
        <v>32</v>
      </c>
      <c r="J12">
        <v>32</v>
      </c>
      <c r="K12">
        <v>1</v>
      </c>
      <c r="L12" s="146" t="s">
        <v>1286</v>
      </c>
      <c r="M12">
        <v>0.78129999999999999</v>
      </c>
      <c r="N12" t="str">
        <f>_xlfn.XLOOKUP(Disabilities_Math[[#This Row],[School Name]],Maine_Schools[School Name],Maine_Schools[Comparison School Type], "Error")</f>
        <v>Non Charter</v>
      </c>
      <c r="O12" t="str">
        <f>_xlfn.XLOOKUP(Disabilities_Math[[#This Row],[School Name]],Maine_Schools[School Name],Maine_Schools[Comparison Grade Span], "Error")</f>
        <v>03-06</v>
      </c>
    </row>
    <row r="13" spans="1:15">
      <c r="A13" s="146" t="s">
        <v>573</v>
      </c>
      <c r="B13">
        <v>42</v>
      </c>
      <c r="C13" s="146" t="s">
        <v>760</v>
      </c>
      <c r="D13">
        <v>52</v>
      </c>
      <c r="E13" s="146" t="s">
        <v>56</v>
      </c>
      <c r="F13" s="146" t="s">
        <v>2335</v>
      </c>
      <c r="G13" s="146" t="s">
        <v>2337</v>
      </c>
      <c r="H13" s="146" t="s">
        <v>2334</v>
      </c>
      <c r="I13">
        <v>46</v>
      </c>
      <c r="J13">
        <v>37</v>
      </c>
      <c r="K13">
        <v>0.80430000000000001</v>
      </c>
      <c r="L13" s="146" t="s">
        <v>1447</v>
      </c>
      <c r="M13">
        <v>0.8649</v>
      </c>
      <c r="N13" t="str">
        <f>_xlfn.XLOOKUP(Disabilities_Math[[#This Row],[School Name]],Maine_Schools[School Name],Maine_Schools[Comparison School Type], "Error")</f>
        <v>Non Charter</v>
      </c>
      <c r="O13" t="str">
        <f>_xlfn.XLOOKUP(Disabilities_Math[[#This Row],[School Name]],Maine_Schools[School Name],Maine_Schools[Comparison Grade Span], "Error")</f>
        <v>09-12</v>
      </c>
    </row>
    <row r="14" spans="1:15">
      <c r="A14" s="146" t="s">
        <v>573</v>
      </c>
      <c r="B14">
        <v>42</v>
      </c>
      <c r="C14" s="146" t="s">
        <v>760</v>
      </c>
      <c r="D14">
        <v>48</v>
      </c>
      <c r="E14" s="146" t="s">
        <v>61</v>
      </c>
      <c r="F14" s="146" t="s">
        <v>2335</v>
      </c>
      <c r="G14" s="146" t="s">
        <v>2337</v>
      </c>
      <c r="H14" s="146" t="s">
        <v>2334</v>
      </c>
      <c r="I14">
        <v>28</v>
      </c>
      <c r="J14">
        <v>27</v>
      </c>
      <c r="K14">
        <v>0.96430000000000005</v>
      </c>
      <c r="L14" s="146" t="s">
        <v>1454</v>
      </c>
      <c r="M14">
        <v>0.77780000000000005</v>
      </c>
      <c r="N14" t="str">
        <f>_xlfn.XLOOKUP(Disabilities_Math[[#This Row],[School Name]],Maine_Schools[School Name],Maine_Schools[Comparison School Type], "Error")</f>
        <v>Non Charter</v>
      </c>
      <c r="O14" t="str">
        <f>_xlfn.XLOOKUP(Disabilities_Math[[#This Row],[School Name]],Maine_Schools[School Name],Maine_Schools[Comparison Grade Span], "Error")</f>
        <v>PK-03</v>
      </c>
    </row>
    <row r="15" spans="1:15">
      <c r="A15" s="146" t="s">
        <v>573</v>
      </c>
      <c r="B15">
        <v>42</v>
      </c>
      <c r="C15" s="146" t="s">
        <v>760</v>
      </c>
      <c r="D15">
        <v>43</v>
      </c>
      <c r="E15" s="146" t="s">
        <v>30</v>
      </c>
      <c r="F15" s="146" t="s">
        <v>2335</v>
      </c>
      <c r="G15" s="146" t="s">
        <v>2337</v>
      </c>
      <c r="H15" s="146" t="s">
        <v>2334</v>
      </c>
      <c r="I15">
        <v>69</v>
      </c>
      <c r="J15">
        <v>67</v>
      </c>
      <c r="K15">
        <v>0.97099999999999997</v>
      </c>
      <c r="L15" s="146" t="s">
        <v>1383</v>
      </c>
      <c r="M15">
        <v>0.77610000000000001</v>
      </c>
      <c r="N15" t="str">
        <f>_xlfn.XLOOKUP(Disabilities_Math[[#This Row],[School Name]],Maine_Schools[School Name],Maine_Schools[Comparison School Type], "Error")</f>
        <v>Non Charter</v>
      </c>
      <c r="O15" t="str">
        <f>_xlfn.XLOOKUP(Disabilities_Math[[#This Row],[School Name]],Maine_Schools[School Name],Maine_Schools[Comparison Grade Span], "Error")</f>
        <v>04-05</v>
      </c>
    </row>
    <row r="16" spans="1:15">
      <c r="A16" s="146" t="s">
        <v>573</v>
      </c>
      <c r="B16">
        <v>42</v>
      </c>
      <c r="C16" s="146" t="s">
        <v>760</v>
      </c>
      <c r="D16">
        <v>46</v>
      </c>
      <c r="E16" s="146" t="s">
        <v>365</v>
      </c>
      <c r="F16" s="146" t="s">
        <v>2335</v>
      </c>
      <c r="G16" s="146" t="s">
        <v>2337</v>
      </c>
      <c r="H16" s="146" t="s">
        <v>2334</v>
      </c>
      <c r="I16">
        <v>69</v>
      </c>
      <c r="J16">
        <v>69</v>
      </c>
      <c r="K16">
        <v>1</v>
      </c>
      <c r="L16" s="146" t="s">
        <v>1383</v>
      </c>
      <c r="M16">
        <v>0.75360000000000005</v>
      </c>
      <c r="N16" t="str">
        <f>_xlfn.XLOOKUP(Disabilities_Math[[#This Row],[School Name]],Maine_Schools[School Name],Maine_Schools[Comparison School Type], "Error")</f>
        <v>Non Charter</v>
      </c>
      <c r="O16" t="str">
        <f>_xlfn.XLOOKUP(Disabilities_Math[[#This Row],[School Name]],Maine_Schools[School Name],Maine_Schools[Comparison Grade Span], "Error")</f>
        <v>04-05</v>
      </c>
    </row>
    <row r="17" spans="1:15">
      <c r="A17" s="146" t="s">
        <v>573</v>
      </c>
      <c r="B17">
        <v>42</v>
      </c>
      <c r="C17" s="146" t="s">
        <v>760</v>
      </c>
      <c r="D17">
        <v>51</v>
      </c>
      <c r="E17" s="146" t="s">
        <v>562</v>
      </c>
      <c r="F17" s="146" t="s">
        <v>2335</v>
      </c>
      <c r="G17" s="146" t="s">
        <v>2337</v>
      </c>
      <c r="H17" s="146" t="s">
        <v>2334</v>
      </c>
      <c r="I17">
        <v>71</v>
      </c>
      <c r="J17">
        <v>71</v>
      </c>
      <c r="K17">
        <v>1</v>
      </c>
      <c r="L17" s="146" t="s">
        <v>1416</v>
      </c>
      <c r="M17">
        <v>0.85919999999999996</v>
      </c>
      <c r="N17" t="str">
        <f>_xlfn.XLOOKUP(Disabilities_Math[[#This Row],[School Name]],Maine_Schools[School Name],Maine_Schools[Comparison School Type], "Error")</f>
        <v>Non Charter</v>
      </c>
      <c r="O17" t="str">
        <f>_xlfn.XLOOKUP(Disabilities_Math[[#This Row],[School Name]],Maine_Schools[School Name],Maine_Schools[Comparison Grade Span], "Error")</f>
        <v>06-08</v>
      </c>
    </row>
    <row r="18" spans="1:15">
      <c r="A18" s="146" t="s">
        <v>573</v>
      </c>
      <c r="B18">
        <v>53</v>
      </c>
      <c r="C18" s="146" t="s">
        <v>763</v>
      </c>
      <c r="D18">
        <v>54</v>
      </c>
      <c r="E18" s="146" t="s">
        <v>291</v>
      </c>
      <c r="F18" s="146" t="s">
        <v>2335</v>
      </c>
      <c r="G18" s="146" t="s">
        <v>2337</v>
      </c>
      <c r="H18" s="146" t="s">
        <v>2334</v>
      </c>
      <c r="I18">
        <v>51</v>
      </c>
      <c r="J18">
        <v>50</v>
      </c>
      <c r="K18">
        <v>0.98040000000000005</v>
      </c>
      <c r="L18" s="146" t="s">
        <v>1341</v>
      </c>
      <c r="M18">
        <v>0.6</v>
      </c>
      <c r="N18" t="str">
        <f>_xlfn.XLOOKUP(Disabilities_Math[[#This Row],[School Name]],Maine_Schools[School Name],Maine_Schools[Comparison School Type], "Error")</f>
        <v>Non Charter</v>
      </c>
      <c r="O18" t="str">
        <f>_xlfn.XLOOKUP(Disabilities_Math[[#This Row],[School Name]],Maine_Schools[School Name],Maine_Schools[Comparison Grade Span], "Error")</f>
        <v>03-08</v>
      </c>
    </row>
    <row r="19" spans="1:15">
      <c r="A19" s="146" t="s">
        <v>573</v>
      </c>
      <c r="B19">
        <v>65</v>
      </c>
      <c r="C19" s="146" t="s">
        <v>767</v>
      </c>
      <c r="D19">
        <v>66</v>
      </c>
      <c r="E19" s="146" t="s">
        <v>20</v>
      </c>
      <c r="F19" s="146" t="s">
        <v>2335</v>
      </c>
      <c r="G19" s="146" t="s">
        <v>2337</v>
      </c>
      <c r="H19" s="146" t="s">
        <v>2334</v>
      </c>
      <c r="I19">
        <v>80</v>
      </c>
      <c r="J19">
        <v>70</v>
      </c>
      <c r="K19">
        <v>0.875</v>
      </c>
      <c r="L19" s="146" t="s">
        <v>1320</v>
      </c>
      <c r="M19">
        <v>0.9143</v>
      </c>
      <c r="N19" t="str">
        <f>_xlfn.XLOOKUP(Disabilities_Math[[#This Row],[School Name]],Maine_Schools[School Name],Maine_Schools[Comparison School Type], "Error")</f>
        <v>Non Charter</v>
      </c>
      <c r="O19" t="str">
        <f>_xlfn.XLOOKUP(Disabilities_Math[[#This Row],[School Name]],Maine_Schools[School Name],Maine_Schools[Comparison Grade Span], "Error")</f>
        <v>08-12</v>
      </c>
    </row>
    <row r="20" spans="1:15">
      <c r="A20" s="146" t="s">
        <v>573</v>
      </c>
      <c r="B20">
        <v>65</v>
      </c>
      <c r="C20" s="146" t="s">
        <v>767</v>
      </c>
      <c r="D20">
        <v>71</v>
      </c>
      <c r="E20" s="146" t="s">
        <v>159</v>
      </c>
      <c r="F20" s="146" t="s">
        <v>2335</v>
      </c>
      <c r="G20" s="146" t="s">
        <v>2337</v>
      </c>
      <c r="H20" s="146" t="s">
        <v>2334</v>
      </c>
      <c r="I20">
        <v>63</v>
      </c>
      <c r="J20">
        <v>62</v>
      </c>
      <c r="K20">
        <v>0.98409999999999997</v>
      </c>
      <c r="L20" s="146" t="s">
        <v>1318</v>
      </c>
      <c r="M20">
        <v>0.6613</v>
      </c>
      <c r="N20" t="str">
        <f>_xlfn.XLOOKUP(Disabilities_Math[[#This Row],[School Name]],Maine_Schools[School Name],Maine_Schools[Comparison School Type], "Error")</f>
        <v>Non Charter</v>
      </c>
      <c r="O20" t="str">
        <f>_xlfn.XLOOKUP(Disabilities_Math[[#This Row],[School Name]],Maine_Schools[School Name],Maine_Schools[Comparison Grade Span], "Error")</f>
        <v>03-04</v>
      </c>
    </row>
    <row r="21" spans="1:15">
      <c r="A21" s="146" t="s">
        <v>573</v>
      </c>
      <c r="B21">
        <v>65</v>
      </c>
      <c r="C21" s="146" t="s">
        <v>767</v>
      </c>
      <c r="D21">
        <v>68</v>
      </c>
      <c r="E21" s="146" t="s">
        <v>114</v>
      </c>
      <c r="F21" s="146" t="s">
        <v>2335</v>
      </c>
      <c r="G21" s="146" t="s">
        <v>2337</v>
      </c>
      <c r="H21" s="146" t="s">
        <v>2334</v>
      </c>
      <c r="I21">
        <v>85</v>
      </c>
      <c r="J21">
        <v>84</v>
      </c>
      <c r="K21">
        <v>0.98819999999999997</v>
      </c>
      <c r="L21" s="146" t="s">
        <v>1304</v>
      </c>
      <c r="M21">
        <v>0.90480000000000005</v>
      </c>
      <c r="N21" t="str">
        <f>_xlfn.XLOOKUP(Disabilities_Math[[#This Row],[School Name]],Maine_Schools[School Name],Maine_Schools[Comparison School Type], "Error")</f>
        <v>Non Charter</v>
      </c>
      <c r="O21" t="str">
        <f>_xlfn.XLOOKUP(Disabilities_Math[[#This Row],[School Name]],Maine_Schools[School Name],Maine_Schools[Comparison Grade Span], "Error")</f>
        <v>05-07</v>
      </c>
    </row>
    <row r="22" spans="1:15">
      <c r="A22" s="146" t="s">
        <v>573</v>
      </c>
      <c r="B22">
        <v>72</v>
      </c>
      <c r="C22" s="146" t="s">
        <v>773</v>
      </c>
      <c r="D22">
        <v>73</v>
      </c>
      <c r="E22" s="146" t="s">
        <v>175</v>
      </c>
      <c r="F22" s="146" t="s">
        <v>2335</v>
      </c>
      <c r="G22" s="146" t="s">
        <v>2337</v>
      </c>
      <c r="H22" s="146" t="s">
        <v>2334</v>
      </c>
      <c r="I22">
        <v>34</v>
      </c>
      <c r="J22">
        <v>33</v>
      </c>
      <c r="K22">
        <v>0.97060000000000002</v>
      </c>
      <c r="L22" s="146" t="s">
        <v>1586</v>
      </c>
      <c r="M22">
        <v>0.69699999999999995</v>
      </c>
      <c r="N22" t="str">
        <f>_xlfn.XLOOKUP(Disabilities_Math[[#This Row],[School Name]],Maine_Schools[School Name],Maine_Schools[Comparison School Type], "Error")</f>
        <v>Non Charter</v>
      </c>
      <c r="O22" t="str">
        <f>_xlfn.XLOOKUP(Disabilities_Math[[#This Row],[School Name]],Maine_Schools[School Name],Maine_Schools[Comparison Grade Span], "Error")</f>
        <v>03-08</v>
      </c>
    </row>
    <row r="23" spans="1:15">
      <c r="A23" s="146" t="s">
        <v>573</v>
      </c>
      <c r="B23">
        <v>1031</v>
      </c>
      <c r="C23" s="146" t="s">
        <v>774</v>
      </c>
      <c r="D23">
        <v>1033</v>
      </c>
      <c r="E23" s="146" t="s">
        <v>95</v>
      </c>
      <c r="F23" s="146" t="s">
        <v>2335</v>
      </c>
      <c r="G23" s="146" t="s">
        <v>2337</v>
      </c>
      <c r="H23" s="146" t="s">
        <v>2334</v>
      </c>
      <c r="I23">
        <v>49</v>
      </c>
      <c r="J23">
        <v>48</v>
      </c>
      <c r="K23">
        <v>0.97960000000000003</v>
      </c>
      <c r="L23" s="146" t="s">
        <v>1318</v>
      </c>
      <c r="M23">
        <v>0.85419999999999996</v>
      </c>
      <c r="N23" t="str">
        <f>_xlfn.XLOOKUP(Disabilities_Math[[#This Row],[School Name]],Maine_Schools[School Name],Maine_Schools[Comparison School Type], "Error")</f>
        <v>Non Charter</v>
      </c>
      <c r="O23" t="str">
        <f>_xlfn.XLOOKUP(Disabilities_Math[[#This Row],[School Name]],Maine_Schools[School Name],Maine_Schools[Comparison Grade Span], "Error")</f>
        <v>03-08</v>
      </c>
    </row>
    <row r="24" spans="1:15">
      <c r="A24" s="146" t="s">
        <v>573</v>
      </c>
      <c r="B24">
        <v>78</v>
      </c>
      <c r="C24" s="146" t="s">
        <v>776</v>
      </c>
      <c r="D24">
        <v>85</v>
      </c>
      <c r="E24" s="146" t="s">
        <v>203</v>
      </c>
      <c r="F24" s="146" t="s">
        <v>2335</v>
      </c>
      <c r="G24" s="146" t="s">
        <v>2337</v>
      </c>
      <c r="H24" s="146" t="s">
        <v>2334</v>
      </c>
      <c r="I24">
        <v>163</v>
      </c>
      <c r="J24">
        <v>163</v>
      </c>
      <c r="K24">
        <v>1</v>
      </c>
      <c r="L24" s="146" t="s">
        <v>1336</v>
      </c>
      <c r="M24">
        <v>0.83440000000000003</v>
      </c>
      <c r="N24" t="str">
        <f>_xlfn.XLOOKUP(Disabilities_Math[[#This Row],[School Name]],Maine_Schools[School Name],Maine_Schools[Comparison School Type], "Error")</f>
        <v>Non Charter</v>
      </c>
      <c r="O24" t="str">
        <f>_xlfn.XLOOKUP(Disabilities_Math[[#This Row],[School Name]],Maine_Schools[School Name],Maine_Schools[Comparison Grade Span], "Error")</f>
        <v>03-08</v>
      </c>
    </row>
    <row r="25" spans="1:15">
      <c r="A25" s="146" t="s">
        <v>573</v>
      </c>
      <c r="B25">
        <v>78</v>
      </c>
      <c r="C25" s="146" t="s">
        <v>776</v>
      </c>
      <c r="D25">
        <v>84</v>
      </c>
      <c r="E25" s="146" t="s">
        <v>22</v>
      </c>
      <c r="F25" s="146" t="s">
        <v>2335</v>
      </c>
      <c r="G25" s="146" t="s">
        <v>2337</v>
      </c>
      <c r="H25" s="146" t="s">
        <v>2334</v>
      </c>
      <c r="I25">
        <v>46</v>
      </c>
      <c r="J25">
        <v>43</v>
      </c>
      <c r="K25">
        <v>0.93479999999999996</v>
      </c>
      <c r="L25" s="146" t="s">
        <v>1281</v>
      </c>
      <c r="M25">
        <v>0.81399999999999995</v>
      </c>
      <c r="N25" t="str">
        <f>_xlfn.XLOOKUP(Disabilities_Math[[#This Row],[School Name]],Maine_Schools[School Name],Maine_Schools[Comparison School Type], "Error")</f>
        <v>Non Charter</v>
      </c>
      <c r="O25" t="str">
        <f>_xlfn.XLOOKUP(Disabilities_Math[[#This Row],[School Name]],Maine_Schools[School Name],Maine_Schools[Comparison Grade Span], "Error")</f>
        <v>09-12</v>
      </c>
    </row>
    <row r="26" spans="1:15">
      <c r="A26" s="146" t="s">
        <v>573</v>
      </c>
      <c r="B26">
        <v>88</v>
      </c>
      <c r="C26" s="146" t="s">
        <v>778</v>
      </c>
      <c r="D26">
        <v>89</v>
      </c>
      <c r="E26" s="146" t="s">
        <v>109</v>
      </c>
      <c r="F26" s="146" t="s">
        <v>2335</v>
      </c>
      <c r="G26" s="146" t="s">
        <v>2337</v>
      </c>
      <c r="H26" s="146" t="s">
        <v>2334</v>
      </c>
      <c r="I26">
        <v>25</v>
      </c>
      <c r="J26">
        <v>25</v>
      </c>
      <c r="K26">
        <v>1</v>
      </c>
      <c r="L26" s="146" t="s">
        <v>1293</v>
      </c>
      <c r="M26">
        <v>0.56000000000000005</v>
      </c>
      <c r="N26" t="str">
        <f>_xlfn.XLOOKUP(Disabilities_Math[[#This Row],[School Name]],Maine_Schools[School Name],Maine_Schools[Comparison School Type], "Error")</f>
        <v>Non Charter</v>
      </c>
      <c r="O26" t="str">
        <f>_xlfn.XLOOKUP(Disabilities_Math[[#This Row],[School Name]],Maine_Schools[School Name],Maine_Schools[Comparison Grade Span], "Error")</f>
        <v>03-08</v>
      </c>
    </row>
    <row r="27" spans="1:15">
      <c r="A27" s="146" t="s">
        <v>573</v>
      </c>
      <c r="B27">
        <v>94</v>
      </c>
      <c r="C27" s="146" t="s">
        <v>784</v>
      </c>
      <c r="D27">
        <v>99</v>
      </c>
      <c r="E27" s="146" t="s">
        <v>29</v>
      </c>
      <c r="F27" s="146" t="s">
        <v>2335</v>
      </c>
      <c r="G27" s="146" t="s">
        <v>2337</v>
      </c>
      <c r="H27" s="146" t="s">
        <v>2334</v>
      </c>
      <c r="I27">
        <v>120</v>
      </c>
      <c r="J27">
        <v>111</v>
      </c>
      <c r="K27">
        <v>0.92500000000000004</v>
      </c>
      <c r="L27" s="146" t="s">
        <v>1362</v>
      </c>
      <c r="M27">
        <v>0.83779999999999999</v>
      </c>
      <c r="N27" t="str">
        <f>_xlfn.XLOOKUP(Disabilities_Math[[#This Row],[School Name]],Maine_Schools[School Name],Maine_Schools[Comparison School Type], "Error")</f>
        <v>Non Charter</v>
      </c>
      <c r="O27" t="str">
        <f>_xlfn.XLOOKUP(Disabilities_Math[[#This Row],[School Name]],Maine_Schools[School Name],Maine_Schools[Comparison Grade Span], "Error")</f>
        <v>06-08</v>
      </c>
    </row>
    <row r="28" spans="1:15">
      <c r="A28" s="146" t="s">
        <v>573</v>
      </c>
      <c r="B28">
        <v>94</v>
      </c>
      <c r="C28" s="146" t="s">
        <v>784</v>
      </c>
      <c r="D28">
        <v>101</v>
      </c>
      <c r="E28" s="146" t="s">
        <v>295</v>
      </c>
      <c r="F28" s="146" t="s">
        <v>2335</v>
      </c>
      <c r="G28" s="146" t="s">
        <v>2337</v>
      </c>
      <c r="H28" s="146" t="s">
        <v>2334</v>
      </c>
      <c r="I28">
        <v>113</v>
      </c>
      <c r="J28">
        <v>112</v>
      </c>
      <c r="K28">
        <v>0.99119999999999997</v>
      </c>
      <c r="L28" s="146" t="s">
        <v>1527</v>
      </c>
      <c r="M28">
        <v>0.75890000000000002</v>
      </c>
      <c r="N28" t="str">
        <f>_xlfn.XLOOKUP(Disabilities_Math[[#This Row],[School Name]],Maine_Schools[School Name],Maine_Schools[Comparison School Type], "Error")</f>
        <v>Non Charter</v>
      </c>
      <c r="O28" t="str">
        <f>_xlfn.XLOOKUP(Disabilities_Math[[#This Row],[School Name]],Maine_Schools[School Name],Maine_Schools[Comparison Grade Span], "Error")</f>
        <v>03-05</v>
      </c>
    </row>
    <row r="29" spans="1:15">
      <c r="A29" s="146" t="s">
        <v>573</v>
      </c>
      <c r="B29">
        <v>108</v>
      </c>
      <c r="C29" s="146" t="s">
        <v>788</v>
      </c>
      <c r="D29">
        <v>109</v>
      </c>
      <c r="E29" s="146" t="s">
        <v>123</v>
      </c>
      <c r="F29" s="146" t="s">
        <v>2335</v>
      </c>
      <c r="G29" s="146" t="s">
        <v>2337</v>
      </c>
      <c r="H29" s="146" t="s">
        <v>2334</v>
      </c>
      <c r="I29">
        <v>46</v>
      </c>
      <c r="J29">
        <v>43</v>
      </c>
      <c r="K29">
        <v>0.93479999999999996</v>
      </c>
      <c r="L29" s="146" t="s">
        <v>1578</v>
      </c>
      <c r="M29">
        <v>0.62790000000000001</v>
      </c>
      <c r="N29" t="str">
        <f>_xlfn.XLOOKUP(Disabilities_Math[[#This Row],[School Name]],Maine_Schools[School Name],Maine_Schools[Comparison School Type], "Error")</f>
        <v>Non Charter</v>
      </c>
      <c r="O29" t="str">
        <f>_xlfn.XLOOKUP(Disabilities_Math[[#This Row],[School Name]],Maine_Schools[School Name],Maine_Schools[Comparison Grade Span], "Error")</f>
        <v>03-06</v>
      </c>
    </row>
    <row r="30" spans="1:15">
      <c r="A30" s="146" t="s">
        <v>573</v>
      </c>
      <c r="B30">
        <v>113</v>
      </c>
      <c r="C30" s="146" t="s">
        <v>790</v>
      </c>
      <c r="D30">
        <v>116</v>
      </c>
      <c r="E30" s="146" t="s">
        <v>246</v>
      </c>
      <c r="F30" s="146" t="s">
        <v>2335</v>
      </c>
      <c r="G30" s="146" t="s">
        <v>2337</v>
      </c>
      <c r="H30" s="146" t="s">
        <v>2334</v>
      </c>
      <c r="I30">
        <v>14</v>
      </c>
      <c r="J30">
        <v>13</v>
      </c>
      <c r="K30">
        <v>0.92859999999999998</v>
      </c>
      <c r="L30" s="146" t="s">
        <v>1285</v>
      </c>
      <c r="M30">
        <v>0.46150000000000002</v>
      </c>
      <c r="N30" t="str">
        <f>_xlfn.XLOOKUP(Disabilities_Math[[#This Row],[School Name]],Maine_Schools[School Name],Maine_Schools[Comparison School Type], "Error")</f>
        <v>Non Charter</v>
      </c>
      <c r="O30" t="str">
        <f>_xlfn.XLOOKUP(Disabilities_Math[[#This Row],[School Name]],Maine_Schools[School Name],Maine_Schools[Comparison Grade Span], "Error")</f>
        <v>09-12</v>
      </c>
    </row>
    <row r="31" spans="1:15">
      <c r="A31" s="146" t="s">
        <v>573</v>
      </c>
      <c r="B31">
        <v>113</v>
      </c>
      <c r="C31" s="146" t="s">
        <v>790</v>
      </c>
      <c r="D31">
        <v>115</v>
      </c>
      <c r="E31" s="146" t="s">
        <v>249</v>
      </c>
      <c r="F31" s="146" t="s">
        <v>2335</v>
      </c>
      <c r="G31" s="146" t="s">
        <v>2337</v>
      </c>
      <c r="H31" s="146" t="s">
        <v>2334</v>
      </c>
      <c r="I31">
        <v>55</v>
      </c>
      <c r="J31">
        <v>53</v>
      </c>
      <c r="K31">
        <v>0.96360000000000001</v>
      </c>
      <c r="L31" s="146" t="s">
        <v>1361</v>
      </c>
      <c r="M31">
        <v>0.73580000000000001</v>
      </c>
      <c r="N31" t="str">
        <f>_xlfn.XLOOKUP(Disabilities_Math[[#This Row],[School Name]],Maine_Schools[School Name],Maine_Schools[Comparison School Type], "Error")</f>
        <v>Non Charter</v>
      </c>
      <c r="O31" t="str">
        <f>_xlfn.XLOOKUP(Disabilities_Math[[#This Row],[School Name]],Maine_Schools[School Name],Maine_Schools[Comparison Grade Span], "Error")</f>
        <v>05-08</v>
      </c>
    </row>
    <row r="32" spans="1:15">
      <c r="A32" s="146" t="s">
        <v>573</v>
      </c>
      <c r="B32">
        <v>113</v>
      </c>
      <c r="C32" s="146" t="s">
        <v>790</v>
      </c>
      <c r="D32">
        <v>114</v>
      </c>
      <c r="E32" s="146" t="s">
        <v>516</v>
      </c>
      <c r="F32" s="146" t="s">
        <v>2335</v>
      </c>
      <c r="G32" s="146" t="s">
        <v>2337</v>
      </c>
      <c r="H32" s="146" t="s">
        <v>2334</v>
      </c>
      <c r="I32">
        <v>34</v>
      </c>
      <c r="J32">
        <v>34</v>
      </c>
      <c r="K32">
        <v>1</v>
      </c>
      <c r="L32" s="146" t="s">
        <v>1289</v>
      </c>
      <c r="M32">
        <v>0.26469999999999999</v>
      </c>
      <c r="N32" t="str">
        <f>_xlfn.XLOOKUP(Disabilities_Math[[#This Row],[School Name]],Maine_Schools[School Name],Maine_Schools[Comparison School Type], "Error")</f>
        <v>Non Charter</v>
      </c>
      <c r="O32" t="str">
        <f>_xlfn.XLOOKUP(Disabilities_Math[[#This Row],[School Name]],Maine_Schools[School Name],Maine_Schools[Comparison Grade Span], "Error")</f>
        <v>PK-04</v>
      </c>
    </row>
    <row r="33" spans="1:15">
      <c r="A33" s="146" t="s">
        <v>573</v>
      </c>
      <c r="B33">
        <v>1663</v>
      </c>
      <c r="C33" s="146" t="s">
        <v>825</v>
      </c>
      <c r="D33">
        <v>1463</v>
      </c>
      <c r="E33" s="146" t="s">
        <v>253</v>
      </c>
      <c r="F33" s="146" t="s">
        <v>2335</v>
      </c>
      <c r="G33" s="146" t="s">
        <v>2337</v>
      </c>
      <c r="H33" s="146" t="s">
        <v>2334</v>
      </c>
      <c r="I33">
        <v>159</v>
      </c>
      <c r="J33">
        <v>153</v>
      </c>
      <c r="K33">
        <v>0.96230000000000004</v>
      </c>
      <c r="L33" s="146" t="s">
        <v>1677</v>
      </c>
      <c r="M33">
        <v>0.86270000000000002</v>
      </c>
      <c r="N33" t="str">
        <f>_xlfn.XLOOKUP(Disabilities_Math[[#This Row],[School Name]],Maine_Schools[School Name],Maine_Schools[Comparison School Type], "Error")</f>
        <v>Non Charter</v>
      </c>
      <c r="O33" t="str">
        <f>_xlfn.XLOOKUP(Disabilities_Math[[#This Row],[School Name]],Maine_Schools[School Name],Maine_Schools[Comparison Grade Span], "Error")</f>
        <v>03-08</v>
      </c>
    </row>
    <row r="34" spans="1:15">
      <c r="A34" s="146" t="s">
        <v>573</v>
      </c>
      <c r="B34">
        <v>174</v>
      </c>
      <c r="C34" s="146" t="s">
        <v>830</v>
      </c>
      <c r="D34">
        <v>179</v>
      </c>
      <c r="E34" s="146" t="s">
        <v>373</v>
      </c>
      <c r="F34" s="146" t="s">
        <v>2335</v>
      </c>
      <c r="G34" s="146" t="s">
        <v>2337</v>
      </c>
      <c r="H34" s="146" t="s">
        <v>2334</v>
      </c>
      <c r="I34">
        <v>86</v>
      </c>
      <c r="J34">
        <v>83</v>
      </c>
      <c r="K34">
        <v>0.96509999999999996</v>
      </c>
      <c r="L34" s="146" t="s">
        <v>1383</v>
      </c>
      <c r="M34">
        <v>0.62649999999999995</v>
      </c>
      <c r="N34" t="str">
        <f>_xlfn.XLOOKUP(Disabilities_Math[[#This Row],[School Name]],Maine_Schools[School Name],Maine_Schools[Comparison School Type], "Error")</f>
        <v>Non Charter</v>
      </c>
      <c r="O34" t="str">
        <f>_xlfn.XLOOKUP(Disabilities_Math[[#This Row],[School Name]],Maine_Schools[School Name],Maine_Schools[Comparison Grade Span], "Error")</f>
        <v>PK-05</v>
      </c>
    </row>
    <row r="35" spans="1:15">
      <c r="A35" s="146" t="s">
        <v>573</v>
      </c>
      <c r="B35">
        <v>174</v>
      </c>
      <c r="C35" s="146" t="s">
        <v>830</v>
      </c>
      <c r="D35">
        <v>177</v>
      </c>
      <c r="E35" s="146" t="s">
        <v>262</v>
      </c>
      <c r="F35" s="146" t="s">
        <v>2335</v>
      </c>
      <c r="G35" s="146" t="s">
        <v>2337</v>
      </c>
      <c r="H35" s="146" t="s">
        <v>2334</v>
      </c>
      <c r="I35">
        <v>30</v>
      </c>
      <c r="J35">
        <v>26</v>
      </c>
      <c r="K35">
        <v>0.86670000000000003</v>
      </c>
      <c r="L35" s="146" t="s">
        <v>1628</v>
      </c>
      <c r="M35">
        <v>0.61539999999999995</v>
      </c>
      <c r="N35" t="str">
        <f>_xlfn.XLOOKUP(Disabilities_Math[[#This Row],[School Name]],Maine_Schools[School Name],Maine_Schools[Comparison School Type], "Error")</f>
        <v>Non Charter</v>
      </c>
      <c r="O35" t="str">
        <f>_xlfn.XLOOKUP(Disabilities_Math[[#This Row],[School Name]],Maine_Schools[School Name],Maine_Schools[Comparison Grade Span], "Error")</f>
        <v>09-12</v>
      </c>
    </row>
    <row r="36" spans="1:15">
      <c r="A36" s="146" t="s">
        <v>573</v>
      </c>
      <c r="B36">
        <v>174</v>
      </c>
      <c r="C36" s="146" t="s">
        <v>830</v>
      </c>
      <c r="D36">
        <v>178</v>
      </c>
      <c r="E36" s="146" t="s">
        <v>377</v>
      </c>
      <c r="F36" s="146" t="s">
        <v>2335</v>
      </c>
      <c r="G36" s="146" t="s">
        <v>2337</v>
      </c>
      <c r="H36" s="146" t="s">
        <v>2334</v>
      </c>
      <c r="I36">
        <v>63</v>
      </c>
      <c r="J36">
        <v>59</v>
      </c>
      <c r="K36">
        <v>0.9365</v>
      </c>
      <c r="L36" s="146" t="s">
        <v>1423</v>
      </c>
      <c r="M36">
        <v>0.83050000000000002</v>
      </c>
      <c r="N36" t="str">
        <f>_xlfn.XLOOKUP(Disabilities_Math[[#This Row],[School Name]],Maine_Schools[School Name],Maine_Schools[Comparison School Type], "Error")</f>
        <v>Non Charter</v>
      </c>
      <c r="O36" t="str">
        <f>_xlfn.XLOOKUP(Disabilities_Math[[#This Row],[School Name]],Maine_Schools[School Name],Maine_Schools[Comparison Grade Span], "Error")</f>
        <v>06-08</v>
      </c>
    </row>
    <row r="37" spans="1:15">
      <c r="A37" s="146" t="s">
        <v>573</v>
      </c>
      <c r="B37">
        <v>1631</v>
      </c>
      <c r="C37" s="146" t="s">
        <v>707</v>
      </c>
      <c r="D37">
        <v>1649</v>
      </c>
      <c r="E37" s="146" t="s">
        <v>587</v>
      </c>
      <c r="F37" s="146" t="s">
        <v>2335</v>
      </c>
      <c r="G37" s="146" t="s">
        <v>2337</v>
      </c>
      <c r="H37" s="146" t="s">
        <v>2334</v>
      </c>
      <c r="I37">
        <v>45</v>
      </c>
      <c r="J37">
        <v>44</v>
      </c>
      <c r="K37">
        <v>0.9778</v>
      </c>
      <c r="L37" s="146" t="s">
        <v>1447</v>
      </c>
      <c r="M37">
        <v>0.72729999999999995</v>
      </c>
      <c r="N37" t="str">
        <f>_xlfn.XLOOKUP(Disabilities_Math[[#This Row],[School Name]],Maine_Schools[School Name],Maine_Schools[Comparison School Type], "Error")</f>
        <v>Charter</v>
      </c>
      <c r="O37" t="str">
        <f>_xlfn.XLOOKUP(Disabilities_Math[[#This Row],[School Name]],Maine_Schools[School Name],Maine_Schools[Comparison Grade Span], "Error")</f>
        <v>03-08</v>
      </c>
    </row>
    <row r="38" spans="1:15">
      <c r="A38" s="146" t="s">
        <v>573</v>
      </c>
      <c r="B38">
        <v>191</v>
      </c>
      <c r="C38" s="146" t="s">
        <v>841</v>
      </c>
      <c r="D38">
        <v>192</v>
      </c>
      <c r="E38" s="146" t="s">
        <v>411</v>
      </c>
      <c r="F38" s="146" t="s">
        <v>2335</v>
      </c>
      <c r="G38" s="146" t="s">
        <v>2337</v>
      </c>
      <c r="H38" s="146" t="s">
        <v>2334</v>
      </c>
      <c r="I38">
        <v>54</v>
      </c>
      <c r="J38">
        <v>54</v>
      </c>
      <c r="K38">
        <v>1</v>
      </c>
      <c r="L38" s="146" t="s">
        <v>1423</v>
      </c>
      <c r="M38">
        <v>0.90739999999999998</v>
      </c>
      <c r="N38" t="str">
        <f>_xlfn.XLOOKUP(Disabilities_Math[[#This Row],[School Name]],Maine_Schools[School Name],Maine_Schools[Comparison School Type], "Error")</f>
        <v>Non Charter</v>
      </c>
      <c r="O38" t="str">
        <f>_xlfn.XLOOKUP(Disabilities_Math[[#This Row],[School Name]],Maine_Schools[School Name],Maine_Schools[Comparison Grade Span], "Error")</f>
        <v>03-08</v>
      </c>
    </row>
    <row r="39" spans="1:15">
      <c r="A39" s="146" t="s">
        <v>573</v>
      </c>
      <c r="B39">
        <v>194</v>
      </c>
      <c r="C39" s="146" t="s">
        <v>843</v>
      </c>
      <c r="D39">
        <v>201</v>
      </c>
      <c r="E39" s="146" t="s">
        <v>414</v>
      </c>
      <c r="F39" s="146" t="s">
        <v>2335</v>
      </c>
      <c r="G39" s="146" t="s">
        <v>2337</v>
      </c>
      <c r="H39" s="146" t="s">
        <v>2334</v>
      </c>
      <c r="I39">
        <v>97</v>
      </c>
      <c r="J39">
        <v>91</v>
      </c>
      <c r="K39">
        <v>0.93810000000000004</v>
      </c>
      <c r="L39" s="146" t="s">
        <v>1451</v>
      </c>
      <c r="M39">
        <v>0.82420000000000004</v>
      </c>
      <c r="N39" t="str">
        <f>_xlfn.XLOOKUP(Disabilities_Math[[#This Row],[School Name]],Maine_Schools[School Name],Maine_Schools[Comparison School Type], "Error")</f>
        <v>Non Charter</v>
      </c>
      <c r="O39" t="str">
        <f>_xlfn.XLOOKUP(Disabilities_Math[[#This Row],[School Name]],Maine_Schools[School Name],Maine_Schools[Comparison Grade Span], "Error")</f>
        <v>06-08</v>
      </c>
    </row>
    <row r="40" spans="1:15">
      <c r="A40" s="146" t="s">
        <v>573</v>
      </c>
      <c r="B40">
        <v>194</v>
      </c>
      <c r="C40" s="146" t="s">
        <v>843</v>
      </c>
      <c r="D40">
        <v>202</v>
      </c>
      <c r="E40" s="146" t="s">
        <v>279</v>
      </c>
      <c r="F40" s="146" t="s">
        <v>2335</v>
      </c>
      <c r="G40" s="146" t="s">
        <v>2337</v>
      </c>
      <c r="H40" s="146" t="s">
        <v>2334</v>
      </c>
      <c r="I40">
        <v>54</v>
      </c>
      <c r="J40">
        <v>53</v>
      </c>
      <c r="K40">
        <v>0.98150000000000004</v>
      </c>
      <c r="L40" s="146" t="s">
        <v>1281</v>
      </c>
      <c r="M40">
        <v>0.66039999999999999</v>
      </c>
      <c r="N40" t="str">
        <f>_xlfn.XLOOKUP(Disabilities_Math[[#This Row],[School Name]],Maine_Schools[School Name],Maine_Schools[Comparison School Type], "Error")</f>
        <v>Non Charter</v>
      </c>
      <c r="O40" t="str">
        <f>_xlfn.XLOOKUP(Disabilities_Math[[#This Row],[School Name]],Maine_Schools[School Name],Maine_Schools[Comparison Grade Span], "Error")</f>
        <v>KG-05</v>
      </c>
    </row>
    <row r="41" spans="1:15">
      <c r="A41" s="146" t="s">
        <v>573</v>
      </c>
      <c r="B41">
        <v>194</v>
      </c>
      <c r="C41" s="146" t="s">
        <v>843</v>
      </c>
      <c r="D41">
        <v>200</v>
      </c>
      <c r="E41" s="146" t="s">
        <v>393</v>
      </c>
      <c r="F41" s="146" t="s">
        <v>2335</v>
      </c>
      <c r="G41" s="146" t="s">
        <v>2337</v>
      </c>
      <c r="H41" s="146" t="s">
        <v>2334</v>
      </c>
      <c r="I41">
        <v>34</v>
      </c>
      <c r="J41">
        <v>33</v>
      </c>
      <c r="K41">
        <v>0.97060000000000002</v>
      </c>
      <c r="L41" s="146" t="s">
        <v>1283</v>
      </c>
      <c r="M41">
        <v>0.84850000000000003</v>
      </c>
      <c r="N41" t="str">
        <f>_xlfn.XLOOKUP(Disabilities_Math[[#This Row],[School Name]],Maine_Schools[School Name],Maine_Schools[Comparison School Type], "Error")</f>
        <v>Non Charter</v>
      </c>
      <c r="O41" t="str">
        <f>_xlfn.XLOOKUP(Disabilities_Math[[#This Row],[School Name]],Maine_Schools[School Name],Maine_Schools[Comparison Grade Span], "Error")</f>
        <v>PK-05</v>
      </c>
    </row>
    <row r="42" spans="1:15">
      <c r="A42" s="146" t="s">
        <v>573</v>
      </c>
      <c r="B42">
        <v>1054</v>
      </c>
      <c r="C42" s="146" t="s">
        <v>846</v>
      </c>
      <c r="D42">
        <v>1055</v>
      </c>
      <c r="E42" s="146" t="s">
        <v>280</v>
      </c>
      <c r="F42" s="146" t="s">
        <v>2335</v>
      </c>
      <c r="G42" s="146" t="s">
        <v>2337</v>
      </c>
      <c r="H42" s="146" t="s">
        <v>2334</v>
      </c>
      <c r="I42">
        <v>52</v>
      </c>
      <c r="J42">
        <v>51</v>
      </c>
      <c r="K42">
        <v>0.98080000000000001</v>
      </c>
      <c r="L42" s="146" t="s">
        <v>1414</v>
      </c>
      <c r="M42">
        <v>0.84309999999999996</v>
      </c>
      <c r="N42" t="str">
        <f>_xlfn.XLOOKUP(Disabilities_Math[[#This Row],[School Name]],Maine_Schools[School Name],Maine_Schools[Comparison School Type], "Error")</f>
        <v>Non Charter</v>
      </c>
      <c r="O42" t="str">
        <f>_xlfn.XLOOKUP(Disabilities_Math[[#This Row],[School Name]],Maine_Schools[School Name],Maine_Schools[Comparison Grade Span], "Error")</f>
        <v>03-08</v>
      </c>
    </row>
    <row r="43" spans="1:15">
      <c r="A43" s="146" t="s">
        <v>573</v>
      </c>
      <c r="B43">
        <v>219</v>
      </c>
      <c r="C43" s="146" t="s">
        <v>856</v>
      </c>
      <c r="D43">
        <v>221</v>
      </c>
      <c r="E43" s="146" t="s">
        <v>441</v>
      </c>
      <c r="F43" s="146" t="s">
        <v>2335</v>
      </c>
      <c r="G43" s="146" t="s">
        <v>2337</v>
      </c>
      <c r="H43" s="146" t="s">
        <v>2334</v>
      </c>
      <c r="I43">
        <v>59</v>
      </c>
      <c r="J43">
        <v>58</v>
      </c>
      <c r="K43">
        <v>0.98309999999999997</v>
      </c>
      <c r="L43" s="146" t="s">
        <v>1423</v>
      </c>
      <c r="M43">
        <v>0.8448</v>
      </c>
      <c r="N43" t="str">
        <f>_xlfn.XLOOKUP(Disabilities_Math[[#This Row],[School Name]],Maine_Schools[School Name],Maine_Schools[Comparison School Type], "Error")</f>
        <v>Non Charter</v>
      </c>
      <c r="O43" t="str">
        <f>_xlfn.XLOOKUP(Disabilities_Math[[#This Row],[School Name]],Maine_Schools[School Name],Maine_Schools[Comparison Grade Span], "Error")</f>
        <v>05-08</v>
      </c>
    </row>
    <row r="44" spans="1:15">
      <c r="A44" s="146" t="s">
        <v>573</v>
      </c>
      <c r="B44">
        <v>1011</v>
      </c>
      <c r="C44" s="146" t="s">
        <v>714</v>
      </c>
      <c r="D44">
        <v>1012</v>
      </c>
      <c r="E44" s="146" t="s">
        <v>169</v>
      </c>
      <c r="F44" s="146" t="s">
        <v>2335</v>
      </c>
      <c r="G44" s="146" t="s">
        <v>2337</v>
      </c>
      <c r="H44" s="146" t="s">
        <v>2334</v>
      </c>
      <c r="I44">
        <v>30</v>
      </c>
      <c r="J44">
        <v>30</v>
      </c>
      <c r="K44">
        <v>1</v>
      </c>
      <c r="L44" s="146" t="s">
        <v>1327</v>
      </c>
      <c r="M44">
        <v>0.8</v>
      </c>
      <c r="N44" t="str">
        <f>_xlfn.XLOOKUP(Disabilities_Math[[#This Row],[School Name]],Maine_Schools[School Name],Maine_Schools[Comparison School Type], "Error")</f>
        <v>Non Charter</v>
      </c>
      <c r="O44" t="str">
        <f>_xlfn.XLOOKUP(Disabilities_Math[[#This Row],[School Name]],Maine_Schools[School Name],Maine_Schools[Comparison Grade Span], "Error")</f>
        <v>03-08</v>
      </c>
    </row>
    <row r="45" spans="1:15">
      <c r="A45" s="146" t="s">
        <v>573</v>
      </c>
      <c r="B45">
        <v>235</v>
      </c>
      <c r="C45" s="146" t="s">
        <v>865</v>
      </c>
      <c r="D45">
        <v>236</v>
      </c>
      <c r="E45" s="146" t="s">
        <v>314</v>
      </c>
      <c r="F45" s="146" t="s">
        <v>2335</v>
      </c>
      <c r="G45" s="146" t="s">
        <v>2337</v>
      </c>
      <c r="H45" s="146" t="s">
        <v>2334</v>
      </c>
      <c r="I45">
        <v>37</v>
      </c>
      <c r="J45">
        <v>37</v>
      </c>
      <c r="K45">
        <v>1</v>
      </c>
      <c r="L45" s="146" t="s">
        <v>1447</v>
      </c>
      <c r="M45">
        <v>0.8649</v>
      </c>
      <c r="N45" t="str">
        <f>_xlfn.XLOOKUP(Disabilities_Math[[#This Row],[School Name]],Maine_Schools[School Name],Maine_Schools[Comparison School Type], "Error")</f>
        <v>Non Charter</v>
      </c>
      <c r="O45" t="str">
        <f>_xlfn.XLOOKUP(Disabilities_Math[[#This Row],[School Name]],Maine_Schools[School Name],Maine_Schools[Comparison Grade Span], "Error")</f>
        <v>03-08</v>
      </c>
    </row>
    <row r="46" spans="1:15">
      <c r="A46" s="146" t="s">
        <v>573</v>
      </c>
      <c r="B46">
        <v>242</v>
      </c>
      <c r="C46" s="146" t="s">
        <v>871</v>
      </c>
      <c r="D46">
        <v>244</v>
      </c>
      <c r="E46" s="146" t="s">
        <v>445</v>
      </c>
      <c r="F46" s="146" t="s">
        <v>2335</v>
      </c>
      <c r="G46" s="146" t="s">
        <v>2337</v>
      </c>
      <c r="H46" s="146" t="s">
        <v>2334</v>
      </c>
      <c r="I46">
        <v>87</v>
      </c>
      <c r="J46">
        <v>87</v>
      </c>
      <c r="K46">
        <v>1</v>
      </c>
      <c r="L46" s="146" t="s">
        <v>1392</v>
      </c>
      <c r="M46">
        <v>0.79310000000000003</v>
      </c>
      <c r="N46" t="str">
        <f>_xlfn.XLOOKUP(Disabilities_Math[[#This Row],[School Name]],Maine_Schools[School Name],Maine_Schools[Comparison School Type], "Error")</f>
        <v>Non Charter</v>
      </c>
      <c r="O46" t="str">
        <f>_xlfn.XLOOKUP(Disabilities_Math[[#This Row],[School Name]],Maine_Schools[School Name],Maine_Schools[Comparison Grade Span], "Error")</f>
        <v>04-08</v>
      </c>
    </row>
    <row r="47" spans="1:15">
      <c r="A47" s="146" t="s">
        <v>573</v>
      </c>
      <c r="B47">
        <v>1665</v>
      </c>
      <c r="C47" s="146" t="s">
        <v>876</v>
      </c>
      <c r="D47">
        <v>249</v>
      </c>
      <c r="E47" s="146" t="s">
        <v>468</v>
      </c>
      <c r="F47" s="146" t="s">
        <v>2335</v>
      </c>
      <c r="G47" s="146" t="s">
        <v>2337</v>
      </c>
      <c r="H47" s="146" t="s">
        <v>2334</v>
      </c>
      <c r="I47">
        <v>19</v>
      </c>
      <c r="J47">
        <v>19</v>
      </c>
      <c r="K47">
        <v>1</v>
      </c>
      <c r="L47" s="146" t="s">
        <v>1438</v>
      </c>
      <c r="M47">
        <v>0.57889999999999997</v>
      </c>
      <c r="N47" t="str">
        <f>_xlfn.XLOOKUP(Disabilities_Math[[#This Row],[School Name]],Maine_Schools[School Name],Maine_Schools[Comparison School Type], "Error")</f>
        <v>Non Charter</v>
      </c>
      <c r="O47" t="str">
        <f>_xlfn.XLOOKUP(Disabilities_Math[[#This Row],[School Name]],Maine_Schools[School Name],Maine_Schools[Comparison Grade Span], "Error")</f>
        <v>03-08</v>
      </c>
    </row>
    <row r="48" spans="1:15">
      <c r="A48" s="146" t="s">
        <v>573</v>
      </c>
      <c r="B48">
        <v>250</v>
      </c>
      <c r="C48" s="146" t="s">
        <v>878</v>
      </c>
      <c r="D48">
        <v>251</v>
      </c>
      <c r="E48" s="146" t="s">
        <v>264</v>
      </c>
      <c r="F48" s="146" t="s">
        <v>2335</v>
      </c>
      <c r="G48" s="146" t="s">
        <v>2337</v>
      </c>
      <c r="H48" s="146" t="s">
        <v>2334</v>
      </c>
      <c r="I48">
        <v>53</v>
      </c>
      <c r="J48">
        <v>53</v>
      </c>
      <c r="K48">
        <v>1</v>
      </c>
      <c r="L48" s="146" t="s">
        <v>1657</v>
      </c>
      <c r="M48">
        <v>0.8679</v>
      </c>
      <c r="N48" t="str">
        <f>_xlfn.XLOOKUP(Disabilities_Math[[#This Row],[School Name]],Maine_Schools[School Name],Maine_Schools[Comparison School Type], "Error")</f>
        <v>Non Charter</v>
      </c>
      <c r="O48" t="str">
        <f>_xlfn.XLOOKUP(Disabilities_Math[[#This Row],[School Name]],Maine_Schools[School Name],Maine_Schools[Comparison Grade Span], "Error")</f>
        <v>03-06</v>
      </c>
    </row>
    <row r="49" spans="1:15">
      <c r="A49" s="146" t="s">
        <v>573</v>
      </c>
      <c r="B49">
        <v>250</v>
      </c>
      <c r="C49" s="146" t="s">
        <v>878</v>
      </c>
      <c r="D49">
        <v>260</v>
      </c>
      <c r="E49" s="146" t="s">
        <v>165</v>
      </c>
      <c r="F49" s="146" t="s">
        <v>2335</v>
      </c>
      <c r="G49" s="146" t="s">
        <v>2337</v>
      </c>
      <c r="H49" s="146" t="s">
        <v>2334</v>
      </c>
      <c r="I49">
        <v>56</v>
      </c>
      <c r="J49">
        <v>56</v>
      </c>
      <c r="K49">
        <v>1</v>
      </c>
      <c r="L49" s="146" t="s">
        <v>1432</v>
      </c>
      <c r="M49">
        <v>0.91069999999999995</v>
      </c>
      <c r="N49" t="str">
        <f>_xlfn.XLOOKUP(Disabilities_Math[[#This Row],[School Name]],Maine_Schools[School Name],Maine_Schools[Comparison School Type], "Error")</f>
        <v>Non Charter</v>
      </c>
      <c r="O49" t="str">
        <f>_xlfn.XLOOKUP(Disabilities_Math[[#This Row],[School Name]],Maine_Schools[School Name],Maine_Schools[Comparison Grade Span], "Error")</f>
        <v>03-06</v>
      </c>
    </row>
    <row r="50" spans="1:15">
      <c r="A50" s="146" t="s">
        <v>573</v>
      </c>
      <c r="B50">
        <v>250</v>
      </c>
      <c r="C50" s="146" t="s">
        <v>878</v>
      </c>
      <c r="D50">
        <v>2048</v>
      </c>
      <c r="E50" s="146" t="s">
        <v>183</v>
      </c>
      <c r="F50" s="146" t="s">
        <v>2335</v>
      </c>
      <c r="G50" s="146" t="s">
        <v>2337</v>
      </c>
      <c r="H50" s="146" t="s">
        <v>2334</v>
      </c>
      <c r="I50">
        <v>83</v>
      </c>
      <c r="J50">
        <v>79</v>
      </c>
      <c r="K50">
        <v>0.95179999999999998</v>
      </c>
      <c r="L50" s="146" t="s">
        <v>1331</v>
      </c>
      <c r="M50">
        <v>0.92410000000000003</v>
      </c>
      <c r="N50" t="str">
        <f>_xlfn.XLOOKUP(Disabilities_Math[[#This Row],[School Name]],Maine_Schools[School Name],Maine_Schools[Comparison School Type], "Error")</f>
        <v>Non Charter</v>
      </c>
      <c r="O50" t="str">
        <f>_xlfn.XLOOKUP(Disabilities_Math[[#This Row],[School Name]],Maine_Schools[School Name],Maine_Schools[Comparison Grade Span], "Error")</f>
        <v>03-06</v>
      </c>
    </row>
    <row r="51" spans="1:15">
      <c r="A51" s="146" t="s">
        <v>573</v>
      </c>
      <c r="B51">
        <v>250</v>
      </c>
      <c r="C51" s="146" t="s">
        <v>878</v>
      </c>
      <c r="D51">
        <v>256</v>
      </c>
      <c r="E51" s="146" t="s">
        <v>197</v>
      </c>
      <c r="F51" s="146" t="s">
        <v>2335</v>
      </c>
      <c r="G51" s="146" t="s">
        <v>2337</v>
      </c>
      <c r="H51" s="146" t="s">
        <v>2334</v>
      </c>
      <c r="I51">
        <v>96</v>
      </c>
      <c r="J51">
        <v>88</v>
      </c>
      <c r="K51">
        <v>0.91669999999999996</v>
      </c>
      <c r="L51" s="146" t="s">
        <v>1639</v>
      </c>
      <c r="M51">
        <v>0.93179999999999996</v>
      </c>
      <c r="N51" t="str">
        <f>_xlfn.XLOOKUP(Disabilities_Math[[#This Row],[School Name]],Maine_Schools[School Name],Maine_Schools[Comparison School Type], "Error")</f>
        <v>Non Charter</v>
      </c>
      <c r="O51" t="str">
        <f>_xlfn.XLOOKUP(Disabilities_Math[[#This Row],[School Name]],Maine_Schools[School Name],Maine_Schools[Comparison Grade Span], "Error")</f>
        <v>03-06</v>
      </c>
    </row>
    <row r="52" spans="1:15">
      <c r="A52" s="146" t="s">
        <v>573</v>
      </c>
      <c r="B52">
        <v>1213</v>
      </c>
      <c r="C52" s="146" t="s">
        <v>202</v>
      </c>
      <c r="D52">
        <v>1214</v>
      </c>
      <c r="E52" s="146" t="s">
        <v>202</v>
      </c>
      <c r="F52" s="146" t="s">
        <v>2335</v>
      </c>
      <c r="G52" s="146" t="s">
        <v>2337</v>
      </c>
      <c r="H52" s="146" t="s">
        <v>2334</v>
      </c>
      <c r="I52">
        <v>11</v>
      </c>
      <c r="J52">
        <v>11</v>
      </c>
      <c r="K52">
        <v>1</v>
      </c>
      <c r="L52" s="146" t="s">
        <v>1349</v>
      </c>
      <c r="M52">
        <v>0.45450000000000002</v>
      </c>
      <c r="N52" t="str">
        <f>_xlfn.XLOOKUP(Disabilities_Math[[#This Row],[School Name]],Maine_Schools[School Name],Maine_Schools[Comparison School Type], "Error")</f>
        <v>Non Charter</v>
      </c>
      <c r="O52" t="str">
        <f>_xlfn.XLOOKUP(Disabilities_Math[[#This Row],[School Name]],Maine_Schools[School Name],Maine_Schools[Comparison Grade Span], "Error")</f>
        <v>09-12</v>
      </c>
    </row>
    <row r="53" spans="1:15">
      <c r="A53" s="146" t="s">
        <v>573</v>
      </c>
      <c r="B53">
        <v>264</v>
      </c>
      <c r="C53" s="146" t="s">
        <v>880</v>
      </c>
      <c r="D53">
        <v>265</v>
      </c>
      <c r="E53" s="146" t="s">
        <v>477</v>
      </c>
      <c r="F53" s="146" t="s">
        <v>2335</v>
      </c>
      <c r="G53" s="146" t="s">
        <v>2337</v>
      </c>
      <c r="H53" s="146" t="s">
        <v>2334</v>
      </c>
      <c r="I53">
        <v>21</v>
      </c>
      <c r="J53">
        <v>21</v>
      </c>
      <c r="K53">
        <v>1</v>
      </c>
      <c r="L53" s="146" t="s">
        <v>1335</v>
      </c>
      <c r="M53">
        <v>0.71430000000000005</v>
      </c>
      <c r="N53" t="str">
        <f>_xlfn.XLOOKUP(Disabilities_Math[[#This Row],[School Name]],Maine_Schools[School Name],Maine_Schools[Comparison School Type], "Error")</f>
        <v>Non Charter</v>
      </c>
      <c r="O53" t="str">
        <f>_xlfn.XLOOKUP(Disabilities_Math[[#This Row],[School Name]],Maine_Schools[School Name],Maine_Schools[Comparison Grade Span], "Error")</f>
        <v>03-08</v>
      </c>
    </row>
    <row r="54" spans="1:15">
      <c r="A54" s="146" t="s">
        <v>573</v>
      </c>
      <c r="B54">
        <v>266</v>
      </c>
      <c r="C54" s="146" t="s">
        <v>882</v>
      </c>
      <c r="D54">
        <v>271</v>
      </c>
      <c r="E54" s="146" t="s">
        <v>341</v>
      </c>
      <c r="F54" s="146" t="s">
        <v>2335</v>
      </c>
      <c r="G54" s="146" t="s">
        <v>2337</v>
      </c>
      <c r="H54" s="146" t="s">
        <v>2334</v>
      </c>
      <c r="I54">
        <v>55</v>
      </c>
      <c r="J54">
        <v>52</v>
      </c>
      <c r="K54">
        <v>0.94550000000000001</v>
      </c>
      <c r="L54" s="146" t="s">
        <v>1657</v>
      </c>
      <c r="M54">
        <v>0.88460000000000005</v>
      </c>
      <c r="N54" t="str">
        <f>_xlfn.XLOOKUP(Disabilities_Math[[#This Row],[School Name]],Maine_Schools[School Name],Maine_Schools[Comparison School Type], "Error")</f>
        <v>Non Charter</v>
      </c>
      <c r="O54" t="str">
        <f>_xlfn.XLOOKUP(Disabilities_Math[[#This Row],[School Name]],Maine_Schools[School Name],Maine_Schools[Comparison Grade Span], "Error")</f>
        <v>PK-05</v>
      </c>
    </row>
    <row r="55" spans="1:15">
      <c r="A55" s="146" t="s">
        <v>573</v>
      </c>
      <c r="B55">
        <v>696</v>
      </c>
      <c r="C55" s="146" t="s">
        <v>904</v>
      </c>
      <c r="D55">
        <v>698</v>
      </c>
      <c r="E55" s="146" t="s">
        <v>382</v>
      </c>
      <c r="F55" s="146" t="s">
        <v>2335</v>
      </c>
      <c r="G55" s="146" t="s">
        <v>2337</v>
      </c>
      <c r="H55" s="146" t="s">
        <v>2334</v>
      </c>
      <c r="I55">
        <v>53</v>
      </c>
      <c r="J55">
        <v>52</v>
      </c>
      <c r="K55">
        <v>0.98109999999999997</v>
      </c>
      <c r="L55" s="146" t="s">
        <v>1310</v>
      </c>
      <c r="M55">
        <v>0.71150000000000002</v>
      </c>
      <c r="N55" t="str">
        <f>_xlfn.XLOOKUP(Disabilities_Math[[#This Row],[School Name]],Maine_Schools[School Name],Maine_Schools[Comparison School Type], "Error")</f>
        <v>Non Charter</v>
      </c>
      <c r="O55" t="str">
        <f>_xlfn.XLOOKUP(Disabilities_Math[[#This Row],[School Name]],Maine_Schools[School Name],Maine_Schools[Comparison Grade Span], "Error")</f>
        <v>03-06</v>
      </c>
    </row>
    <row r="56" spans="1:15">
      <c r="A56" s="146" t="s">
        <v>573</v>
      </c>
      <c r="B56">
        <v>1672</v>
      </c>
      <c r="C56" s="146" t="s">
        <v>581</v>
      </c>
      <c r="D56">
        <v>1673</v>
      </c>
      <c r="E56" s="146" t="s">
        <v>581</v>
      </c>
      <c r="F56" s="146" t="s">
        <v>2335</v>
      </c>
      <c r="G56" s="146" t="s">
        <v>2337</v>
      </c>
      <c r="H56" s="146" t="s">
        <v>2334</v>
      </c>
      <c r="I56">
        <v>36</v>
      </c>
      <c r="J56">
        <v>34</v>
      </c>
      <c r="K56">
        <v>0.94440000000000002</v>
      </c>
      <c r="L56" s="146" t="s">
        <v>1290</v>
      </c>
      <c r="M56">
        <v>0.85289999999999999</v>
      </c>
      <c r="N56" t="str">
        <f>_xlfn.XLOOKUP(Disabilities_Math[[#This Row],[School Name]],Maine_Schools[School Name],Maine_Schools[Comparison School Type], "Error")</f>
        <v>Charter</v>
      </c>
      <c r="O56" t="str">
        <f>_xlfn.XLOOKUP(Disabilities_Math[[#This Row],[School Name]],Maine_Schools[School Name],Maine_Schools[Comparison Grade Span], "Error")</f>
        <v>07-12</v>
      </c>
    </row>
    <row r="57" spans="1:15">
      <c r="A57" s="146" t="s">
        <v>573</v>
      </c>
      <c r="B57">
        <v>296</v>
      </c>
      <c r="C57" s="146" t="s">
        <v>895</v>
      </c>
      <c r="D57">
        <v>297</v>
      </c>
      <c r="E57" s="146" t="s">
        <v>243</v>
      </c>
      <c r="F57" s="146" t="s">
        <v>2335</v>
      </c>
      <c r="G57" s="146" t="s">
        <v>2337</v>
      </c>
      <c r="H57" s="146" t="s">
        <v>2334</v>
      </c>
      <c r="I57">
        <v>59</v>
      </c>
      <c r="J57">
        <v>54</v>
      </c>
      <c r="K57">
        <v>0.9153</v>
      </c>
      <c r="L57" s="146" t="s">
        <v>1397</v>
      </c>
      <c r="M57">
        <v>0.77780000000000005</v>
      </c>
      <c r="N57" t="str">
        <f>_xlfn.XLOOKUP(Disabilities_Math[[#This Row],[School Name]],Maine_Schools[School Name],Maine_Schools[Comparison School Type], "Error")</f>
        <v>Non Charter</v>
      </c>
      <c r="O57" t="str">
        <f>_xlfn.XLOOKUP(Disabilities_Math[[#This Row],[School Name]],Maine_Schools[School Name],Maine_Schools[Comparison Grade Span], "Error")</f>
        <v>03-08</v>
      </c>
    </row>
    <row r="58" spans="1:15">
      <c r="A58" s="146" t="s">
        <v>573</v>
      </c>
      <c r="B58">
        <v>298</v>
      </c>
      <c r="C58" s="146" t="s">
        <v>897</v>
      </c>
      <c r="D58">
        <v>299</v>
      </c>
      <c r="E58" s="146" t="s">
        <v>42</v>
      </c>
      <c r="F58" s="146" t="s">
        <v>2335</v>
      </c>
      <c r="G58" s="146" t="s">
        <v>2337</v>
      </c>
      <c r="H58" s="146" t="s">
        <v>2334</v>
      </c>
      <c r="I58">
        <v>19</v>
      </c>
      <c r="J58">
        <v>18</v>
      </c>
      <c r="K58">
        <v>0.94740000000000002</v>
      </c>
      <c r="L58" s="146" t="s">
        <v>1294</v>
      </c>
      <c r="M58">
        <v>0.72219999999999995</v>
      </c>
      <c r="N58" t="str">
        <f>_xlfn.XLOOKUP(Disabilities_Math[[#This Row],[School Name]],Maine_Schools[School Name],Maine_Schools[Comparison School Type], "Error")</f>
        <v>Non Charter</v>
      </c>
      <c r="O58" t="str">
        <f>_xlfn.XLOOKUP(Disabilities_Math[[#This Row],[School Name]],Maine_Schools[School Name],Maine_Schools[Comparison Grade Span], "Error")</f>
        <v>PK-05</v>
      </c>
    </row>
    <row r="59" spans="1:15">
      <c r="A59" s="146" t="s">
        <v>573</v>
      </c>
      <c r="B59">
        <v>298</v>
      </c>
      <c r="C59" s="146" t="s">
        <v>897</v>
      </c>
      <c r="D59">
        <v>301</v>
      </c>
      <c r="E59" s="146" t="s">
        <v>122</v>
      </c>
      <c r="F59" s="146" t="s">
        <v>2335</v>
      </c>
      <c r="G59" s="146" t="s">
        <v>2337</v>
      </c>
      <c r="H59" s="146" t="s">
        <v>2334</v>
      </c>
      <c r="I59">
        <v>39</v>
      </c>
      <c r="J59">
        <v>36</v>
      </c>
      <c r="K59">
        <v>0.92310000000000003</v>
      </c>
      <c r="L59" s="146" t="s">
        <v>1341</v>
      </c>
      <c r="M59">
        <v>0.83330000000000004</v>
      </c>
      <c r="N59" t="str">
        <f>_xlfn.XLOOKUP(Disabilities_Math[[#This Row],[School Name]],Maine_Schools[School Name],Maine_Schools[Comparison School Type], "Error")</f>
        <v>Non Charter</v>
      </c>
      <c r="O59" t="str">
        <f>_xlfn.XLOOKUP(Disabilities_Math[[#This Row],[School Name]],Maine_Schools[School Name],Maine_Schools[Comparison Grade Span], "Error")</f>
        <v>06-12</v>
      </c>
    </row>
    <row r="60" spans="1:15">
      <c r="A60" s="146" t="s">
        <v>573</v>
      </c>
      <c r="B60">
        <v>311</v>
      </c>
      <c r="C60" s="146" t="s">
        <v>902</v>
      </c>
      <c r="D60">
        <v>312</v>
      </c>
      <c r="E60" s="146" t="s">
        <v>230</v>
      </c>
      <c r="F60" s="146" t="s">
        <v>2335</v>
      </c>
      <c r="G60" s="146" t="s">
        <v>2337</v>
      </c>
      <c r="H60" s="146" t="s">
        <v>2334</v>
      </c>
      <c r="I60">
        <v>20</v>
      </c>
      <c r="J60">
        <v>20</v>
      </c>
      <c r="K60">
        <v>1</v>
      </c>
      <c r="L60" s="146" t="s">
        <v>1335</v>
      </c>
      <c r="M60">
        <v>0.75</v>
      </c>
      <c r="N60" t="str">
        <f>_xlfn.XLOOKUP(Disabilities_Math[[#This Row],[School Name]],Maine_Schools[School Name],Maine_Schools[Comparison School Type], "Error")</f>
        <v>Non Charter</v>
      </c>
      <c r="O60" t="str">
        <f>_xlfn.XLOOKUP(Disabilities_Math[[#This Row],[School Name]],Maine_Schools[School Name],Maine_Schools[Comparison Grade Span], "Error")</f>
        <v>03-08</v>
      </c>
    </row>
    <row r="61" spans="1:15">
      <c r="A61" s="146" t="s">
        <v>573</v>
      </c>
      <c r="B61">
        <v>319</v>
      </c>
      <c r="C61" s="146" t="s">
        <v>911</v>
      </c>
      <c r="D61">
        <v>320</v>
      </c>
      <c r="E61" s="146" t="s">
        <v>504</v>
      </c>
      <c r="F61" s="146" t="s">
        <v>2335</v>
      </c>
      <c r="G61" s="146" t="s">
        <v>2337</v>
      </c>
      <c r="H61" s="146" t="s">
        <v>2334</v>
      </c>
      <c r="I61">
        <v>19</v>
      </c>
      <c r="J61">
        <v>19</v>
      </c>
      <c r="K61">
        <v>1</v>
      </c>
      <c r="L61" s="146" t="s">
        <v>1293</v>
      </c>
      <c r="M61">
        <v>0.73680000000000001</v>
      </c>
      <c r="N61" t="str">
        <f>_xlfn.XLOOKUP(Disabilities_Math[[#This Row],[School Name]],Maine_Schools[School Name],Maine_Schools[Comparison School Type], "Error")</f>
        <v>Non Charter</v>
      </c>
      <c r="O61" t="str">
        <f>_xlfn.XLOOKUP(Disabilities_Math[[#This Row],[School Name]],Maine_Schools[School Name],Maine_Schools[Comparison Grade Span], "Error")</f>
        <v>03-08</v>
      </c>
    </row>
    <row r="62" spans="1:15">
      <c r="A62" s="146" t="s">
        <v>573</v>
      </c>
      <c r="B62">
        <v>342</v>
      </c>
      <c r="C62" s="146" t="s">
        <v>915</v>
      </c>
      <c r="D62">
        <v>344</v>
      </c>
      <c r="E62" s="146" t="s">
        <v>267</v>
      </c>
      <c r="F62" s="146" t="s">
        <v>2335</v>
      </c>
      <c r="G62" s="146" t="s">
        <v>2337</v>
      </c>
      <c r="H62" s="146" t="s">
        <v>2334</v>
      </c>
      <c r="I62">
        <v>60</v>
      </c>
      <c r="J62">
        <v>60</v>
      </c>
      <c r="K62">
        <v>1</v>
      </c>
      <c r="L62" s="146" t="s">
        <v>1432</v>
      </c>
      <c r="M62">
        <v>0.85</v>
      </c>
      <c r="N62" t="str">
        <f>_xlfn.XLOOKUP(Disabilities_Math[[#This Row],[School Name]],Maine_Schools[School Name],Maine_Schools[Comparison School Type], "Error")</f>
        <v>Non Charter</v>
      </c>
      <c r="O62" t="str">
        <f>_xlfn.XLOOKUP(Disabilities_Math[[#This Row],[School Name]],Maine_Schools[School Name],Maine_Schools[Comparison Grade Span], "Error")</f>
        <v>03-08</v>
      </c>
    </row>
    <row r="63" spans="1:15">
      <c r="A63" s="146" t="s">
        <v>573</v>
      </c>
      <c r="B63">
        <v>364</v>
      </c>
      <c r="C63" s="146" t="s">
        <v>923</v>
      </c>
      <c r="D63">
        <v>369</v>
      </c>
      <c r="E63" s="146" t="s">
        <v>31</v>
      </c>
      <c r="F63" s="146" t="s">
        <v>2335</v>
      </c>
      <c r="G63" s="146" t="s">
        <v>2337</v>
      </c>
      <c r="H63" s="146" t="s">
        <v>2334</v>
      </c>
      <c r="I63">
        <v>49</v>
      </c>
      <c r="J63">
        <v>45</v>
      </c>
      <c r="K63">
        <v>0.91839999999999999</v>
      </c>
      <c r="L63" s="146" t="s">
        <v>1448</v>
      </c>
      <c r="M63">
        <v>0.73329999999999995</v>
      </c>
      <c r="N63" t="str">
        <f>_xlfn.XLOOKUP(Disabilities_Math[[#This Row],[School Name]],Maine_Schools[School Name],Maine_Schools[Comparison School Type], "Error")</f>
        <v>Non Charter</v>
      </c>
      <c r="O63" t="str">
        <f>_xlfn.XLOOKUP(Disabilities_Math[[#This Row],[School Name]],Maine_Schools[School Name],Maine_Schools[Comparison Grade Span], "Error")</f>
        <v>PK-05</v>
      </c>
    </row>
    <row r="64" spans="1:15">
      <c r="A64" s="146" t="s">
        <v>573</v>
      </c>
      <c r="B64">
        <v>364</v>
      </c>
      <c r="C64" s="146" t="s">
        <v>923</v>
      </c>
      <c r="D64">
        <v>385</v>
      </c>
      <c r="E64" s="146" t="s">
        <v>245</v>
      </c>
      <c r="F64" s="146" t="s">
        <v>2335</v>
      </c>
      <c r="G64" s="146" t="s">
        <v>2337</v>
      </c>
      <c r="H64" s="146" t="s">
        <v>2334</v>
      </c>
      <c r="I64">
        <v>35</v>
      </c>
      <c r="J64">
        <v>35</v>
      </c>
      <c r="K64">
        <v>1</v>
      </c>
      <c r="L64" s="146" t="s">
        <v>1308</v>
      </c>
      <c r="M64">
        <v>0.7429</v>
      </c>
      <c r="N64" t="str">
        <f>_xlfn.XLOOKUP(Disabilities_Math[[#This Row],[School Name]],Maine_Schools[School Name],Maine_Schools[Comparison School Type], "Error")</f>
        <v>Non Charter</v>
      </c>
      <c r="O64" t="str">
        <f>_xlfn.XLOOKUP(Disabilities_Math[[#This Row],[School Name]],Maine_Schools[School Name],Maine_Schools[Comparison Grade Span], "Error")</f>
        <v>PK-05</v>
      </c>
    </row>
    <row r="65" spans="1:15">
      <c r="A65" s="146" t="s">
        <v>573</v>
      </c>
      <c r="B65">
        <v>364</v>
      </c>
      <c r="C65" s="146" t="s">
        <v>923</v>
      </c>
      <c r="D65">
        <v>381</v>
      </c>
      <c r="E65" s="146" t="s">
        <v>274</v>
      </c>
      <c r="F65" s="146" t="s">
        <v>2335</v>
      </c>
      <c r="G65" s="146" t="s">
        <v>2337</v>
      </c>
      <c r="H65" s="146" t="s">
        <v>2334</v>
      </c>
      <c r="I65">
        <v>41</v>
      </c>
      <c r="J65">
        <v>38</v>
      </c>
      <c r="K65">
        <v>0.92679999999999996</v>
      </c>
      <c r="L65" s="146" t="s">
        <v>1283</v>
      </c>
      <c r="M65">
        <v>0.73680000000000001</v>
      </c>
      <c r="N65" t="str">
        <f>_xlfn.XLOOKUP(Disabilities_Math[[#This Row],[School Name]],Maine_Schools[School Name],Maine_Schools[Comparison School Type], "Error")</f>
        <v>Non Charter</v>
      </c>
      <c r="O65" t="str">
        <f>_xlfn.XLOOKUP(Disabilities_Math[[#This Row],[School Name]],Maine_Schools[School Name],Maine_Schools[Comparison Grade Span], "Error")</f>
        <v>PK-05</v>
      </c>
    </row>
    <row r="66" spans="1:15">
      <c r="A66" s="146" t="s">
        <v>573</v>
      </c>
      <c r="B66">
        <v>364</v>
      </c>
      <c r="C66" s="146" t="s">
        <v>923</v>
      </c>
      <c r="D66">
        <v>373</v>
      </c>
      <c r="E66" s="146" t="s">
        <v>298</v>
      </c>
      <c r="F66" s="146" t="s">
        <v>2335</v>
      </c>
      <c r="G66" s="146" t="s">
        <v>2337</v>
      </c>
      <c r="H66" s="146" t="s">
        <v>2334</v>
      </c>
      <c r="I66">
        <v>31</v>
      </c>
      <c r="J66">
        <v>31</v>
      </c>
      <c r="K66">
        <v>1</v>
      </c>
      <c r="L66" s="146" t="s">
        <v>1497</v>
      </c>
      <c r="M66">
        <v>0.6452</v>
      </c>
      <c r="N66" t="str">
        <f>_xlfn.XLOOKUP(Disabilities_Math[[#This Row],[School Name]],Maine_Schools[School Name],Maine_Schools[Comparison School Type], "Error")</f>
        <v>Non Charter</v>
      </c>
      <c r="O66" t="str">
        <f>_xlfn.XLOOKUP(Disabilities_Math[[#This Row],[School Name]],Maine_Schools[School Name],Maine_Schools[Comparison Grade Span], "Error")</f>
        <v>PK-05</v>
      </c>
    </row>
    <row r="67" spans="1:15">
      <c r="A67" s="146" t="s">
        <v>573</v>
      </c>
      <c r="B67">
        <v>364</v>
      </c>
      <c r="C67" s="146" t="s">
        <v>923</v>
      </c>
      <c r="D67">
        <v>375</v>
      </c>
      <c r="E67" s="146" t="s">
        <v>132</v>
      </c>
      <c r="F67" s="146" t="s">
        <v>2335</v>
      </c>
      <c r="G67" s="146" t="s">
        <v>2337</v>
      </c>
      <c r="H67" s="146" t="s">
        <v>2334</v>
      </c>
      <c r="I67">
        <v>75</v>
      </c>
      <c r="J67">
        <v>64</v>
      </c>
      <c r="K67">
        <v>0.85329999999999995</v>
      </c>
      <c r="L67" s="146" t="s">
        <v>1358</v>
      </c>
      <c r="M67">
        <v>0.89059999999999995</v>
      </c>
      <c r="N67" t="str">
        <f>_xlfn.XLOOKUP(Disabilities_Math[[#This Row],[School Name]],Maine_Schools[School Name],Maine_Schools[Comparison School Type], "Error")</f>
        <v>Non Charter</v>
      </c>
      <c r="O67" t="str">
        <f>_xlfn.XLOOKUP(Disabilities_Math[[#This Row],[School Name]],Maine_Schools[School Name],Maine_Schools[Comparison Grade Span], "Error")</f>
        <v>06-08</v>
      </c>
    </row>
    <row r="68" spans="1:15">
      <c r="A68" s="146" t="s">
        <v>573</v>
      </c>
      <c r="B68">
        <v>364</v>
      </c>
      <c r="C68" s="146" t="s">
        <v>923</v>
      </c>
      <c r="D68">
        <v>376</v>
      </c>
      <c r="E68" s="146" t="s">
        <v>110</v>
      </c>
      <c r="F68" s="146" t="s">
        <v>2335</v>
      </c>
      <c r="G68" s="146" t="s">
        <v>2337</v>
      </c>
      <c r="H68" s="146" t="s">
        <v>2334</v>
      </c>
      <c r="I68">
        <v>70</v>
      </c>
      <c r="J68">
        <v>64</v>
      </c>
      <c r="K68">
        <v>0.9143</v>
      </c>
      <c r="L68" s="146" t="s">
        <v>1456</v>
      </c>
      <c r="M68">
        <v>0.85940000000000005</v>
      </c>
      <c r="N68" t="str">
        <f>_xlfn.XLOOKUP(Disabilities_Math[[#This Row],[School Name]],Maine_Schools[School Name],Maine_Schools[Comparison School Type], "Error")</f>
        <v>Non Charter</v>
      </c>
      <c r="O68" t="str">
        <f>_xlfn.XLOOKUP(Disabilities_Math[[#This Row],[School Name]],Maine_Schools[School Name],Maine_Schools[Comparison Grade Span], "Error")</f>
        <v>06-08</v>
      </c>
    </row>
    <row r="69" spans="1:15">
      <c r="A69" s="146" t="s">
        <v>573</v>
      </c>
      <c r="B69">
        <v>364</v>
      </c>
      <c r="C69" s="146" t="s">
        <v>923</v>
      </c>
      <c r="D69">
        <v>370</v>
      </c>
      <c r="E69" s="146" t="s">
        <v>479</v>
      </c>
      <c r="F69" s="146" t="s">
        <v>2335</v>
      </c>
      <c r="G69" s="146" t="s">
        <v>2337</v>
      </c>
      <c r="H69" s="146" t="s">
        <v>2334</v>
      </c>
      <c r="I69">
        <v>18</v>
      </c>
      <c r="J69">
        <v>16</v>
      </c>
      <c r="K69">
        <v>0.88890000000000002</v>
      </c>
      <c r="L69" s="146" t="s">
        <v>1372</v>
      </c>
      <c r="M69">
        <v>0.5</v>
      </c>
      <c r="N69" t="str">
        <f>_xlfn.XLOOKUP(Disabilities_Math[[#This Row],[School Name]],Maine_Schools[School Name],Maine_Schools[Comparison School Type], "Error")</f>
        <v>Non Charter</v>
      </c>
      <c r="O69" t="str">
        <f>_xlfn.XLOOKUP(Disabilities_Math[[#This Row],[School Name]],Maine_Schools[School Name],Maine_Schools[Comparison Grade Span], "Error")</f>
        <v>PK-05</v>
      </c>
    </row>
    <row r="70" spans="1:15">
      <c r="A70" s="146" t="s">
        <v>573</v>
      </c>
      <c r="B70">
        <v>364</v>
      </c>
      <c r="C70" s="146" t="s">
        <v>923</v>
      </c>
      <c r="D70">
        <v>377</v>
      </c>
      <c r="E70" s="146" t="s">
        <v>349</v>
      </c>
      <c r="F70" s="146" t="s">
        <v>2335</v>
      </c>
      <c r="G70" s="146" t="s">
        <v>2337</v>
      </c>
      <c r="H70" s="146" t="s">
        <v>2334</v>
      </c>
      <c r="I70">
        <v>88</v>
      </c>
      <c r="J70">
        <v>83</v>
      </c>
      <c r="K70">
        <v>0.94320000000000004</v>
      </c>
      <c r="L70" s="146" t="s">
        <v>1481</v>
      </c>
      <c r="M70">
        <v>0.84340000000000004</v>
      </c>
      <c r="N70" t="str">
        <f>_xlfn.XLOOKUP(Disabilities_Math[[#This Row],[School Name]],Maine_Schools[School Name],Maine_Schools[Comparison School Type], "Error")</f>
        <v>Non Charter</v>
      </c>
      <c r="O70" t="str">
        <f>_xlfn.XLOOKUP(Disabilities_Math[[#This Row],[School Name]],Maine_Schools[School Name],Maine_Schools[Comparison Grade Span], "Error")</f>
        <v>06-08</v>
      </c>
    </row>
    <row r="71" spans="1:15">
      <c r="A71" s="146" t="s">
        <v>573</v>
      </c>
      <c r="B71">
        <v>364</v>
      </c>
      <c r="C71" s="146" t="s">
        <v>923</v>
      </c>
      <c r="D71">
        <v>386</v>
      </c>
      <c r="E71" s="146" t="s">
        <v>403</v>
      </c>
      <c r="F71" s="146" t="s">
        <v>2335</v>
      </c>
      <c r="G71" s="146" t="s">
        <v>2337</v>
      </c>
      <c r="H71" s="146" t="s">
        <v>2334</v>
      </c>
      <c r="I71">
        <v>32</v>
      </c>
      <c r="J71">
        <v>32</v>
      </c>
      <c r="K71">
        <v>1</v>
      </c>
      <c r="L71" s="146" t="s">
        <v>1557</v>
      </c>
      <c r="M71">
        <v>0.59379999999999999</v>
      </c>
      <c r="N71" t="str">
        <f>_xlfn.XLOOKUP(Disabilities_Math[[#This Row],[School Name]],Maine_Schools[School Name],Maine_Schools[Comparison School Type], "Error")</f>
        <v>Non Charter</v>
      </c>
      <c r="O71" t="str">
        <f>_xlfn.XLOOKUP(Disabilities_Math[[#This Row],[School Name]],Maine_Schools[School Name],Maine_Schools[Comparison Grade Span], "Error")</f>
        <v>KG-05</v>
      </c>
    </row>
    <row r="72" spans="1:15">
      <c r="A72" s="146" t="s">
        <v>573</v>
      </c>
      <c r="B72">
        <v>364</v>
      </c>
      <c r="C72" s="146" t="s">
        <v>923</v>
      </c>
      <c r="D72">
        <v>372</v>
      </c>
      <c r="E72" s="146" t="s">
        <v>519</v>
      </c>
      <c r="F72" s="146" t="s">
        <v>2335</v>
      </c>
      <c r="G72" s="146" t="s">
        <v>2337</v>
      </c>
      <c r="H72" s="146" t="s">
        <v>2334</v>
      </c>
      <c r="I72">
        <v>15</v>
      </c>
      <c r="J72">
        <v>15</v>
      </c>
      <c r="K72">
        <v>1</v>
      </c>
      <c r="L72" s="146" t="s">
        <v>1389</v>
      </c>
      <c r="M72">
        <v>0.4667</v>
      </c>
      <c r="N72" t="str">
        <f>_xlfn.XLOOKUP(Disabilities_Math[[#This Row],[School Name]],Maine_Schools[School Name],Maine_Schools[Comparison School Type], "Error")</f>
        <v>Non Charter</v>
      </c>
      <c r="O72" t="str">
        <f>_xlfn.XLOOKUP(Disabilities_Math[[#This Row],[School Name]],Maine_Schools[School Name],Maine_Schools[Comparison Grade Span], "Error")</f>
        <v>PK-05</v>
      </c>
    </row>
    <row r="73" spans="1:15">
      <c r="A73" s="146" t="s">
        <v>573</v>
      </c>
      <c r="B73">
        <v>1438</v>
      </c>
      <c r="C73" s="146" t="s">
        <v>930</v>
      </c>
      <c r="D73">
        <v>59</v>
      </c>
      <c r="E73" s="146" t="s">
        <v>8</v>
      </c>
      <c r="F73" s="146" t="s">
        <v>2335</v>
      </c>
      <c r="G73" s="146" t="s">
        <v>2337</v>
      </c>
      <c r="H73" s="146" t="s">
        <v>2334</v>
      </c>
      <c r="I73">
        <v>84</v>
      </c>
      <c r="J73">
        <v>76</v>
      </c>
      <c r="K73">
        <v>0.90480000000000005</v>
      </c>
      <c r="L73" s="146" t="s">
        <v>1481</v>
      </c>
      <c r="M73">
        <v>0.92110000000000003</v>
      </c>
      <c r="N73" t="str">
        <f>_xlfn.XLOOKUP(Disabilities_Math[[#This Row],[School Name]],Maine_Schools[School Name],Maine_Schools[Comparison School Type], "Error")</f>
        <v>Non Charter</v>
      </c>
      <c r="O73" t="str">
        <f>_xlfn.XLOOKUP(Disabilities_Math[[#This Row],[School Name]],Maine_Schools[School Name],Maine_Schools[Comparison Grade Span], "Error")</f>
        <v>06-08</v>
      </c>
    </row>
    <row r="74" spans="1:15">
      <c r="A74" s="146" t="s">
        <v>573</v>
      </c>
      <c r="B74">
        <v>1438</v>
      </c>
      <c r="C74" s="146" t="s">
        <v>930</v>
      </c>
      <c r="D74">
        <v>57</v>
      </c>
      <c r="E74" s="146" t="s">
        <v>235</v>
      </c>
      <c r="F74" s="146" t="s">
        <v>2335</v>
      </c>
      <c r="G74" s="146" t="s">
        <v>2337</v>
      </c>
      <c r="H74" s="146" t="s">
        <v>2334</v>
      </c>
      <c r="I74">
        <v>42</v>
      </c>
      <c r="J74">
        <v>41</v>
      </c>
      <c r="K74">
        <v>0.97619999999999996</v>
      </c>
      <c r="L74" s="146" t="s">
        <v>1558</v>
      </c>
      <c r="M74">
        <v>0.82930000000000004</v>
      </c>
      <c r="N74" t="str">
        <f>_xlfn.XLOOKUP(Disabilities_Math[[#This Row],[School Name]],Maine_Schools[School Name],Maine_Schools[Comparison School Type], "Error")</f>
        <v>Non Charter</v>
      </c>
      <c r="O74" t="str">
        <f>_xlfn.XLOOKUP(Disabilities_Math[[#This Row],[School Name]],Maine_Schools[School Name],Maine_Schools[Comparison Grade Span], "Error")</f>
        <v>03-05</v>
      </c>
    </row>
    <row r="75" spans="1:15">
      <c r="A75" s="146" t="s">
        <v>573</v>
      </c>
      <c r="B75">
        <v>1438</v>
      </c>
      <c r="C75" s="146" t="s">
        <v>930</v>
      </c>
      <c r="D75">
        <v>60</v>
      </c>
      <c r="E75" s="146" t="s">
        <v>124</v>
      </c>
      <c r="F75" s="146" t="s">
        <v>2335</v>
      </c>
      <c r="G75" s="146" t="s">
        <v>2337</v>
      </c>
      <c r="H75" s="146" t="s">
        <v>2334</v>
      </c>
      <c r="I75">
        <v>36</v>
      </c>
      <c r="J75">
        <v>33</v>
      </c>
      <c r="K75">
        <v>0.91669999999999996</v>
      </c>
      <c r="L75" s="146" t="s">
        <v>1283</v>
      </c>
      <c r="M75">
        <v>0.84850000000000003</v>
      </c>
      <c r="N75" t="str">
        <f>_xlfn.XLOOKUP(Disabilities_Math[[#This Row],[School Name]],Maine_Schools[School Name],Maine_Schools[Comparison School Type], "Error")</f>
        <v>Non Charter</v>
      </c>
      <c r="O75" t="str">
        <f>_xlfn.XLOOKUP(Disabilities_Math[[#This Row],[School Name]],Maine_Schools[School Name],Maine_Schools[Comparison Grade Span], "Error")</f>
        <v>09-12</v>
      </c>
    </row>
    <row r="76" spans="1:15">
      <c r="A76" s="146" t="s">
        <v>573</v>
      </c>
      <c r="B76">
        <v>1445</v>
      </c>
      <c r="C76" s="146" t="s">
        <v>934</v>
      </c>
      <c r="D76">
        <v>2116</v>
      </c>
      <c r="E76" s="146" t="s">
        <v>242</v>
      </c>
      <c r="F76" s="146" t="s">
        <v>2335</v>
      </c>
      <c r="G76" s="146" t="s">
        <v>2337</v>
      </c>
      <c r="H76" s="146" t="s">
        <v>2334</v>
      </c>
      <c r="I76">
        <v>35</v>
      </c>
      <c r="J76">
        <v>35</v>
      </c>
      <c r="K76">
        <v>1</v>
      </c>
      <c r="L76" s="146" t="s">
        <v>1286</v>
      </c>
      <c r="M76">
        <v>0.71430000000000005</v>
      </c>
      <c r="N76" t="str">
        <f>_xlfn.XLOOKUP(Disabilities_Math[[#This Row],[School Name]],Maine_Schools[School Name],Maine_Schools[Comparison School Type], "Error")</f>
        <v>Non Charter</v>
      </c>
      <c r="O76" t="str">
        <f>_xlfn.XLOOKUP(Disabilities_Math[[#This Row],[School Name]],Maine_Schools[School Name],Maine_Schools[Comparison Grade Span], "Error")</f>
        <v>PK-05</v>
      </c>
    </row>
    <row r="77" spans="1:15">
      <c r="A77" s="146" t="s">
        <v>573</v>
      </c>
      <c r="B77">
        <v>1445</v>
      </c>
      <c r="C77" s="146" t="s">
        <v>934</v>
      </c>
      <c r="D77">
        <v>2075</v>
      </c>
      <c r="E77" s="146" t="s">
        <v>497</v>
      </c>
      <c r="F77" s="146" t="s">
        <v>2335</v>
      </c>
      <c r="G77" s="146" t="s">
        <v>2337</v>
      </c>
      <c r="H77" s="146" t="s">
        <v>2334</v>
      </c>
      <c r="I77">
        <v>54</v>
      </c>
      <c r="J77">
        <v>52</v>
      </c>
      <c r="K77">
        <v>0.96299999999999997</v>
      </c>
      <c r="L77" s="146" t="s">
        <v>1318</v>
      </c>
      <c r="M77">
        <v>0.78849999999999998</v>
      </c>
      <c r="N77" t="str">
        <f>_xlfn.XLOOKUP(Disabilities_Math[[#This Row],[School Name]],Maine_Schools[School Name],Maine_Schools[Comparison School Type], "Error")</f>
        <v>Non Charter</v>
      </c>
      <c r="O77" t="str">
        <f>_xlfn.XLOOKUP(Disabilities_Math[[#This Row],[School Name]],Maine_Schools[School Name],Maine_Schools[Comparison Grade Span], "Error")</f>
        <v>03-08</v>
      </c>
    </row>
    <row r="78" spans="1:15">
      <c r="A78" s="146" t="s">
        <v>573</v>
      </c>
      <c r="B78">
        <v>561</v>
      </c>
      <c r="C78" s="146" t="s">
        <v>939</v>
      </c>
      <c r="D78">
        <v>569</v>
      </c>
      <c r="E78" s="146" t="s">
        <v>195</v>
      </c>
      <c r="F78" s="146" t="s">
        <v>2335</v>
      </c>
      <c r="G78" s="146" t="s">
        <v>2337</v>
      </c>
      <c r="H78" s="146" t="s">
        <v>2334</v>
      </c>
      <c r="I78">
        <v>55</v>
      </c>
      <c r="J78">
        <v>51</v>
      </c>
      <c r="K78">
        <v>0.92730000000000001</v>
      </c>
      <c r="L78" s="146" t="s">
        <v>1368</v>
      </c>
      <c r="M78">
        <v>0.88239999999999996</v>
      </c>
      <c r="N78" t="str">
        <f>_xlfn.XLOOKUP(Disabilities_Math[[#This Row],[School Name]],Maine_Schools[School Name],Maine_Schools[Comparison School Type], "Error")</f>
        <v>Non Charter</v>
      </c>
      <c r="O78" t="str">
        <f>_xlfn.XLOOKUP(Disabilities_Math[[#This Row],[School Name]],Maine_Schools[School Name],Maine_Schools[Comparison Grade Span], "Error")</f>
        <v>06-08</v>
      </c>
    </row>
    <row r="79" spans="1:15">
      <c r="A79" s="146" t="s">
        <v>573</v>
      </c>
      <c r="B79">
        <v>1446</v>
      </c>
      <c r="C79" s="146" t="s">
        <v>946</v>
      </c>
      <c r="D79">
        <v>1448</v>
      </c>
      <c r="E79" s="146" t="s">
        <v>260</v>
      </c>
      <c r="F79" s="146" t="s">
        <v>2335</v>
      </c>
      <c r="G79" s="146" t="s">
        <v>2337</v>
      </c>
      <c r="H79" s="146" t="s">
        <v>2334</v>
      </c>
      <c r="I79">
        <v>42</v>
      </c>
      <c r="J79">
        <v>40</v>
      </c>
      <c r="K79">
        <v>0.95240000000000002</v>
      </c>
      <c r="L79" s="146" t="s">
        <v>1341</v>
      </c>
      <c r="M79">
        <v>0.75</v>
      </c>
      <c r="N79" t="str">
        <f>_xlfn.XLOOKUP(Disabilities_Math[[#This Row],[School Name]],Maine_Schools[School Name],Maine_Schools[Comparison School Type], "Error")</f>
        <v>Non Charter</v>
      </c>
      <c r="O79" t="str">
        <f>_xlfn.XLOOKUP(Disabilities_Math[[#This Row],[School Name]],Maine_Schools[School Name],Maine_Schools[Comparison Grade Span], "Error")</f>
        <v>03-04</v>
      </c>
    </row>
    <row r="80" spans="1:15">
      <c r="A80" s="146" t="s">
        <v>573</v>
      </c>
      <c r="B80">
        <v>1446</v>
      </c>
      <c r="C80" s="146" t="s">
        <v>946</v>
      </c>
      <c r="D80">
        <v>1447</v>
      </c>
      <c r="E80" s="146" t="s">
        <v>259</v>
      </c>
      <c r="F80" s="146" t="s">
        <v>2335</v>
      </c>
      <c r="G80" s="146" t="s">
        <v>2337</v>
      </c>
      <c r="H80" s="146" t="s">
        <v>2334</v>
      </c>
      <c r="I80">
        <v>81</v>
      </c>
      <c r="J80">
        <v>79</v>
      </c>
      <c r="K80">
        <v>0.97529999999999994</v>
      </c>
      <c r="L80" s="146" t="s">
        <v>1322</v>
      </c>
      <c r="M80">
        <v>0.86080000000000001</v>
      </c>
      <c r="N80" t="str">
        <f>_xlfn.XLOOKUP(Disabilities_Math[[#This Row],[School Name]],Maine_Schools[School Name],Maine_Schools[Comparison School Type], "Error")</f>
        <v>Non Charter</v>
      </c>
      <c r="O80" t="str">
        <f>_xlfn.XLOOKUP(Disabilities_Math[[#This Row],[School Name]],Maine_Schools[School Name],Maine_Schools[Comparison Grade Span], "Error")</f>
        <v>05-08</v>
      </c>
    </row>
    <row r="81" spans="1:15">
      <c r="A81" s="146" t="s">
        <v>573</v>
      </c>
      <c r="B81">
        <v>1449</v>
      </c>
      <c r="C81" s="146" t="s">
        <v>950</v>
      </c>
      <c r="D81">
        <v>156</v>
      </c>
      <c r="E81" s="146" t="s">
        <v>327</v>
      </c>
      <c r="F81" s="146" t="s">
        <v>2335</v>
      </c>
      <c r="G81" s="146" t="s">
        <v>2337</v>
      </c>
      <c r="H81" s="146" t="s">
        <v>2334</v>
      </c>
      <c r="I81">
        <v>54</v>
      </c>
      <c r="J81">
        <v>54</v>
      </c>
      <c r="K81">
        <v>1</v>
      </c>
      <c r="L81" s="146" t="s">
        <v>1558</v>
      </c>
      <c r="M81">
        <v>0.62960000000000005</v>
      </c>
      <c r="N81" t="str">
        <f>_xlfn.XLOOKUP(Disabilities_Math[[#This Row],[School Name]],Maine_Schools[School Name],Maine_Schools[Comparison School Type], "Error")</f>
        <v>Non Charter</v>
      </c>
      <c r="O81" t="str">
        <f>_xlfn.XLOOKUP(Disabilities_Math[[#This Row],[School Name]],Maine_Schools[School Name],Maine_Schools[Comparison Grade Span], "Error")</f>
        <v>03-08</v>
      </c>
    </row>
    <row r="82" spans="1:15">
      <c r="A82" s="146" t="s">
        <v>573</v>
      </c>
      <c r="B82">
        <v>1449</v>
      </c>
      <c r="C82" s="146" t="s">
        <v>950</v>
      </c>
      <c r="D82">
        <v>186</v>
      </c>
      <c r="E82" s="146" t="s">
        <v>392</v>
      </c>
      <c r="F82" s="146" t="s">
        <v>2335</v>
      </c>
      <c r="G82" s="146" t="s">
        <v>2337</v>
      </c>
      <c r="H82" s="146" t="s">
        <v>2334</v>
      </c>
      <c r="I82">
        <v>37</v>
      </c>
      <c r="J82">
        <v>35</v>
      </c>
      <c r="K82">
        <v>0.94589999999999996</v>
      </c>
      <c r="L82" s="146" t="s">
        <v>1308</v>
      </c>
      <c r="M82">
        <v>0.7429</v>
      </c>
      <c r="N82" t="str">
        <f>_xlfn.XLOOKUP(Disabilities_Math[[#This Row],[School Name]],Maine_Schools[School Name],Maine_Schools[Comparison School Type], "Error")</f>
        <v>Non Charter</v>
      </c>
      <c r="O82" t="str">
        <f>_xlfn.XLOOKUP(Disabilities_Math[[#This Row],[School Name]],Maine_Schools[School Name],Maine_Schools[Comparison Grade Span], "Error")</f>
        <v>06-08</v>
      </c>
    </row>
    <row r="83" spans="1:15">
      <c r="A83" s="146" t="s">
        <v>573</v>
      </c>
      <c r="B83">
        <v>1449</v>
      </c>
      <c r="C83" s="146" t="s">
        <v>950</v>
      </c>
      <c r="D83">
        <v>187</v>
      </c>
      <c r="E83" s="146" t="s">
        <v>488</v>
      </c>
      <c r="F83" s="146" t="s">
        <v>2335</v>
      </c>
      <c r="G83" s="146" t="s">
        <v>2337</v>
      </c>
      <c r="H83" s="146" t="s">
        <v>2334</v>
      </c>
      <c r="I83">
        <v>54</v>
      </c>
      <c r="J83">
        <v>52</v>
      </c>
      <c r="K83">
        <v>0.96299999999999997</v>
      </c>
      <c r="L83" s="146" t="s">
        <v>1361</v>
      </c>
      <c r="M83">
        <v>0.75</v>
      </c>
      <c r="N83" t="str">
        <f>_xlfn.XLOOKUP(Disabilities_Math[[#This Row],[School Name]],Maine_Schools[School Name],Maine_Schools[Comparison School Type], "Error")</f>
        <v>Non Charter</v>
      </c>
      <c r="O83" t="str">
        <f>_xlfn.XLOOKUP(Disabilities_Math[[#This Row],[School Name]],Maine_Schools[School Name],Maine_Schools[Comparison Grade Span], "Error")</f>
        <v>03-05</v>
      </c>
    </row>
    <row r="84" spans="1:15">
      <c r="A84" s="146" t="s">
        <v>573</v>
      </c>
      <c r="B84">
        <v>587</v>
      </c>
      <c r="C84" s="146" t="s">
        <v>954</v>
      </c>
      <c r="D84">
        <v>592</v>
      </c>
      <c r="E84" s="146" t="s">
        <v>15</v>
      </c>
      <c r="F84" s="146" t="s">
        <v>2335</v>
      </c>
      <c r="G84" s="146" t="s">
        <v>2337</v>
      </c>
      <c r="H84" s="146" t="s">
        <v>2334</v>
      </c>
      <c r="I84">
        <v>129</v>
      </c>
      <c r="J84">
        <v>115</v>
      </c>
      <c r="K84">
        <v>0.89149999999999996</v>
      </c>
      <c r="L84" s="146" t="s">
        <v>1446</v>
      </c>
      <c r="M84">
        <v>0.91300000000000003</v>
      </c>
      <c r="N84" t="str">
        <f>_xlfn.XLOOKUP(Disabilities_Math[[#This Row],[School Name]],Maine_Schools[School Name],Maine_Schools[Comparison School Type], "Error")</f>
        <v>Non Charter</v>
      </c>
      <c r="O84" t="str">
        <f>_xlfn.XLOOKUP(Disabilities_Math[[#This Row],[School Name]],Maine_Schools[School Name],Maine_Schools[Comparison Grade Span], "Error")</f>
        <v>06-08</v>
      </c>
    </row>
    <row r="85" spans="1:15">
      <c r="A85" s="146" t="s">
        <v>573</v>
      </c>
      <c r="B85">
        <v>587</v>
      </c>
      <c r="C85" s="146" t="s">
        <v>954</v>
      </c>
      <c r="D85">
        <v>600</v>
      </c>
      <c r="E85" s="146" t="s">
        <v>164</v>
      </c>
      <c r="F85" s="146" t="s">
        <v>2335</v>
      </c>
      <c r="G85" s="146" t="s">
        <v>2337</v>
      </c>
      <c r="H85" s="146" t="s">
        <v>2334</v>
      </c>
      <c r="I85">
        <v>70</v>
      </c>
      <c r="J85">
        <v>66</v>
      </c>
      <c r="K85">
        <v>0.94289999999999996</v>
      </c>
      <c r="L85" s="146" t="s">
        <v>1345</v>
      </c>
      <c r="M85">
        <v>0.81820000000000004</v>
      </c>
      <c r="N85" t="str">
        <f>_xlfn.XLOOKUP(Disabilities_Math[[#This Row],[School Name]],Maine_Schools[School Name],Maine_Schools[Comparison School Type], "Error")</f>
        <v>Non Charter</v>
      </c>
      <c r="O85" t="str">
        <f>_xlfn.XLOOKUP(Disabilities_Math[[#This Row],[School Name]],Maine_Schools[School Name],Maine_Schools[Comparison Grade Span], "Error")</f>
        <v>PK-05</v>
      </c>
    </row>
    <row r="86" spans="1:15">
      <c r="A86" s="146" t="s">
        <v>573</v>
      </c>
      <c r="B86">
        <v>603</v>
      </c>
      <c r="C86" s="146" t="s">
        <v>963</v>
      </c>
      <c r="D86">
        <v>605</v>
      </c>
      <c r="E86" s="146" t="s">
        <v>266</v>
      </c>
      <c r="F86" s="146" t="s">
        <v>2335</v>
      </c>
      <c r="G86" s="146" t="s">
        <v>2337</v>
      </c>
      <c r="H86" s="146" t="s">
        <v>2334</v>
      </c>
      <c r="I86">
        <v>23</v>
      </c>
      <c r="J86">
        <v>23</v>
      </c>
      <c r="K86">
        <v>1</v>
      </c>
      <c r="L86" s="146" t="s">
        <v>1360</v>
      </c>
      <c r="M86">
        <v>0.78259999999999996</v>
      </c>
      <c r="N86" t="str">
        <f>_xlfn.XLOOKUP(Disabilities_Math[[#This Row],[School Name]],Maine_Schools[School Name],Maine_Schools[Comparison School Type], "Error")</f>
        <v>Non Charter</v>
      </c>
      <c r="O86" t="str">
        <f>_xlfn.XLOOKUP(Disabilities_Math[[#This Row],[School Name]],Maine_Schools[School Name],Maine_Schools[Comparison Grade Span], "Error")</f>
        <v>PK-12</v>
      </c>
    </row>
    <row r="87" spans="1:15">
      <c r="A87" s="146" t="s">
        <v>573</v>
      </c>
      <c r="B87">
        <v>1508</v>
      </c>
      <c r="C87" s="146" t="s">
        <v>965</v>
      </c>
      <c r="D87">
        <v>615</v>
      </c>
      <c r="E87" s="146" t="s">
        <v>18</v>
      </c>
      <c r="F87" s="146" t="s">
        <v>2335</v>
      </c>
      <c r="G87" s="146" t="s">
        <v>2337</v>
      </c>
      <c r="H87" s="146" t="s">
        <v>2334</v>
      </c>
      <c r="I87">
        <v>25</v>
      </c>
      <c r="J87">
        <v>25</v>
      </c>
      <c r="K87">
        <v>1</v>
      </c>
      <c r="L87" s="146" t="s">
        <v>1557</v>
      </c>
      <c r="M87">
        <v>0.76</v>
      </c>
      <c r="N87" t="str">
        <f>_xlfn.XLOOKUP(Disabilities_Math[[#This Row],[School Name]],Maine_Schools[School Name],Maine_Schools[Comparison School Type], "Error")</f>
        <v>Non Charter</v>
      </c>
      <c r="O87" t="str">
        <f>_xlfn.XLOOKUP(Disabilities_Math[[#This Row],[School Name]],Maine_Schools[School Name],Maine_Schools[Comparison Grade Span], "Error")</f>
        <v>02-05</v>
      </c>
    </row>
    <row r="88" spans="1:15">
      <c r="A88" s="146" t="s">
        <v>573</v>
      </c>
      <c r="B88">
        <v>1508</v>
      </c>
      <c r="C88" s="146" t="s">
        <v>965</v>
      </c>
      <c r="D88">
        <v>610</v>
      </c>
      <c r="E88" s="146" t="s">
        <v>206</v>
      </c>
      <c r="F88" s="146" t="s">
        <v>2335</v>
      </c>
      <c r="G88" s="146" t="s">
        <v>2337</v>
      </c>
      <c r="H88" s="146" t="s">
        <v>2334</v>
      </c>
      <c r="I88">
        <v>60</v>
      </c>
      <c r="J88">
        <v>60</v>
      </c>
      <c r="K88">
        <v>1</v>
      </c>
      <c r="L88" s="146" t="s">
        <v>1371</v>
      </c>
      <c r="M88">
        <v>0.8</v>
      </c>
      <c r="N88" t="str">
        <f>_xlfn.XLOOKUP(Disabilities_Math[[#This Row],[School Name]],Maine_Schools[School Name],Maine_Schools[Comparison School Type], "Error")</f>
        <v>Non Charter</v>
      </c>
      <c r="O88" t="str">
        <f>_xlfn.XLOOKUP(Disabilities_Math[[#This Row],[School Name]],Maine_Schools[School Name],Maine_Schools[Comparison Grade Span], "Error")</f>
        <v>03-05</v>
      </c>
    </row>
    <row r="89" spans="1:15">
      <c r="A89" s="146" t="s">
        <v>573</v>
      </c>
      <c r="B89">
        <v>1508</v>
      </c>
      <c r="C89" s="146" t="s">
        <v>965</v>
      </c>
      <c r="D89">
        <v>608</v>
      </c>
      <c r="E89" s="146" t="s">
        <v>139</v>
      </c>
      <c r="F89" s="146" t="s">
        <v>2335</v>
      </c>
      <c r="G89" s="146" t="s">
        <v>2337</v>
      </c>
      <c r="H89" s="146" t="s">
        <v>2334</v>
      </c>
      <c r="I89">
        <v>83</v>
      </c>
      <c r="J89">
        <v>82</v>
      </c>
      <c r="K89">
        <v>0.98799999999999999</v>
      </c>
      <c r="L89" s="146" t="s">
        <v>1352</v>
      </c>
      <c r="M89">
        <v>0.878</v>
      </c>
      <c r="N89" t="str">
        <f>_xlfn.XLOOKUP(Disabilities_Math[[#This Row],[School Name]],Maine_Schools[School Name],Maine_Schools[Comparison School Type], "Error")</f>
        <v>Non Charter</v>
      </c>
      <c r="O89" t="str">
        <f>_xlfn.XLOOKUP(Disabilities_Math[[#This Row],[School Name]],Maine_Schools[School Name],Maine_Schools[Comparison Grade Span], "Error")</f>
        <v>06-08</v>
      </c>
    </row>
    <row r="90" spans="1:15">
      <c r="A90" s="146" t="s">
        <v>573</v>
      </c>
      <c r="B90">
        <v>1450</v>
      </c>
      <c r="C90" s="146" t="s">
        <v>971</v>
      </c>
      <c r="D90">
        <v>764</v>
      </c>
      <c r="E90" s="146" t="s">
        <v>436</v>
      </c>
      <c r="F90" s="146" t="s">
        <v>2335</v>
      </c>
      <c r="G90" s="146" t="s">
        <v>2337</v>
      </c>
      <c r="H90" s="146" t="s">
        <v>2334</v>
      </c>
      <c r="I90">
        <v>36</v>
      </c>
      <c r="J90">
        <v>36</v>
      </c>
      <c r="K90">
        <v>1</v>
      </c>
      <c r="L90" s="146" t="s">
        <v>1578</v>
      </c>
      <c r="M90">
        <v>0.75</v>
      </c>
      <c r="N90" t="str">
        <f>_xlfn.XLOOKUP(Disabilities_Math[[#This Row],[School Name]],Maine_Schools[School Name],Maine_Schools[Comparison School Type], "Error")</f>
        <v>Non Charter</v>
      </c>
      <c r="O90" t="str">
        <f>_xlfn.XLOOKUP(Disabilities_Math[[#This Row],[School Name]],Maine_Schools[School Name],Maine_Schools[Comparison Grade Span], "Error")</f>
        <v>03-06</v>
      </c>
    </row>
    <row r="91" spans="1:15">
      <c r="A91" s="146" t="s">
        <v>573</v>
      </c>
      <c r="B91">
        <v>617</v>
      </c>
      <c r="C91" s="146" t="s">
        <v>976</v>
      </c>
      <c r="D91">
        <v>620</v>
      </c>
      <c r="E91" s="146" t="s">
        <v>401</v>
      </c>
      <c r="F91" s="146" t="s">
        <v>2335</v>
      </c>
      <c r="G91" s="146" t="s">
        <v>2337</v>
      </c>
      <c r="H91" s="146" t="s">
        <v>2334</v>
      </c>
      <c r="I91">
        <v>78</v>
      </c>
      <c r="J91">
        <v>77</v>
      </c>
      <c r="K91">
        <v>0.98719999999999997</v>
      </c>
      <c r="L91" s="146" t="s">
        <v>1325</v>
      </c>
      <c r="M91">
        <v>0.84419999999999995</v>
      </c>
      <c r="N91" t="str">
        <f>_xlfn.XLOOKUP(Disabilities_Math[[#This Row],[School Name]],Maine_Schools[School Name],Maine_Schools[Comparison School Type], "Error")</f>
        <v>Non Charter</v>
      </c>
      <c r="O91" t="str">
        <f>_xlfn.XLOOKUP(Disabilities_Math[[#This Row],[School Name]],Maine_Schools[School Name],Maine_Schools[Comparison Grade Span], "Error")</f>
        <v>06-08</v>
      </c>
    </row>
    <row r="92" spans="1:15">
      <c r="A92" s="146" t="s">
        <v>573</v>
      </c>
      <c r="B92">
        <v>617</v>
      </c>
      <c r="C92" s="146" t="s">
        <v>976</v>
      </c>
      <c r="D92">
        <v>623</v>
      </c>
      <c r="E92" s="146" t="s">
        <v>514</v>
      </c>
      <c r="F92" s="146" t="s">
        <v>2335</v>
      </c>
      <c r="G92" s="146" t="s">
        <v>2337</v>
      </c>
      <c r="H92" s="146" t="s">
        <v>2334</v>
      </c>
      <c r="I92">
        <v>21</v>
      </c>
      <c r="J92">
        <v>21</v>
      </c>
      <c r="K92">
        <v>1</v>
      </c>
      <c r="L92" s="146" t="s">
        <v>1394</v>
      </c>
      <c r="M92">
        <v>0.57140000000000002</v>
      </c>
      <c r="N92" t="str">
        <f>_xlfn.XLOOKUP(Disabilities_Math[[#This Row],[School Name]],Maine_Schools[School Name],Maine_Schools[Comparison School Type], "Error")</f>
        <v>Non Charter</v>
      </c>
      <c r="O92" t="str">
        <f>_xlfn.XLOOKUP(Disabilities_Math[[#This Row],[School Name]],Maine_Schools[School Name],Maine_Schools[Comparison Grade Span], "Error")</f>
        <v>KG-05</v>
      </c>
    </row>
    <row r="93" spans="1:15">
      <c r="A93" s="146" t="s">
        <v>573</v>
      </c>
      <c r="B93">
        <v>617</v>
      </c>
      <c r="C93" s="146" t="s">
        <v>976</v>
      </c>
      <c r="D93">
        <v>622</v>
      </c>
      <c r="E93" s="146" t="s">
        <v>435</v>
      </c>
      <c r="F93" s="146" t="s">
        <v>2335</v>
      </c>
      <c r="G93" s="146" t="s">
        <v>2337</v>
      </c>
      <c r="H93" s="146" t="s">
        <v>2334</v>
      </c>
      <c r="I93">
        <v>31</v>
      </c>
      <c r="J93">
        <v>31</v>
      </c>
      <c r="K93">
        <v>1</v>
      </c>
      <c r="L93" s="146" t="s">
        <v>1308</v>
      </c>
      <c r="M93">
        <v>0.8387</v>
      </c>
      <c r="N93" t="str">
        <f>_xlfn.XLOOKUP(Disabilities_Math[[#This Row],[School Name]],Maine_Schools[School Name],Maine_Schools[Comparison School Type], "Error")</f>
        <v>Non Charter</v>
      </c>
      <c r="O93" t="str">
        <f>_xlfn.XLOOKUP(Disabilities_Math[[#This Row],[School Name]],Maine_Schools[School Name],Maine_Schools[Comparison Grade Span], "Error")</f>
        <v>03-05</v>
      </c>
    </row>
    <row r="94" spans="1:15">
      <c r="A94" s="146" t="s">
        <v>573</v>
      </c>
      <c r="B94">
        <v>1451</v>
      </c>
      <c r="C94" s="146" t="s">
        <v>981</v>
      </c>
      <c r="D94">
        <v>133</v>
      </c>
      <c r="E94" s="146" t="s">
        <v>221</v>
      </c>
      <c r="F94" s="146" t="s">
        <v>2335</v>
      </c>
      <c r="G94" s="146" t="s">
        <v>2337</v>
      </c>
      <c r="H94" s="146" t="s">
        <v>2334</v>
      </c>
      <c r="I94">
        <v>48</v>
      </c>
      <c r="J94">
        <v>47</v>
      </c>
      <c r="K94">
        <v>0.97919999999999996</v>
      </c>
      <c r="L94" s="146" t="s">
        <v>1373</v>
      </c>
      <c r="M94">
        <v>0.8085</v>
      </c>
      <c r="N94" t="str">
        <f>_xlfn.XLOOKUP(Disabilities_Math[[#This Row],[School Name]],Maine_Schools[School Name],Maine_Schools[Comparison School Type], "Error")</f>
        <v>Non Charter</v>
      </c>
      <c r="O94" t="str">
        <f>_xlfn.XLOOKUP(Disabilities_Math[[#This Row],[School Name]],Maine_Schools[School Name],Maine_Schools[Comparison Grade Span], "Error")</f>
        <v>03-08</v>
      </c>
    </row>
    <row r="95" spans="1:15">
      <c r="A95" s="146" t="s">
        <v>573</v>
      </c>
      <c r="B95">
        <v>1451</v>
      </c>
      <c r="C95" s="146" t="s">
        <v>981</v>
      </c>
      <c r="D95">
        <v>348</v>
      </c>
      <c r="E95" s="146" t="s">
        <v>416</v>
      </c>
      <c r="F95" s="146" t="s">
        <v>2335</v>
      </c>
      <c r="G95" s="146" t="s">
        <v>2337</v>
      </c>
      <c r="H95" s="146" t="s">
        <v>2334</v>
      </c>
      <c r="I95">
        <v>18</v>
      </c>
      <c r="J95">
        <v>18</v>
      </c>
      <c r="K95">
        <v>1</v>
      </c>
      <c r="L95" s="146" t="s">
        <v>1294</v>
      </c>
      <c r="M95">
        <v>0.72219999999999995</v>
      </c>
      <c r="N95" t="str">
        <f>_xlfn.XLOOKUP(Disabilities_Math[[#This Row],[School Name]],Maine_Schools[School Name],Maine_Schools[Comparison School Type], "Error")</f>
        <v>Non Charter</v>
      </c>
      <c r="O95" t="str">
        <f>_xlfn.XLOOKUP(Disabilities_Math[[#This Row],[School Name]],Maine_Schools[School Name],Maine_Schools[Comparison Grade Span], "Error")</f>
        <v>03-08</v>
      </c>
    </row>
    <row r="96" spans="1:15">
      <c r="A96" s="146" t="s">
        <v>573</v>
      </c>
      <c r="B96">
        <v>1451</v>
      </c>
      <c r="C96" s="146" t="s">
        <v>981</v>
      </c>
      <c r="D96">
        <v>517</v>
      </c>
      <c r="E96" s="146" t="s">
        <v>474</v>
      </c>
      <c r="F96" s="146" t="s">
        <v>2335</v>
      </c>
      <c r="G96" s="146" t="s">
        <v>2337</v>
      </c>
      <c r="H96" s="146" t="s">
        <v>2334</v>
      </c>
      <c r="I96">
        <v>34</v>
      </c>
      <c r="J96">
        <v>34</v>
      </c>
      <c r="K96">
        <v>1</v>
      </c>
      <c r="L96" s="146" t="s">
        <v>1327</v>
      </c>
      <c r="M96">
        <v>0.70589999999999997</v>
      </c>
      <c r="N96" t="str">
        <f>_xlfn.XLOOKUP(Disabilities_Math[[#This Row],[School Name]],Maine_Schools[School Name],Maine_Schools[Comparison School Type], "Error")</f>
        <v>Non Charter</v>
      </c>
      <c r="O96" t="str">
        <f>_xlfn.XLOOKUP(Disabilities_Math[[#This Row],[School Name]],Maine_Schools[School Name],Maine_Schools[Comparison Grade Span], "Error")</f>
        <v>03-08</v>
      </c>
    </row>
    <row r="97" spans="1:15">
      <c r="A97" s="146" t="s">
        <v>573</v>
      </c>
      <c r="B97">
        <v>1452</v>
      </c>
      <c r="C97" s="146" t="s">
        <v>987</v>
      </c>
      <c r="D97">
        <v>1767</v>
      </c>
      <c r="E97" s="146" t="s">
        <v>153</v>
      </c>
      <c r="F97" s="146" t="s">
        <v>2335</v>
      </c>
      <c r="G97" s="146" t="s">
        <v>2337</v>
      </c>
      <c r="H97" s="146" t="s">
        <v>2334</v>
      </c>
      <c r="I97">
        <v>69</v>
      </c>
      <c r="J97">
        <v>62</v>
      </c>
      <c r="K97">
        <v>0.89859999999999995</v>
      </c>
      <c r="L97" s="146" t="s">
        <v>1358</v>
      </c>
      <c r="M97">
        <v>0.9194</v>
      </c>
      <c r="N97" t="str">
        <f>_xlfn.XLOOKUP(Disabilities_Math[[#This Row],[School Name]],Maine_Schools[School Name],Maine_Schools[Comparison School Type], "Error")</f>
        <v>Non Charter</v>
      </c>
      <c r="O97" t="str">
        <f>_xlfn.XLOOKUP(Disabilities_Math[[#This Row],[School Name]],Maine_Schools[School Name],Maine_Schools[Comparison Grade Span], "Error")</f>
        <v>06-08</v>
      </c>
    </row>
    <row r="98" spans="1:15">
      <c r="A98" s="146" t="s">
        <v>573</v>
      </c>
      <c r="B98">
        <v>1452</v>
      </c>
      <c r="C98" s="146" t="s">
        <v>987</v>
      </c>
      <c r="D98">
        <v>583</v>
      </c>
      <c r="E98" s="146" t="s">
        <v>450</v>
      </c>
      <c r="F98" s="146" t="s">
        <v>2335</v>
      </c>
      <c r="G98" s="146" t="s">
        <v>2337</v>
      </c>
      <c r="H98" s="146" t="s">
        <v>2334</v>
      </c>
      <c r="I98">
        <v>35</v>
      </c>
      <c r="J98">
        <v>33</v>
      </c>
      <c r="K98">
        <v>0.94289999999999996</v>
      </c>
      <c r="L98" s="146" t="s">
        <v>1308</v>
      </c>
      <c r="M98">
        <v>0.78790000000000004</v>
      </c>
      <c r="N98" t="str">
        <f>_xlfn.XLOOKUP(Disabilities_Math[[#This Row],[School Name]],Maine_Schools[School Name],Maine_Schools[Comparison School Type], "Error")</f>
        <v>Non Charter</v>
      </c>
      <c r="O98" t="str">
        <f>_xlfn.XLOOKUP(Disabilities_Math[[#This Row],[School Name]],Maine_Schools[School Name],Maine_Schools[Comparison Grade Span], "Error")</f>
        <v>PK-05</v>
      </c>
    </row>
    <row r="99" spans="1:15">
      <c r="A99" s="146" t="s">
        <v>573</v>
      </c>
      <c r="B99">
        <v>1455</v>
      </c>
      <c r="C99" s="146" t="s">
        <v>992</v>
      </c>
      <c r="D99">
        <v>512</v>
      </c>
      <c r="E99" s="146" t="s">
        <v>483</v>
      </c>
      <c r="F99" s="146" t="s">
        <v>2335</v>
      </c>
      <c r="G99" s="146" t="s">
        <v>2337</v>
      </c>
      <c r="H99" s="146" t="s">
        <v>2334</v>
      </c>
      <c r="I99">
        <v>59</v>
      </c>
      <c r="J99">
        <v>57</v>
      </c>
      <c r="K99">
        <v>0.96609999999999996</v>
      </c>
      <c r="L99" s="146" t="s">
        <v>1423</v>
      </c>
      <c r="M99">
        <v>0.85960000000000003</v>
      </c>
      <c r="N99" t="str">
        <f>_xlfn.XLOOKUP(Disabilities_Math[[#This Row],[School Name]],Maine_Schools[School Name],Maine_Schools[Comparison School Type], "Error")</f>
        <v>Non Charter</v>
      </c>
      <c r="O99" t="str">
        <f>_xlfn.XLOOKUP(Disabilities_Math[[#This Row],[School Name]],Maine_Schools[School Name],Maine_Schools[Comparison Grade Span], "Error")</f>
        <v>04-05</v>
      </c>
    </row>
    <row r="100" spans="1:15">
      <c r="A100" s="146" t="s">
        <v>573</v>
      </c>
      <c r="B100">
        <v>1455</v>
      </c>
      <c r="C100" s="146" t="s">
        <v>992</v>
      </c>
      <c r="D100">
        <v>514</v>
      </c>
      <c r="E100" s="146" t="s">
        <v>565</v>
      </c>
      <c r="F100" s="146" t="s">
        <v>2335</v>
      </c>
      <c r="G100" s="146" t="s">
        <v>2337</v>
      </c>
      <c r="H100" s="146" t="s">
        <v>2334</v>
      </c>
      <c r="I100">
        <v>23</v>
      </c>
      <c r="J100">
        <v>22</v>
      </c>
      <c r="K100">
        <v>0.95650000000000002</v>
      </c>
      <c r="L100" s="146" t="s">
        <v>1370</v>
      </c>
      <c r="M100">
        <v>0.77270000000000005</v>
      </c>
      <c r="N100" t="str">
        <f>_xlfn.XLOOKUP(Disabilities_Math[[#This Row],[School Name]],Maine_Schools[School Name],Maine_Schools[Comparison School Type], "Error")</f>
        <v>Non Charter</v>
      </c>
      <c r="O100" t="str">
        <f>_xlfn.XLOOKUP(Disabilities_Math[[#This Row],[School Name]],Maine_Schools[School Name],Maine_Schools[Comparison Grade Span], "Error")</f>
        <v>KG-03</v>
      </c>
    </row>
    <row r="101" spans="1:15">
      <c r="A101" s="146" t="s">
        <v>573</v>
      </c>
      <c r="B101">
        <v>635</v>
      </c>
      <c r="C101" s="146" t="s">
        <v>995</v>
      </c>
      <c r="D101">
        <v>640</v>
      </c>
      <c r="E101" s="146" t="s">
        <v>9</v>
      </c>
      <c r="F101" s="146" t="s">
        <v>2335</v>
      </c>
      <c r="G101" s="146" t="s">
        <v>2337</v>
      </c>
      <c r="H101" s="146" t="s">
        <v>2334</v>
      </c>
      <c r="I101">
        <v>71</v>
      </c>
      <c r="J101">
        <v>71</v>
      </c>
      <c r="K101">
        <v>1</v>
      </c>
      <c r="L101" s="146" t="s">
        <v>1388</v>
      </c>
      <c r="M101">
        <v>0.66200000000000003</v>
      </c>
      <c r="N101" t="str">
        <f>_xlfn.XLOOKUP(Disabilities_Math[[#This Row],[School Name]],Maine_Schools[School Name],Maine_Schools[Comparison School Type], "Error")</f>
        <v>Non Charter</v>
      </c>
      <c r="O101" t="str">
        <f>_xlfn.XLOOKUP(Disabilities_Math[[#This Row],[School Name]],Maine_Schools[School Name],Maine_Schools[Comparison Grade Span], "Error")</f>
        <v>PK-04</v>
      </c>
    </row>
    <row r="102" spans="1:15">
      <c r="A102" s="146" t="s">
        <v>573</v>
      </c>
      <c r="B102">
        <v>635</v>
      </c>
      <c r="C102" s="146" t="s">
        <v>995</v>
      </c>
      <c r="D102">
        <v>638</v>
      </c>
      <c r="E102" s="146" t="s">
        <v>420</v>
      </c>
      <c r="F102" s="146" t="s">
        <v>2335</v>
      </c>
      <c r="G102" s="146" t="s">
        <v>2337</v>
      </c>
      <c r="H102" s="146" t="s">
        <v>2334</v>
      </c>
      <c r="I102">
        <v>91</v>
      </c>
      <c r="J102">
        <v>91</v>
      </c>
      <c r="K102">
        <v>1</v>
      </c>
      <c r="L102" s="146" t="s">
        <v>1419</v>
      </c>
      <c r="M102">
        <v>0.8901</v>
      </c>
      <c r="N102" t="str">
        <f>_xlfn.XLOOKUP(Disabilities_Math[[#This Row],[School Name]],Maine_Schools[School Name],Maine_Schools[Comparison School Type], "Error")</f>
        <v>Non Charter</v>
      </c>
      <c r="O102" t="str">
        <f>_xlfn.XLOOKUP(Disabilities_Math[[#This Row],[School Name]],Maine_Schools[School Name],Maine_Schools[Comparison Grade Span], "Error")</f>
        <v>05-08</v>
      </c>
    </row>
    <row r="103" spans="1:15">
      <c r="A103" s="146" t="s">
        <v>573</v>
      </c>
      <c r="B103">
        <v>1456</v>
      </c>
      <c r="C103" s="146" t="s">
        <v>998</v>
      </c>
      <c r="D103">
        <v>303</v>
      </c>
      <c r="E103" s="146" t="s">
        <v>495</v>
      </c>
      <c r="F103" s="146" t="s">
        <v>2335</v>
      </c>
      <c r="G103" s="146" t="s">
        <v>2337</v>
      </c>
      <c r="H103" s="146" t="s">
        <v>2334</v>
      </c>
      <c r="I103">
        <v>19</v>
      </c>
      <c r="J103">
        <v>19</v>
      </c>
      <c r="K103">
        <v>1</v>
      </c>
      <c r="L103" s="146" t="s">
        <v>1438</v>
      </c>
      <c r="M103">
        <v>0.57889999999999997</v>
      </c>
      <c r="N103" t="str">
        <f>_xlfn.XLOOKUP(Disabilities_Math[[#This Row],[School Name]],Maine_Schools[School Name],Maine_Schools[Comparison School Type], "Error")</f>
        <v>Non Charter</v>
      </c>
      <c r="O103" t="str">
        <f>_xlfn.XLOOKUP(Disabilities_Math[[#This Row],[School Name]],Maine_Schools[School Name],Maine_Schools[Comparison Grade Span], "Error")</f>
        <v>03-06</v>
      </c>
    </row>
    <row r="104" spans="1:15">
      <c r="A104" s="146" t="s">
        <v>573</v>
      </c>
      <c r="B104">
        <v>646</v>
      </c>
      <c r="C104" s="146" t="s">
        <v>1002</v>
      </c>
      <c r="D104">
        <v>650</v>
      </c>
      <c r="E104" s="146" t="s">
        <v>241</v>
      </c>
      <c r="F104" s="146" t="s">
        <v>2335</v>
      </c>
      <c r="G104" s="146" t="s">
        <v>2337</v>
      </c>
      <c r="H104" s="146" t="s">
        <v>2334</v>
      </c>
      <c r="I104">
        <v>48</v>
      </c>
      <c r="J104">
        <v>46</v>
      </c>
      <c r="K104">
        <v>0.95830000000000004</v>
      </c>
      <c r="L104" s="146" t="s">
        <v>1318</v>
      </c>
      <c r="M104">
        <v>0.89129999999999998</v>
      </c>
      <c r="N104" t="str">
        <f>_xlfn.XLOOKUP(Disabilities_Math[[#This Row],[School Name]],Maine_Schools[School Name],Maine_Schools[Comparison School Type], "Error")</f>
        <v>Non Charter</v>
      </c>
      <c r="O104" t="str">
        <f>_xlfn.XLOOKUP(Disabilities_Math[[#This Row],[School Name]],Maine_Schools[School Name],Maine_Schools[Comparison Grade Span], "Error")</f>
        <v>03-06</v>
      </c>
    </row>
    <row r="105" spans="1:15">
      <c r="A105" s="146" t="s">
        <v>573</v>
      </c>
      <c r="B105">
        <v>646</v>
      </c>
      <c r="C105" s="146" t="s">
        <v>1002</v>
      </c>
      <c r="D105">
        <v>652</v>
      </c>
      <c r="E105" s="146" t="s">
        <v>210</v>
      </c>
      <c r="F105" s="146" t="s">
        <v>2335</v>
      </c>
      <c r="G105" s="146" t="s">
        <v>2337</v>
      </c>
      <c r="H105" s="146" t="s">
        <v>2334</v>
      </c>
      <c r="I105">
        <v>38</v>
      </c>
      <c r="J105">
        <v>38</v>
      </c>
      <c r="K105">
        <v>1</v>
      </c>
      <c r="L105" s="146" t="s">
        <v>1447</v>
      </c>
      <c r="M105">
        <v>0.84209999999999996</v>
      </c>
      <c r="N105" t="str">
        <f>_xlfn.XLOOKUP(Disabilities_Math[[#This Row],[School Name]],Maine_Schools[School Name],Maine_Schools[Comparison School Type], "Error")</f>
        <v>Non Charter</v>
      </c>
      <c r="O105" t="str">
        <f>_xlfn.XLOOKUP(Disabilities_Math[[#This Row],[School Name]],Maine_Schools[School Name],Maine_Schools[Comparison Grade Span], "Error")</f>
        <v>03-06</v>
      </c>
    </row>
    <row r="106" spans="1:15">
      <c r="A106" s="146" t="s">
        <v>573</v>
      </c>
      <c r="B106">
        <v>646</v>
      </c>
      <c r="C106" s="146" t="s">
        <v>1002</v>
      </c>
      <c r="D106">
        <v>655</v>
      </c>
      <c r="E106" s="146" t="s">
        <v>214</v>
      </c>
      <c r="F106" s="146" t="s">
        <v>2335</v>
      </c>
      <c r="G106" s="146" t="s">
        <v>2337</v>
      </c>
      <c r="H106" s="146" t="s">
        <v>2334</v>
      </c>
      <c r="I106">
        <v>100</v>
      </c>
      <c r="J106">
        <v>91</v>
      </c>
      <c r="K106">
        <v>0.91</v>
      </c>
      <c r="L106" s="146" t="s">
        <v>1622</v>
      </c>
      <c r="M106">
        <v>0.94510000000000005</v>
      </c>
      <c r="N106" t="str">
        <f>_xlfn.XLOOKUP(Disabilities_Math[[#This Row],[School Name]],Maine_Schools[School Name],Maine_Schools[Comparison School Type], "Error")</f>
        <v>Non Charter</v>
      </c>
      <c r="O106" t="str">
        <f>_xlfn.XLOOKUP(Disabilities_Math[[#This Row],[School Name]],Maine_Schools[School Name],Maine_Schools[Comparison Grade Span], "Error")</f>
        <v>07-08</v>
      </c>
    </row>
    <row r="107" spans="1:15">
      <c r="A107" s="146" t="s">
        <v>573</v>
      </c>
      <c r="B107">
        <v>646</v>
      </c>
      <c r="C107" s="146" t="s">
        <v>1002</v>
      </c>
      <c r="D107">
        <v>660</v>
      </c>
      <c r="E107" s="146" t="s">
        <v>294</v>
      </c>
      <c r="F107" s="146" t="s">
        <v>2335</v>
      </c>
      <c r="G107" s="146" t="s">
        <v>2337</v>
      </c>
      <c r="H107" s="146" t="s">
        <v>2334</v>
      </c>
      <c r="I107">
        <v>48</v>
      </c>
      <c r="J107">
        <v>46</v>
      </c>
      <c r="K107">
        <v>0.95830000000000004</v>
      </c>
      <c r="L107" s="146" t="s">
        <v>1448</v>
      </c>
      <c r="M107">
        <v>0.71740000000000004</v>
      </c>
      <c r="N107" t="str">
        <f>_xlfn.XLOOKUP(Disabilities_Math[[#This Row],[School Name]],Maine_Schools[School Name],Maine_Schools[Comparison School Type], "Error")</f>
        <v>Non Charter</v>
      </c>
      <c r="O107" t="str">
        <f>_xlfn.XLOOKUP(Disabilities_Math[[#This Row],[School Name]],Maine_Schools[School Name],Maine_Schools[Comparison Grade Span], "Error")</f>
        <v>03-06</v>
      </c>
    </row>
    <row r="108" spans="1:15">
      <c r="A108" s="146" t="s">
        <v>573</v>
      </c>
      <c r="B108">
        <v>1457</v>
      </c>
      <c r="C108" s="146" t="s">
        <v>1010</v>
      </c>
      <c r="D108">
        <v>807</v>
      </c>
      <c r="E108" s="146" t="s">
        <v>149</v>
      </c>
      <c r="F108" s="146" t="s">
        <v>2335</v>
      </c>
      <c r="G108" s="146" t="s">
        <v>2337</v>
      </c>
      <c r="H108" s="146" t="s">
        <v>2334</v>
      </c>
      <c r="I108">
        <v>33</v>
      </c>
      <c r="J108">
        <v>33</v>
      </c>
      <c r="K108">
        <v>1</v>
      </c>
      <c r="L108" s="146" t="s">
        <v>1586</v>
      </c>
      <c r="M108">
        <v>0.69699999999999995</v>
      </c>
      <c r="N108" t="str">
        <f>_xlfn.XLOOKUP(Disabilities_Math[[#This Row],[School Name]],Maine_Schools[School Name],Maine_Schools[Comparison School Type], "Error")</f>
        <v>Non Charter</v>
      </c>
      <c r="O108" t="str">
        <f>_xlfn.XLOOKUP(Disabilities_Math[[#This Row],[School Name]],Maine_Schools[School Name],Maine_Schools[Comparison Grade Span], "Error")</f>
        <v>PK-05</v>
      </c>
    </row>
    <row r="109" spans="1:15">
      <c r="A109" s="146" t="s">
        <v>573</v>
      </c>
      <c r="B109">
        <v>1457</v>
      </c>
      <c r="C109" s="146" t="s">
        <v>1010</v>
      </c>
      <c r="D109">
        <v>136</v>
      </c>
      <c r="E109" s="146" t="s">
        <v>281</v>
      </c>
      <c r="F109" s="146" t="s">
        <v>2335</v>
      </c>
      <c r="G109" s="146" t="s">
        <v>2337</v>
      </c>
      <c r="H109" s="146" t="s">
        <v>2334</v>
      </c>
      <c r="I109">
        <v>20</v>
      </c>
      <c r="J109">
        <v>20</v>
      </c>
      <c r="K109">
        <v>1</v>
      </c>
      <c r="L109" s="146" t="s">
        <v>1293</v>
      </c>
      <c r="M109">
        <v>0.7</v>
      </c>
      <c r="N109" t="str">
        <f>_xlfn.XLOOKUP(Disabilities_Math[[#This Row],[School Name]],Maine_Schools[School Name],Maine_Schools[Comparison School Type], "Error")</f>
        <v>Non Charter</v>
      </c>
      <c r="O109" t="str">
        <f>_xlfn.XLOOKUP(Disabilities_Math[[#This Row],[School Name]],Maine_Schools[School Name],Maine_Schools[Comparison Grade Span], "Error")</f>
        <v>PK-04</v>
      </c>
    </row>
    <row r="110" spans="1:15">
      <c r="A110" s="146" t="s">
        <v>573</v>
      </c>
      <c r="B110">
        <v>1457</v>
      </c>
      <c r="C110" s="146" t="s">
        <v>1010</v>
      </c>
      <c r="D110">
        <v>812</v>
      </c>
      <c r="E110" s="146" t="s">
        <v>453</v>
      </c>
      <c r="F110" s="146" t="s">
        <v>2335</v>
      </c>
      <c r="G110" s="146" t="s">
        <v>2337</v>
      </c>
      <c r="H110" s="146" t="s">
        <v>2334</v>
      </c>
      <c r="I110">
        <v>28</v>
      </c>
      <c r="J110">
        <v>28</v>
      </c>
      <c r="K110">
        <v>1</v>
      </c>
      <c r="L110" s="146" t="s">
        <v>1370</v>
      </c>
      <c r="M110">
        <v>0.60709999999999997</v>
      </c>
      <c r="N110" t="str">
        <f>_xlfn.XLOOKUP(Disabilities_Math[[#This Row],[School Name]],Maine_Schools[School Name],Maine_Schools[Comparison School Type], "Error")</f>
        <v>Non Charter</v>
      </c>
      <c r="O110" t="str">
        <f>_xlfn.XLOOKUP(Disabilities_Math[[#This Row],[School Name]],Maine_Schools[School Name],Maine_Schools[Comparison Grade Span], "Error")</f>
        <v>PK-05</v>
      </c>
    </row>
    <row r="111" spans="1:15">
      <c r="A111" s="146" t="s">
        <v>573</v>
      </c>
      <c r="B111">
        <v>1457</v>
      </c>
      <c r="C111" s="146" t="s">
        <v>1010</v>
      </c>
      <c r="D111">
        <v>813</v>
      </c>
      <c r="E111" s="146" t="s">
        <v>491</v>
      </c>
      <c r="F111" s="146" t="s">
        <v>2335</v>
      </c>
      <c r="G111" s="146" t="s">
        <v>2337</v>
      </c>
      <c r="H111" s="146" t="s">
        <v>2334</v>
      </c>
      <c r="I111">
        <v>80</v>
      </c>
      <c r="J111">
        <v>75</v>
      </c>
      <c r="K111">
        <v>0.9375</v>
      </c>
      <c r="L111" s="146" t="s">
        <v>1481</v>
      </c>
      <c r="M111">
        <v>0.93330000000000002</v>
      </c>
      <c r="N111" t="str">
        <f>_xlfn.XLOOKUP(Disabilities_Math[[#This Row],[School Name]],Maine_Schools[School Name],Maine_Schools[Comparison School Type], "Error")</f>
        <v>Non Charter</v>
      </c>
      <c r="O111" t="str">
        <f>_xlfn.XLOOKUP(Disabilities_Math[[#This Row],[School Name]],Maine_Schools[School Name],Maine_Schools[Comparison Grade Span], "Error")</f>
        <v>06-08</v>
      </c>
    </row>
    <row r="112" spans="1:15">
      <c r="A112" s="146" t="s">
        <v>573</v>
      </c>
      <c r="B112">
        <v>1457</v>
      </c>
      <c r="C112" s="146" t="s">
        <v>1010</v>
      </c>
      <c r="D112">
        <v>810</v>
      </c>
      <c r="E112" s="146" t="s">
        <v>563</v>
      </c>
      <c r="F112" s="146" t="s">
        <v>2335</v>
      </c>
      <c r="G112" s="146" t="s">
        <v>2337</v>
      </c>
      <c r="H112" s="146" t="s">
        <v>2334</v>
      </c>
      <c r="I112">
        <v>44</v>
      </c>
      <c r="J112">
        <v>42</v>
      </c>
      <c r="K112">
        <v>0.95450000000000002</v>
      </c>
      <c r="L112" s="146" t="s">
        <v>1290</v>
      </c>
      <c r="M112">
        <v>0.6905</v>
      </c>
      <c r="N112" t="str">
        <f>_xlfn.XLOOKUP(Disabilities_Math[[#This Row],[School Name]],Maine_Schools[School Name],Maine_Schools[Comparison School Type], "Error")</f>
        <v>Non Charter</v>
      </c>
      <c r="O112" t="str">
        <f>_xlfn.XLOOKUP(Disabilities_Math[[#This Row],[School Name]],Maine_Schools[School Name],Maine_Schools[Comparison Grade Span], "Error")</f>
        <v>03-05</v>
      </c>
    </row>
    <row r="113" spans="1:15">
      <c r="A113" s="146" t="s">
        <v>573</v>
      </c>
      <c r="B113">
        <v>1458</v>
      </c>
      <c r="C113" s="146" t="s">
        <v>1015</v>
      </c>
      <c r="D113">
        <v>2045</v>
      </c>
      <c r="E113" s="146" t="s">
        <v>302</v>
      </c>
      <c r="F113" s="146" t="s">
        <v>2335</v>
      </c>
      <c r="G113" s="146" t="s">
        <v>2337</v>
      </c>
      <c r="H113" s="146" t="s">
        <v>2334</v>
      </c>
      <c r="I113">
        <v>26</v>
      </c>
      <c r="J113">
        <v>26</v>
      </c>
      <c r="K113">
        <v>1</v>
      </c>
      <c r="L113" s="146" t="s">
        <v>1360</v>
      </c>
      <c r="M113">
        <v>0.69230000000000003</v>
      </c>
      <c r="N113" t="str">
        <f>_xlfn.XLOOKUP(Disabilities_Math[[#This Row],[School Name]],Maine_Schools[School Name],Maine_Schools[Comparison School Type], "Error")</f>
        <v>Non Charter</v>
      </c>
      <c r="O113" t="str">
        <f>_xlfn.XLOOKUP(Disabilities_Math[[#This Row],[School Name]],Maine_Schools[School Name],Maine_Schools[Comparison Grade Span], "Error")</f>
        <v>PK-04</v>
      </c>
    </row>
    <row r="114" spans="1:15">
      <c r="A114" s="146" t="s">
        <v>573</v>
      </c>
      <c r="B114">
        <v>1460</v>
      </c>
      <c r="C114" s="146" t="s">
        <v>1021</v>
      </c>
      <c r="D114">
        <v>966</v>
      </c>
      <c r="E114" s="146" t="s">
        <v>492</v>
      </c>
      <c r="F114" s="146" t="s">
        <v>2335</v>
      </c>
      <c r="G114" s="146" t="s">
        <v>2337</v>
      </c>
      <c r="H114" s="146" t="s">
        <v>2334</v>
      </c>
      <c r="I114">
        <v>106</v>
      </c>
      <c r="J114">
        <v>100</v>
      </c>
      <c r="K114">
        <v>0.94340000000000002</v>
      </c>
      <c r="L114" s="146" t="s">
        <v>1457</v>
      </c>
      <c r="M114">
        <v>0.74</v>
      </c>
      <c r="N114" t="str">
        <f>_xlfn.XLOOKUP(Disabilities_Math[[#This Row],[School Name]],Maine_Schools[School Name],Maine_Schools[Comparison School Type], "Error")</f>
        <v>Non Charter</v>
      </c>
      <c r="O114" t="str">
        <f>_xlfn.XLOOKUP(Disabilities_Math[[#This Row],[School Name]],Maine_Schools[School Name],Maine_Schools[Comparison Grade Span], "Error")</f>
        <v>06-08</v>
      </c>
    </row>
    <row r="115" spans="1:15">
      <c r="A115" s="146" t="s">
        <v>573</v>
      </c>
      <c r="B115">
        <v>1460</v>
      </c>
      <c r="C115" s="146" t="s">
        <v>1021</v>
      </c>
      <c r="D115">
        <v>13</v>
      </c>
      <c r="E115" s="146" t="s">
        <v>372</v>
      </c>
      <c r="F115" s="146" t="s">
        <v>2335</v>
      </c>
      <c r="G115" s="146" t="s">
        <v>2337</v>
      </c>
      <c r="H115" s="146" t="s">
        <v>2334</v>
      </c>
      <c r="I115">
        <v>20</v>
      </c>
      <c r="J115">
        <v>20</v>
      </c>
      <c r="K115">
        <v>1</v>
      </c>
      <c r="L115" s="146" t="s">
        <v>1287</v>
      </c>
      <c r="M115">
        <v>0.5</v>
      </c>
      <c r="N115" t="str">
        <f>_xlfn.XLOOKUP(Disabilities_Math[[#This Row],[School Name]],Maine_Schools[School Name],Maine_Schools[Comparison School Type], "Error")</f>
        <v>Non Charter</v>
      </c>
      <c r="O115" t="str">
        <f>_xlfn.XLOOKUP(Disabilities_Math[[#This Row],[School Name]],Maine_Schools[School Name],Maine_Schools[Comparison Grade Span], "Error")</f>
        <v>KG-05</v>
      </c>
    </row>
    <row r="116" spans="1:15">
      <c r="A116" s="146" t="s">
        <v>573</v>
      </c>
      <c r="B116">
        <v>1460</v>
      </c>
      <c r="C116" s="146" t="s">
        <v>1021</v>
      </c>
      <c r="D116">
        <v>965</v>
      </c>
      <c r="E116" s="146" t="s">
        <v>77</v>
      </c>
      <c r="F116" s="146" t="s">
        <v>2335</v>
      </c>
      <c r="G116" s="146" t="s">
        <v>2337</v>
      </c>
      <c r="H116" s="146" t="s">
        <v>2334</v>
      </c>
      <c r="I116">
        <v>69</v>
      </c>
      <c r="J116">
        <v>69</v>
      </c>
      <c r="K116">
        <v>1</v>
      </c>
      <c r="L116" s="146" t="s">
        <v>1558</v>
      </c>
      <c r="M116">
        <v>0.49280000000000002</v>
      </c>
      <c r="N116" t="str">
        <f>_xlfn.XLOOKUP(Disabilities_Math[[#This Row],[School Name]],Maine_Schools[School Name],Maine_Schools[Comparison School Type], "Error")</f>
        <v>Non Charter</v>
      </c>
      <c r="O116" t="str">
        <f>_xlfn.XLOOKUP(Disabilities_Math[[#This Row],[School Name]],Maine_Schools[School Name],Maine_Schools[Comparison Grade Span], "Error")</f>
        <v>03-05</v>
      </c>
    </row>
    <row r="117" spans="1:15">
      <c r="A117" s="146" t="s">
        <v>573</v>
      </c>
      <c r="B117">
        <v>1615</v>
      </c>
      <c r="C117" s="146" t="s">
        <v>1025</v>
      </c>
      <c r="D117">
        <v>674</v>
      </c>
      <c r="E117" s="146" t="s">
        <v>404</v>
      </c>
      <c r="F117" s="146" t="s">
        <v>2335</v>
      </c>
      <c r="G117" s="146" t="s">
        <v>2337</v>
      </c>
      <c r="H117" s="146" t="s">
        <v>2334</v>
      </c>
      <c r="I117">
        <v>74</v>
      </c>
      <c r="J117">
        <v>74</v>
      </c>
      <c r="K117">
        <v>1</v>
      </c>
      <c r="L117" s="146" t="s">
        <v>1657</v>
      </c>
      <c r="M117">
        <v>0.62160000000000004</v>
      </c>
      <c r="N117" t="str">
        <f>_xlfn.XLOOKUP(Disabilities_Math[[#This Row],[School Name]],Maine_Schools[School Name],Maine_Schools[Comparison School Type], "Error")</f>
        <v>Non Charter</v>
      </c>
      <c r="O117" t="str">
        <f>_xlfn.XLOOKUP(Disabilities_Math[[#This Row],[School Name]],Maine_Schools[School Name],Maine_Schools[Comparison Grade Span], "Error")</f>
        <v>03-05</v>
      </c>
    </row>
    <row r="118" spans="1:15">
      <c r="A118" s="146" t="s">
        <v>573</v>
      </c>
      <c r="B118">
        <v>1615</v>
      </c>
      <c r="C118" s="146" t="s">
        <v>1025</v>
      </c>
      <c r="D118">
        <v>675</v>
      </c>
      <c r="E118" s="146" t="s">
        <v>430</v>
      </c>
      <c r="F118" s="146" t="s">
        <v>2335</v>
      </c>
      <c r="G118" s="146" t="s">
        <v>2337</v>
      </c>
      <c r="H118" s="146" t="s">
        <v>2334</v>
      </c>
      <c r="I118">
        <v>36</v>
      </c>
      <c r="J118">
        <v>32</v>
      </c>
      <c r="K118">
        <v>0.88890000000000002</v>
      </c>
      <c r="L118" s="146" t="s">
        <v>1286</v>
      </c>
      <c r="M118">
        <v>0.78129999999999999</v>
      </c>
      <c r="N118" t="str">
        <f>_xlfn.XLOOKUP(Disabilities_Math[[#This Row],[School Name]],Maine_Schools[School Name],Maine_Schools[Comparison School Type], "Error")</f>
        <v>Non Charter</v>
      </c>
      <c r="O118" t="str">
        <f>_xlfn.XLOOKUP(Disabilities_Math[[#This Row],[School Name]],Maine_Schools[School Name],Maine_Schools[Comparison Grade Span], "Error")</f>
        <v>09-12</v>
      </c>
    </row>
    <row r="119" spans="1:15">
      <c r="A119" s="146" t="s">
        <v>573</v>
      </c>
      <c r="B119">
        <v>1615</v>
      </c>
      <c r="C119" s="146" t="s">
        <v>1025</v>
      </c>
      <c r="D119">
        <v>679</v>
      </c>
      <c r="E119" s="146" t="s">
        <v>471</v>
      </c>
      <c r="F119" s="146" t="s">
        <v>2335</v>
      </c>
      <c r="G119" s="146" t="s">
        <v>2337</v>
      </c>
      <c r="H119" s="146" t="s">
        <v>2334</v>
      </c>
      <c r="I119">
        <v>29</v>
      </c>
      <c r="J119">
        <v>29</v>
      </c>
      <c r="K119">
        <v>1</v>
      </c>
      <c r="L119" s="146" t="s">
        <v>1298</v>
      </c>
      <c r="M119">
        <v>0.75860000000000005</v>
      </c>
      <c r="N119" t="str">
        <f>_xlfn.XLOOKUP(Disabilities_Math[[#This Row],[School Name]],Maine_Schools[School Name],Maine_Schools[Comparison School Type], "Error")</f>
        <v>Non Charter</v>
      </c>
      <c r="O119" t="str">
        <f>_xlfn.XLOOKUP(Disabilities_Math[[#This Row],[School Name]],Maine_Schools[School Name],Maine_Schools[Comparison Grade Span], "Error")</f>
        <v>PK-04</v>
      </c>
    </row>
    <row r="120" spans="1:15">
      <c r="A120" s="146" t="s">
        <v>573</v>
      </c>
      <c r="B120">
        <v>1615</v>
      </c>
      <c r="C120" s="146" t="s">
        <v>1025</v>
      </c>
      <c r="D120">
        <v>677</v>
      </c>
      <c r="E120" s="146" t="s">
        <v>521</v>
      </c>
      <c r="F120" s="146" t="s">
        <v>2335</v>
      </c>
      <c r="G120" s="146" t="s">
        <v>2337</v>
      </c>
      <c r="H120" s="146" t="s">
        <v>2334</v>
      </c>
      <c r="I120">
        <v>68</v>
      </c>
      <c r="J120">
        <v>65</v>
      </c>
      <c r="K120">
        <v>0.95589999999999997</v>
      </c>
      <c r="L120" s="146" t="s">
        <v>1368</v>
      </c>
      <c r="M120">
        <v>0.69230000000000003</v>
      </c>
      <c r="N120" t="str">
        <f>_xlfn.XLOOKUP(Disabilities_Math[[#This Row],[School Name]],Maine_Schools[School Name],Maine_Schools[Comparison School Type], "Error")</f>
        <v>Non Charter</v>
      </c>
      <c r="O120" t="str">
        <f>_xlfn.XLOOKUP(Disabilities_Math[[#This Row],[School Name]],Maine_Schools[School Name],Maine_Schools[Comparison Grade Span], "Error")</f>
        <v>06-08</v>
      </c>
    </row>
    <row r="121" spans="1:15">
      <c r="A121" s="146" t="s">
        <v>573</v>
      </c>
      <c r="B121">
        <v>1615</v>
      </c>
      <c r="C121" s="146" t="s">
        <v>1025</v>
      </c>
      <c r="D121">
        <v>680</v>
      </c>
      <c r="E121" s="146" t="s">
        <v>440</v>
      </c>
      <c r="F121" s="146" t="s">
        <v>2335</v>
      </c>
      <c r="G121" s="146" t="s">
        <v>2337</v>
      </c>
      <c r="H121" s="146" t="s">
        <v>2334</v>
      </c>
      <c r="I121">
        <v>58</v>
      </c>
      <c r="J121">
        <v>57</v>
      </c>
      <c r="K121">
        <v>0.98280000000000001</v>
      </c>
      <c r="L121" s="146" t="s">
        <v>1657</v>
      </c>
      <c r="M121">
        <v>0.80700000000000005</v>
      </c>
      <c r="N121" t="str">
        <f>_xlfn.XLOOKUP(Disabilities_Math[[#This Row],[School Name]],Maine_Schools[School Name],Maine_Schools[Comparison School Type], "Error")</f>
        <v>Non Charter</v>
      </c>
      <c r="O121" t="str">
        <f>_xlfn.XLOOKUP(Disabilities_Math[[#This Row],[School Name]],Maine_Schools[School Name],Maine_Schools[Comparison Grade Span], "Error")</f>
        <v>05-08</v>
      </c>
    </row>
    <row r="122" spans="1:15">
      <c r="A122" s="146" t="s">
        <v>573</v>
      </c>
      <c r="B122">
        <v>1461</v>
      </c>
      <c r="C122" s="146" t="s">
        <v>1029</v>
      </c>
      <c r="D122">
        <v>324</v>
      </c>
      <c r="E122" s="146" t="s">
        <v>343</v>
      </c>
      <c r="F122" s="146" t="s">
        <v>2335</v>
      </c>
      <c r="G122" s="146" t="s">
        <v>2337</v>
      </c>
      <c r="H122" s="146" t="s">
        <v>2334</v>
      </c>
      <c r="I122">
        <v>56</v>
      </c>
      <c r="J122">
        <v>55</v>
      </c>
      <c r="K122">
        <v>0.98209999999999997</v>
      </c>
      <c r="L122" s="146" t="s">
        <v>1657</v>
      </c>
      <c r="M122">
        <v>0.83640000000000003</v>
      </c>
      <c r="N122" t="str">
        <f>_xlfn.XLOOKUP(Disabilities_Math[[#This Row],[School Name]],Maine_Schools[School Name],Maine_Schools[Comparison School Type], "Error")</f>
        <v>Non Charter</v>
      </c>
      <c r="O122" t="str">
        <f>_xlfn.XLOOKUP(Disabilities_Math[[#This Row],[School Name]],Maine_Schools[School Name],Maine_Schools[Comparison Grade Span], "Error")</f>
        <v>03-08</v>
      </c>
    </row>
    <row r="123" spans="1:15">
      <c r="A123" s="146" t="s">
        <v>573</v>
      </c>
      <c r="B123">
        <v>1462</v>
      </c>
      <c r="C123" s="146" t="s">
        <v>1031</v>
      </c>
      <c r="D123">
        <v>2139</v>
      </c>
      <c r="E123" s="146" t="s">
        <v>500</v>
      </c>
      <c r="F123" s="146" t="s">
        <v>2335</v>
      </c>
      <c r="G123" s="146" t="s">
        <v>2337</v>
      </c>
      <c r="H123" s="146" t="s">
        <v>2334</v>
      </c>
      <c r="I123">
        <v>17</v>
      </c>
      <c r="J123">
        <v>17</v>
      </c>
      <c r="K123">
        <v>1</v>
      </c>
      <c r="L123" s="146" t="s">
        <v>1287</v>
      </c>
      <c r="M123">
        <v>0.58819999999999995</v>
      </c>
      <c r="N123" t="str">
        <f>_xlfn.XLOOKUP(Disabilities_Math[[#This Row],[School Name]],Maine_Schools[School Name],Maine_Schools[Comparison School Type], "Error")</f>
        <v>Non Charter</v>
      </c>
      <c r="O123" t="str">
        <f>_xlfn.XLOOKUP(Disabilities_Math[[#This Row],[School Name]],Maine_Schools[School Name],Maine_Schools[Comparison Grade Span], "Error")</f>
        <v>PK-05</v>
      </c>
    </row>
    <row r="124" spans="1:15">
      <c r="A124" s="146" t="s">
        <v>573</v>
      </c>
      <c r="B124">
        <v>1464</v>
      </c>
      <c r="C124" s="146" t="s">
        <v>1036</v>
      </c>
      <c r="D124">
        <v>107</v>
      </c>
      <c r="E124" s="146" t="s">
        <v>53</v>
      </c>
      <c r="F124" s="146" t="s">
        <v>2335</v>
      </c>
      <c r="G124" s="146" t="s">
        <v>2337</v>
      </c>
      <c r="H124" s="146" t="s">
        <v>2334</v>
      </c>
      <c r="I124">
        <v>71</v>
      </c>
      <c r="J124">
        <v>64</v>
      </c>
      <c r="K124">
        <v>0.90139999999999998</v>
      </c>
      <c r="L124" s="146" t="s">
        <v>1358</v>
      </c>
      <c r="M124">
        <v>0.89059999999999995</v>
      </c>
      <c r="N124" t="str">
        <f>_xlfn.XLOOKUP(Disabilities_Math[[#This Row],[School Name]],Maine_Schools[School Name],Maine_Schools[Comparison School Type], "Error")</f>
        <v>Non Charter</v>
      </c>
      <c r="O124" t="str">
        <f>_xlfn.XLOOKUP(Disabilities_Math[[#This Row],[School Name]],Maine_Schools[School Name],Maine_Schools[Comparison Grade Span], "Error")</f>
        <v>05-08</v>
      </c>
    </row>
    <row r="125" spans="1:15">
      <c r="A125" s="146" t="s">
        <v>573</v>
      </c>
      <c r="B125">
        <v>1464</v>
      </c>
      <c r="C125" s="146" t="s">
        <v>1036</v>
      </c>
      <c r="D125">
        <v>106</v>
      </c>
      <c r="E125" s="146" t="s">
        <v>494</v>
      </c>
      <c r="F125" s="146" t="s">
        <v>2335</v>
      </c>
      <c r="G125" s="146" t="s">
        <v>2337</v>
      </c>
      <c r="H125" s="146" t="s">
        <v>2334</v>
      </c>
      <c r="I125">
        <v>36</v>
      </c>
      <c r="J125">
        <v>36</v>
      </c>
      <c r="K125">
        <v>1</v>
      </c>
      <c r="L125" s="146" t="s">
        <v>1286</v>
      </c>
      <c r="M125">
        <v>0.69440000000000002</v>
      </c>
      <c r="N125" t="str">
        <f>_xlfn.XLOOKUP(Disabilities_Math[[#This Row],[School Name]],Maine_Schools[School Name],Maine_Schools[Comparison School Type], "Error")</f>
        <v>Non Charter</v>
      </c>
      <c r="O125" t="str">
        <f>_xlfn.XLOOKUP(Disabilities_Math[[#This Row],[School Name]],Maine_Schools[School Name],Maine_Schools[Comparison Grade Span], "Error")</f>
        <v>01-04</v>
      </c>
    </row>
    <row r="126" spans="1:15">
      <c r="A126" s="146" t="s">
        <v>573</v>
      </c>
      <c r="B126">
        <v>1465</v>
      </c>
      <c r="C126" s="146" t="s">
        <v>1039</v>
      </c>
      <c r="D126">
        <v>339</v>
      </c>
      <c r="E126" s="146" t="s">
        <v>102</v>
      </c>
      <c r="F126" s="146" t="s">
        <v>2335</v>
      </c>
      <c r="G126" s="146" t="s">
        <v>2337</v>
      </c>
      <c r="H126" s="146" t="s">
        <v>2334</v>
      </c>
      <c r="I126">
        <v>39</v>
      </c>
      <c r="J126">
        <v>39</v>
      </c>
      <c r="K126">
        <v>1</v>
      </c>
      <c r="L126" s="146" t="s">
        <v>1327</v>
      </c>
      <c r="M126">
        <v>0.61539999999999995</v>
      </c>
      <c r="N126" t="str">
        <f>_xlfn.XLOOKUP(Disabilities_Math[[#This Row],[School Name]],Maine_Schools[School Name],Maine_Schools[Comparison School Type], "Error")</f>
        <v>Non Charter</v>
      </c>
      <c r="O126" t="str">
        <f>_xlfn.XLOOKUP(Disabilities_Math[[#This Row],[School Name]],Maine_Schools[School Name],Maine_Schools[Comparison Grade Span], "Error")</f>
        <v>PK-05</v>
      </c>
    </row>
    <row r="127" spans="1:15">
      <c r="A127" s="146" t="s">
        <v>573</v>
      </c>
      <c r="B127">
        <v>1465</v>
      </c>
      <c r="C127" s="146" t="s">
        <v>1039</v>
      </c>
      <c r="D127">
        <v>340</v>
      </c>
      <c r="E127" s="146" t="s">
        <v>158</v>
      </c>
      <c r="F127" s="146" t="s">
        <v>2335</v>
      </c>
      <c r="G127" s="146" t="s">
        <v>2337</v>
      </c>
      <c r="H127" s="146" t="s">
        <v>2334</v>
      </c>
      <c r="I127">
        <v>29</v>
      </c>
      <c r="J127">
        <v>23</v>
      </c>
      <c r="K127">
        <v>0.79310000000000003</v>
      </c>
      <c r="L127" s="146" t="s">
        <v>1335</v>
      </c>
      <c r="M127">
        <v>0.6522</v>
      </c>
      <c r="N127" t="str">
        <f>_xlfn.XLOOKUP(Disabilities_Math[[#This Row],[School Name]],Maine_Schools[School Name],Maine_Schools[Comparison School Type], "Error")</f>
        <v>Non Charter</v>
      </c>
      <c r="O127" t="str">
        <f>_xlfn.XLOOKUP(Disabilities_Math[[#This Row],[School Name]],Maine_Schools[School Name],Maine_Schools[Comparison Grade Span], "Error")</f>
        <v>09-12</v>
      </c>
    </row>
    <row r="128" spans="1:15">
      <c r="A128" s="146" t="s">
        <v>573</v>
      </c>
      <c r="B128">
        <v>1465</v>
      </c>
      <c r="C128" s="146" t="s">
        <v>1039</v>
      </c>
      <c r="D128">
        <v>341</v>
      </c>
      <c r="E128" s="146" t="s">
        <v>508</v>
      </c>
      <c r="F128" s="146" t="s">
        <v>2335</v>
      </c>
      <c r="G128" s="146" t="s">
        <v>2337</v>
      </c>
      <c r="H128" s="146" t="s">
        <v>2334</v>
      </c>
      <c r="I128">
        <v>41</v>
      </c>
      <c r="J128">
        <v>39</v>
      </c>
      <c r="K128">
        <v>0.95120000000000005</v>
      </c>
      <c r="L128" s="146" t="s">
        <v>1558</v>
      </c>
      <c r="M128">
        <v>0.87180000000000002</v>
      </c>
      <c r="N128" t="str">
        <f>_xlfn.XLOOKUP(Disabilities_Math[[#This Row],[School Name]],Maine_Schools[School Name],Maine_Schools[Comparison School Type], "Error")</f>
        <v>Non Charter</v>
      </c>
      <c r="O128" t="str">
        <f>_xlfn.XLOOKUP(Disabilities_Math[[#This Row],[School Name]],Maine_Schools[School Name],Maine_Schools[Comparison Grade Span], "Error")</f>
        <v>06-08</v>
      </c>
    </row>
    <row r="129" spans="1:15">
      <c r="A129" s="146" t="s">
        <v>573</v>
      </c>
      <c r="B129">
        <v>703</v>
      </c>
      <c r="C129" s="146" t="s">
        <v>1041</v>
      </c>
      <c r="D129">
        <v>706</v>
      </c>
      <c r="E129" s="146" t="s">
        <v>238</v>
      </c>
      <c r="F129" s="146" t="s">
        <v>2335</v>
      </c>
      <c r="G129" s="146" t="s">
        <v>2337</v>
      </c>
      <c r="H129" s="146" t="s">
        <v>2334</v>
      </c>
      <c r="I129">
        <v>28</v>
      </c>
      <c r="J129">
        <v>27</v>
      </c>
      <c r="K129">
        <v>0.96430000000000005</v>
      </c>
      <c r="L129" s="146" t="s">
        <v>1628</v>
      </c>
      <c r="M129">
        <v>0.59260000000000002</v>
      </c>
      <c r="N129" t="str">
        <f>_xlfn.XLOOKUP(Disabilities_Math[[#This Row],[School Name]],Maine_Schools[School Name],Maine_Schools[Comparison School Type], "Error")</f>
        <v>Non Charter</v>
      </c>
      <c r="O129" t="str">
        <f>_xlfn.XLOOKUP(Disabilities_Math[[#This Row],[School Name]],Maine_Schools[School Name],Maine_Schools[Comparison Grade Span], "Error")</f>
        <v>PK-04</v>
      </c>
    </row>
    <row r="130" spans="1:15">
      <c r="A130" s="146" t="s">
        <v>573</v>
      </c>
      <c r="B130">
        <v>703</v>
      </c>
      <c r="C130" s="146" t="s">
        <v>1041</v>
      </c>
      <c r="D130">
        <v>705</v>
      </c>
      <c r="E130" s="146" t="s">
        <v>240</v>
      </c>
      <c r="F130" s="146" t="s">
        <v>2335</v>
      </c>
      <c r="G130" s="146" t="s">
        <v>2337</v>
      </c>
      <c r="H130" s="146" t="s">
        <v>2334</v>
      </c>
      <c r="I130">
        <v>61</v>
      </c>
      <c r="J130">
        <v>57</v>
      </c>
      <c r="K130">
        <v>0.93440000000000001</v>
      </c>
      <c r="L130" s="146" t="s">
        <v>1371</v>
      </c>
      <c r="M130">
        <v>0.84209999999999996</v>
      </c>
      <c r="N130" t="str">
        <f>_xlfn.XLOOKUP(Disabilities_Math[[#This Row],[School Name]],Maine_Schools[School Name],Maine_Schools[Comparison School Type], "Error")</f>
        <v>Non Charter</v>
      </c>
      <c r="O130" t="str">
        <f>_xlfn.XLOOKUP(Disabilities_Math[[#This Row],[School Name]],Maine_Schools[School Name],Maine_Schools[Comparison Grade Span], "Error")</f>
        <v>05-08</v>
      </c>
    </row>
    <row r="131" spans="1:15">
      <c r="A131" s="146" t="s">
        <v>573</v>
      </c>
      <c r="B131">
        <v>707</v>
      </c>
      <c r="C131" s="146" t="s">
        <v>1043</v>
      </c>
      <c r="D131">
        <v>710</v>
      </c>
      <c r="E131" s="146" t="s">
        <v>449</v>
      </c>
      <c r="F131" s="146" t="s">
        <v>2335</v>
      </c>
      <c r="G131" s="146" t="s">
        <v>2337</v>
      </c>
      <c r="H131" s="146" t="s">
        <v>2334</v>
      </c>
      <c r="I131">
        <v>62</v>
      </c>
      <c r="J131">
        <v>62</v>
      </c>
      <c r="K131">
        <v>1</v>
      </c>
      <c r="L131" s="146" t="s">
        <v>1388</v>
      </c>
      <c r="M131">
        <v>0.7581</v>
      </c>
      <c r="N131" t="str">
        <f>_xlfn.XLOOKUP(Disabilities_Math[[#This Row],[School Name]],Maine_Schools[School Name],Maine_Schools[Comparison School Type], "Error")</f>
        <v>Non Charter</v>
      </c>
      <c r="O131" t="str">
        <f>_xlfn.XLOOKUP(Disabilities_Math[[#This Row],[School Name]],Maine_Schools[School Name],Maine_Schools[Comparison Grade Span], "Error")</f>
        <v>03-05</v>
      </c>
    </row>
    <row r="132" spans="1:15">
      <c r="A132" s="146" t="s">
        <v>573</v>
      </c>
      <c r="B132">
        <v>722</v>
      </c>
      <c r="C132" s="146" t="s">
        <v>1050</v>
      </c>
      <c r="D132">
        <v>725</v>
      </c>
      <c r="E132" s="146" t="s">
        <v>62</v>
      </c>
      <c r="F132" s="146" t="s">
        <v>2335</v>
      </c>
      <c r="G132" s="146" t="s">
        <v>2337</v>
      </c>
      <c r="H132" s="146" t="s">
        <v>2334</v>
      </c>
      <c r="I132">
        <v>35</v>
      </c>
      <c r="J132">
        <v>34</v>
      </c>
      <c r="K132">
        <v>0.97140000000000004</v>
      </c>
      <c r="L132" s="146" t="s">
        <v>1308</v>
      </c>
      <c r="M132">
        <v>0.76470000000000005</v>
      </c>
      <c r="N132" t="str">
        <f>_xlfn.XLOOKUP(Disabilities_Math[[#This Row],[School Name]],Maine_Schools[School Name],Maine_Schools[Comparison School Type], "Error")</f>
        <v>Non Charter</v>
      </c>
      <c r="O132" t="str">
        <f>_xlfn.XLOOKUP(Disabilities_Math[[#This Row],[School Name]],Maine_Schools[School Name],Maine_Schools[Comparison Grade Span], "Error")</f>
        <v>PK-12</v>
      </c>
    </row>
    <row r="133" spans="1:15">
      <c r="A133" s="146" t="s">
        <v>573</v>
      </c>
      <c r="B133">
        <v>1466</v>
      </c>
      <c r="C133" s="146" t="s">
        <v>1054</v>
      </c>
      <c r="D133">
        <v>331</v>
      </c>
      <c r="E133" s="146" t="s">
        <v>96</v>
      </c>
      <c r="F133" s="146" t="s">
        <v>2335</v>
      </c>
      <c r="G133" s="146" t="s">
        <v>2337</v>
      </c>
      <c r="H133" s="146" t="s">
        <v>2334</v>
      </c>
      <c r="I133">
        <v>65</v>
      </c>
      <c r="J133">
        <v>60</v>
      </c>
      <c r="K133">
        <v>0.92310000000000003</v>
      </c>
      <c r="L133" s="146" t="s">
        <v>1456</v>
      </c>
      <c r="M133">
        <v>0.91669999999999996</v>
      </c>
      <c r="N133" t="str">
        <f>_xlfn.XLOOKUP(Disabilities_Math[[#This Row],[School Name]],Maine_Schools[School Name],Maine_Schools[Comparison School Type], "Error")</f>
        <v>Non Charter</v>
      </c>
      <c r="O133" t="str">
        <f>_xlfn.XLOOKUP(Disabilities_Math[[#This Row],[School Name]],Maine_Schools[School Name],Maine_Schools[Comparison Grade Span], "Error")</f>
        <v>06-08</v>
      </c>
    </row>
    <row r="134" spans="1:15">
      <c r="A134" s="146" t="s">
        <v>573</v>
      </c>
      <c r="B134">
        <v>1466</v>
      </c>
      <c r="C134" s="146" t="s">
        <v>1054</v>
      </c>
      <c r="D134">
        <v>333</v>
      </c>
      <c r="E134" s="146" t="s">
        <v>406</v>
      </c>
      <c r="F134" s="146" t="s">
        <v>2335</v>
      </c>
      <c r="G134" s="146" t="s">
        <v>2337</v>
      </c>
      <c r="H134" s="146" t="s">
        <v>2334</v>
      </c>
      <c r="I134">
        <v>83</v>
      </c>
      <c r="J134">
        <v>83</v>
      </c>
      <c r="K134">
        <v>1</v>
      </c>
      <c r="L134" s="146" t="s">
        <v>1456</v>
      </c>
      <c r="M134">
        <v>0.66269999999999996</v>
      </c>
      <c r="N134" t="str">
        <f>_xlfn.XLOOKUP(Disabilities_Math[[#This Row],[School Name]],Maine_Schools[School Name],Maine_Schools[Comparison School Type], "Error")</f>
        <v>Non Charter</v>
      </c>
      <c r="O134" t="str">
        <f>_xlfn.XLOOKUP(Disabilities_Math[[#This Row],[School Name]],Maine_Schools[School Name],Maine_Schools[Comparison Grade Span], "Error")</f>
        <v>PK-05</v>
      </c>
    </row>
    <row r="135" spans="1:15">
      <c r="A135" s="146" t="s">
        <v>573</v>
      </c>
      <c r="B135">
        <v>743</v>
      </c>
      <c r="C135" s="146" t="s">
        <v>1058</v>
      </c>
      <c r="D135">
        <v>746</v>
      </c>
      <c r="E135" s="146" t="s">
        <v>273</v>
      </c>
      <c r="F135" s="146" t="s">
        <v>2335</v>
      </c>
      <c r="G135" s="146" t="s">
        <v>2337</v>
      </c>
      <c r="H135" s="146" t="s">
        <v>2334</v>
      </c>
      <c r="I135">
        <v>17</v>
      </c>
      <c r="J135">
        <v>17</v>
      </c>
      <c r="K135">
        <v>1</v>
      </c>
      <c r="L135" s="146" t="s">
        <v>1289</v>
      </c>
      <c r="M135">
        <v>0.52939999999999998</v>
      </c>
      <c r="N135" t="str">
        <f>_xlfn.XLOOKUP(Disabilities_Math[[#This Row],[School Name]],Maine_Schools[School Name],Maine_Schools[Comparison School Type], "Error")</f>
        <v>Non Charter</v>
      </c>
      <c r="O135" t="str">
        <f>_xlfn.XLOOKUP(Disabilities_Math[[#This Row],[School Name]],Maine_Schools[School Name],Maine_Schools[Comparison Grade Span], "Error")</f>
        <v>PK-03</v>
      </c>
    </row>
    <row r="136" spans="1:15">
      <c r="A136" s="146" t="s">
        <v>573</v>
      </c>
      <c r="B136">
        <v>743</v>
      </c>
      <c r="C136" s="146" t="s">
        <v>1058</v>
      </c>
      <c r="D136">
        <v>747</v>
      </c>
      <c r="E136" s="146" t="s">
        <v>485</v>
      </c>
      <c r="F136" s="146" t="s">
        <v>2335</v>
      </c>
      <c r="G136" s="146" t="s">
        <v>2337</v>
      </c>
      <c r="H136" s="146" t="s">
        <v>2334</v>
      </c>
      <c r="I136">
        <v>57</v>
      </c>
      <c r="J136">
        <v>57</v>
      </c>
      <c r="K136">
        <v>1</v>
      </c>
      <c r="L136" s="146" t="s">
        <v>1318</v>
      </c>
      <c r="M136">
        <v>0.71930000000000005</v>
      </c>
      <c r="N136" t="str">
        <f>_xlfn.XLOOKUP(Disabilities_Math[[#This Row],[School Name]],Maine_Schools[School Name],Maine_Schools[Comparison School Type], "Error")</f>
        <v>Non Charter</v>
      </c>
      <c r="O136" t="str">
        <f>_xlfn.XLOOKUP(Disabilities_Math[[#This Row],[School Name]],Maine_Schools[School Name],Maine_Schools[Comparison Grade Span], "Error")</f>
        <v>04-05</v>
      </c>
    </row>
    <row r="137" spans="1:15">
      <c r="A137" s="146" t="s">
        <v>573</v>
      </c>
      <c r="B137">
        <v>743</v>
      </c>
      <c r="C137" s="146" t="s">
        <v>1058</v>
      </c>
      <c r="D137">
        <v>745</v>
      </c>
      <c r="E137" s="146" t="s">
        <v>487</v>
      </c>
      <c r="F137" s="146" t="s">
        <v>2335</v>
      </c>
      <c r="G137" s="146" t="s">
        <v>2337</v>
      </c>
      <c r="H137" s="146" t="s">
        <v>2334</v>
      </c>
      <c r="I137">
        <v>77</v>
      </c>
      <c r="J137">
        <v>75</v>
      </c>
      <c r="K137">
        <v>0.97399999999999998</v>
      </c>
      <c r="L137" s="146" t="s">
        <v>1333</v>
      </c>
      <c r="M137">
        <v>0.78669999999999995</v>
      </c>
      <c r="N137" t="str">
        <f>_xlfn.XLOOKUP(Disabilities_Math[[#This Row],[School Name]],Maine_Schools[School Name],Maine_Schools[Comparison School Type], "Error")</f>
        <v>Non Charter</v>
      </c>
      <c r="O137" t="str">
        <f>_xlfn.XLOOKUP(Disabilities_Math[[#This Row],[School Name]],Maine_Schools[School Name],Maine_Schools[Comparison Grade Span], "Error")</f>
        <v>06-08</v>
      </c>
    </row>
    <row r="138" spans="1:15">
      <c r="A138" s="146" t="s">
        <v>573</v>
      </c>
      <c r="B138">
        <v>1467</v>
      </c>
      <c r="C138" s="146" t="s">
        <v>1065</v>
      </c>
      <c r="D138">
        <v>1044</v>
      </c>
      <c r="E138" s="146" t="s">
        <v>360</v>
      </c>
      <c r="F138" s="146" t="s">
        <v>2335</v>
      </c>
      <c r="G138" s="146" t="s">
        <v>2337</v>
      </c>
      <c r="H138" s="146" t="s">
        <v>2334</v>
      </c>
      <c r="I138">
        <v>45</v>
      </c>
      <c r="J138">
        <v>41</v>
      </c>
      <c r="K138">
        <v>0.91110000000000002</v>
      </c>
      <c r="L138" s="146" t="s">
        <v>1288</v>
      </c>
      <c r="M138">
        <v>0.878</v>
      </c>
      <c r="N138" t="str">
        <f>_xlfn.XLOOKUP(Disabilities_Math[[#This Row],[School Name]],Maine_Schools[School Name],Maine_Schools[Comparison School Type], "Error")</f>
        <v>Non Charter</v>
      </c>
      <c r="O138" t="str">
        <f>_xlfn.XLOOKUP(Disabilities_Math[[#This Row],[School Name]],Maine_Schools[School Name],Maine_Schools[Comparison Grade Span], "Error")</f>
        <v>06-08</v>
      </c>
    </row>
    <row r="139" spans="1:15">
      <c r="A139" s="146" t="s">
        <v>573</v>
      </c>
      <c r="B139">
        <v>1467</v>
      </c>
      <c r="C139" s="146" t="s">
        <v>1065</v>
      </c>
      <c r="D139">
        <v>398</v>
      </c>
      <c r="E139" s="146" t="s">
        <v>433</v>
      </c>
      <c r="F139" s="146" t="s">
        <v>2335</v>
      </c>
      <c r="G139" s="146" t="s">
        <v>2337</v>
      </c>
      <c r="H139" s="146" t="s">
        <v>2334</v>
      </c>
      <c r="I139">
        <v>19</v>
      </c>
      <c r="J139">
        <v>18</v>
      </c>
      <c r="K139">
        <v>0.94740000000000002</v>
      </c>
      <c r="L139" s="146" t="s">
        <v>1294</v>
      </c>
      <c r="M139">
        <v>0.72219999999999995</v>
      </c>
      <c r="N139" t="str">
        <f>_xlfn.XLOOKUP(Disabilities_Math[[#This Row],[School Name]],Maine_Schools[School Name],Maine_Schools[Comparison School Type], "Error")</f>
        <v>Non Charter</v>
      </c>
      <c r="O139" t="str">
        <f>_xlfn.XLOOKUP(Disabilities_Math[[#This Row],[School Name]],Maine_Schools[School Name],Maine_Schools[Comparison Grade Span], "Error")</f>
        <v>PK-05</v>
      </c>
    </row>
    <row r="140" spans="1:15">
      <c r="A140" s="146" t="s">
        <v>573</v>
      </c>
      <c r="B140">
        <v>1468</v>
      </c>
      <c r="C140" s="146" t="s">
        <v>1070</v>
      </c>
      <c r="D140">
        <v>2085</v>
      </c>
      <c r="E140" s="146" t="s">
        <v>192</v>
      </c>
      <c r="F140" s="146" t="s">
        <v>2335</v>
      </c>
      <c r="G140" s="146" t="s">
        <v>2337</v>
      </c>
      <c r="H140" s="146" t="s">
        <v>2334</v>
      </c>
      <c r="I140">
        <v>116</v>
      </c>
      <c r="J140">
        <v>116</v>
      </c>
      <c r="K140">
        <v>1</v>
      </c>
      <c r="L140" s="146" t="s">
        <v>1403</v>
      </c>
      <c r="M140">
        <v>0.88790000000000002</v>
      </c>
      <c r="N140" t="str">
        <f>_xlfn.XLOOKUP(Disabilities_Math[[#This Row],[School Name]],Maine_Schools[School Name],Maine_Schools[Comparison School Type], "Error")</f>
        <v>Non Charter</v>
      </c>
      <c r="O140" t="str">
        <f>_xlfn.XLOOKUP(Disabilities_Math[[#This Row],[School Name]],Maine_Schools[School Name],Maine_Schools[Comparison Grade Span], "Error")</f>
        <v>03-08</v>
      </c>
    </row>
    <row r="141" spans="1:15">
      <c r="A141" s="146" t="s">
        <v>573</v>
      </c>
      <c r="B141">
        <v>765</v>
      </c>
      <c r="C141" s="146" t="s">
        <v>1072</v>
      </c>
      <c r="D141">
        <v>773</v>
      </c>
      <c r="E141" s="146" t="s">
        <v>120</v>
      </c>
      <c r="F141" s="146" t="s">
        <v>2335</v>
      </c>
      <c r="G141" s="146" t="s">
        <v>2337</v>
      </c>
      <c r="H141" s="146" t="s">
        <v>2334</v>
      </c>
      <c r="I141">
        <v>69</v>
      </c>
      <c r="J141">
        <v>53</v>
      </c>
      <c r="K141">
        <v>0.7681</v>
      </c>
      <c r="L141" s="146" t="s">
        <v>1371</v>
      </c>
      <c r="M141">
        <v>0.90569999999999995</v>
      </c>
      <c r="N141" t="str">
        <f>_xlfn.XLOOKUP(Disabilities_Math[[#This Row],[School Name]],Maine_Schools[School Name],Maine_Schools[Comparison School Type], "Error")</f>
        <v>Non Charter</v>
      </c>
      <c r="O141" t="str">
        <f>_xlfn.XLOOKUP(Disabilities_Math[[#This Row],[School Name]],Maine_Schools[School Name],Maine_Schools[Comparison Grade Span], "Error")</f>
        <v>07-08</v>
      </c>
    </row>
    <row r="142" spans="1:15">
      <c r="A142" s="146" t="s">
        <v>573</v>
      </c>
      <c r="B142">
        <v>765</v>
      </c>
      <c r="C142" s="146" t="s">
        <v>1072</v>
      </c>
      <c r="D142">
        <v>768</v>
      </c>
      <c r="E142" s="146" t="s">
        <v>305</v>
      </c>
      <c r="F142" s="146" t="s">
        <v>2335</v>
      </c>
      <c r="G142" s="146" t="s">
        <v>2337</v>
      </c>
      <c r="H142" s="146" t="s">
        <v>2334</v>
      </c>
      <c r="I142">
        <v>49</v>
      </c>
      <c r="J142">
        <v>42</v>
      </c>
      <c r="K142">
        <v>0.85709999999999997</v>
      </c>
      <c r="L142" s="146" t="s">
        <v>1558</v>
      </c>
      <c r="M142">
        <v>0.8095</v>
      </c>
      <c r="N142" t="str">
        <f>_xlfn.XLOOKUP(Disabilities_Math[[#This Row],[School Name]],Maine_Schools[School Name],Maine_Schools[Comparison School Type], "Error")</f>
        <v>Non Charter</v>
      </c>
      <c r="O142" t="str">
        <f>_xlfn.XLOOKUP(Disabilities_Math[[#This Row],[School Name]],Maine_Schools[School Name],Maine_Schools[Comparison Grade Span], "Error")</f>
        <v>03-06</v>
      </c>
    </row>
    <row r="143" spans="1:15">
      <c r="A143" s="146" t="s">
        <v>573</v>
      </c>
      <c r="B143">
        <v>765</v>
      </c>
      <c r="C143" s="146" t="s">
        <v>1072</v>
      </c>
      <c r="D143">
        <v>771</v>
      </c>
      <c r="E143" s="146" t="s">
        <v>335</v>
      </c>
      <c r="F143" s="146" t="s">
        <v>2335</v>
      </c>
      <c r="G143" s="146" t="s">
        <v>2337</v>
      </c>
      <c r="H143" s="146" t="s">
        <v>2334</v>
      </c>
      <c r="I143">
        <v>47</v>
      </c>
      <c r="J143">
        <v>45</v>
      </c>
      <c r="K143">
        <v>0.95740000000000003</v>
      </c>
      <c r="L143" s="146" t="s">
        <v>1373</v>
      </c>
      <c r="M143">
        <v>0.84440000000000004</v>
      </c>
      <c r="N143" t="str">
        <f>_xlfn.XLOOKUP(Disabilities_Math[[#This Row],[School Name]],Maine_Schools[School Name],Maine_Schools[Comparison School Type], "Error")</f>
        <v>Non Charter</v>
      </c>
      <c r="O143" t="str">
        <f>_xlfn.XLOOKUP(Disabilities_Math[[#This Row],[School Name]],Maine_Schools[School Name],Maine_Schools[Comparison Grade Span], "Error")</f>
        <v>03-06</v>
      </c>
    </row>
    <row r="144" spans="1:15">
      <c r="A144" s="146" t="s">
        <v>573</v>
      </c>
      <c r="B144">
        <v>774</v>
      </c>
      <c r="C144" s="146" t="s">
        <v>1077</v>
      </c>
      <c r="D144">
        <v>1959</v>
      </c>
      <c r="E144" s="146" t="s">
        <v>147</v>
      </c>
      <c r="F144" s="146" t="s">
        <v>2335</v>
      </c>
      <c r="G144" s="146" t="s">
        <v>2337</v>
      </c>
      <c r="H144" s="146" t="s">
        <v>2334</v>
      </c>
      <c r="I144">
        <v>25</v>
      </c>
      <c r="J144">
        <v>25</v>
      </c>
      <c r="K144">
        <v>1</v>
      </c>
      <c r="L144" s="146" t="s">
        <v>1293</v>
      </c>
      <c r="M144">
        <v>0.56000000000000005</v>
      </c>
      <c r="N144" t="str">
        <f>_xlfn.XLOOKUP(Disabilities_Math[[#This Row],[School Name]],Maine_Schools[School Name],Maine_Schools[Comparison School Type], "Error")</f>
        <v>Non Charter</v>
      </c>
      <c r="O144" t="str">
        <f>_xlfn.XLOOKUP(Disabilities_Math[[#This Row],[School Name]],Maine_Schools[School Name],Maine_Schools[Comparison Grade Span], "Error")</f>
        <v>03-04</v>
      </c>
    </row>
    <row r="145" spans="1:15">
      <c r="A145" s="146" t="s">
        <v>573</v>
      </c>
      <c r="B145">
        <v>774</v>
      </c>
      <c r="C145" s="146" t="s">
        <v>1077</v>
      </c>
      <c r="D145">
        <v>778</v>
      </c>
      <c r="E145" s="146" t="s">
        <v>219</v>
      </c>
      <c r="F145" s="146" t="s">
        <v>2335</v>
      </c>
      <c r="G145" s="146" t="s">
        <v>2337</v>
      </c>
      <c r="H145" s="146" t="s">
        <v>2334</v>
      </c>
      <c r="I145">
        <v>67</v>
      </c>
      <c r="J145">
        <v>59</v>
      </c>
      <c r="K145">
        <v>0.88060000000000005</v>
      </c>
      <c r="L145" s="146" t="s">
        <v>1345</v>
      </c>
      <c r="M145">
        <v>0.9153</v>
      </c>
      <c r="N145" t="str">
        <f>_xlfn.XLOOKUP(Disabilities_Math[[#This Row],[School Name]],Maine_Schools[School Name],Maine_Schools[Comparison School Type], "Error")</f>
        <v>Non Charter</v>
      </c>
      <c r="O145" t="str">
        <f>_xlfn.XLOOKUP(Disabilities_Math[[#This Row],[School Name]],Maine_Schools[School Name],Maine_Schools[Comparison Grade Span], "Error")</f>
        <v>05-12</v>
      </c>
    </row>
    <row r="146" spans="1:15">
      <c r="A146" s="146" t="s">
        <v>573</v>
      </c>
      <c r="B146">
        <v>780</v>
      </c>
      <c r="C146" s="146" t="s">
        <v>1081</v>
      </c>
      <c r="D146">
        <v>781</v>
      </c>
      <c r="E146" s="146" t="s">
        <v>271</v>
      </c>
      <c r="F146" s="146" t="s">
        <v>2335</v>
      </c>
      <c r="G146" s="146" t="s">
        <v>2337</v>
      </c>
      <c r="H146" s="146" t="s">
        <v>2334</v>
      </c>
      <c r="I146">
        <v>36</v>
      </c>
      <c r="J146">
        <v>35</v>
      </c>
      <c r="K146">
        <v>0.97219999999999995</v>
      </c>
      <c r="L146" s="146" t="s">
        <v>1454</v>
      </c>
      <c r="M146">
        <v>0.6</v>
      </c>
      <c r="N146" t="str">
        <f>_xlfn.XLOOKUP(Disabilities_Math[[#This Row],[School Name]],Maine_Schools[School Name],Maine_Schools[Comparison School Type], "Error")</f>
        <v>Non Charter</v>
      </c>
      <c r="O146" t="str">
        <f>_xlfn.XLOOKUP(Disabilities_Math[[#This Row],[School Name]],Maine_Schools[School Name],Maine_Schools[Comparison Grade Span], "Error")</f>
        <v>03-06</v>
      </c>
    </row>
    <row r="147" spans="1:15">
      <c r="A147" s="146" t="s">
        <v>573</v>
      </c>
      <c r="B147">
        <v>826</v>
      </c>
      <c r="C147" s="146" t="s">
        <v>1088</v>
      </c>
      <c r="D147">
        <v>828</v>
      </c>
      <c r="E147" s="146" t="s">
        <v>154</v>
      </c>
      <c r="F147" s="146" t="s">
        <v>2335</v>
      </c>
      <c r="G147" s="146" t="s">
        <v>2337</v>
      </c>
      <c r="H147" s="146" t="s">
        <v>2334</v>
      </c>
      <c r="I147">
        <v>79</v>
      </c>
      <c r="J147">
        <v>74</v>
      </c>
      <c r="K147">
        <v>0.93669999999999998</v>
      </c>
      <c r="L147" s="146" t="s">
        <v>1306</v>
      </c>
      <c r="M147">
        <v>0.71619999999999995</v>
      </c>
      <c r="N147" t="str">
        <f>_xlfn.XLOOKUP(Disabilities_Math[[#This Row],[School Name]],Maine_Schools[School Name],Maine_Schools[Comparison School Type], "Error")</f>
        <v>Non Charter</v>
      </c>
      <c r="O147" t="str">
        <f>_xlfn.XLOOKUP(Disabilities_Math[[#This Row],[School Name]],Maine_Schools[School Name],Maine_Schools[Comparison Grade Span], "Error")</f>
        <v>01-06</v>
      </c>
    </row>
    <row r="148" spans="1:15">
      <c r="A148" s="146" t="s">
        <v>573</v>
      </c>
      <c r="B148">
        <v>1500</v>
      </c>
      <c r="C148" s="146" t="s">
        <v>1094</v>
      </c>
      <c r="D148">
        <v>1041</v>
      </c>
      <c r="E148" s="146" t="s">
        <v>447</v>
      </c>
      <c r="F148" s="146" t="s">
        <v>2335</v>
      </c>
      <c r="G148" s="146" t="s">
        <v>2337</v>
      </c>
      <c r="H148" s="146" t="s">
        <v>2334</v>
      </c>
      <c r="I148">
        <v>46</v>
      </c>
      <c r="J148">
        <v>46</v>
      </c>
      <c r="K148">
        <v>1</v>
      </c>
      <c r="L148" s="146" t="s">
        <v>1429</v>
      </c>
      <c r="M148">
        <v>0.86960000000000004</v>
      </c>
      <c r="N148" t="str">
        <f>_xlfn.XLOOKUP(Disabilities_Math[[#This Row],[School Name]],Maine_Schools[School Name],Maine_Schools[Comparison School Type], "Error")</f>
        <v>Non Charter</v>
      </c>
      <c r="O148" t="str">
        <f>_xlfn.XLOOKUP(Disabilities_Math[[#This Row],[School Name]],Maine_Schools[School Name],Maine_Schools[Comparison Grade Span], "Error")</f>
        <v>PK-12</v>
      </c>
    </row>
    <row r="149" spans="1:15">
      <c r="A149" s="146" t="s">
        <v>573</v>
      </c>
      <c r="B149">
        <v>839</v>
      </c>
      <c r="C149" s="146" t="s">
        <v>1096</v>
      </c>
      <c r="D149">
        <v>843</v>
      </c>
      <c r="E149" s="146" t="s">
        <v>422</v>
      </c>
      <c r="F149" s="146" t="s">
        <v>2335</v>
      </c>
      <c r="G149" s="146" t="s">
        <v>2337</v>
      </c>
      <c r="H149" s="146" t="s">
        <v>2334</v>
      </c>
      <c r="I149">
        <v>18</v>
      </c>
      <c r="J149">
        <v>17</v>
      </c>
      <c r="K149">
        <v>0.94440000000000002</v>
      </c>
      <c r="L149" s="146" t="s">
        <v>1289</v>
      </c>
      <c r="M149">
        <v>0.52939999999999998</v>
      </c>
      <c r="N149" t="str">
        <f>_xlfn.XLOOKUP(Disabilities_Math[[#This Row],[School Name]],Maine_Schools[School Name],Maine_Schools[Comparison School Type], "Error")</f>
        <v>Non Charter</v>
      </c>
      <c r="O149" t="str">
        <f>_xlfn.XLOOKUP(Disabilities_Math[[#This Row],[School Name]],Maine_Schools[School Name],Maine_Schools[Comparison Grade Span], "Error")</f>
        <v>09-12</v>
      </c>
    </row>
    <row r="150" spans="1:15">
      <c r="A150" s="146" t="s">
        <v>573</v>
      </c>
      <c r="B150">
        <v>839</v>
      </c>
      <c r="C150" s="146" t="s">
        <v>1096</v>
      </c>
      <c r="D150">
        <v>846</v>
      </c>
      <c r="E150" s="146" t="s">
        <v>425</v>
      </c>
      <c r="F150" s="146" t="s">
        <v>2335</v>
      </c>
      <c r="G150" s="146" t="s">
        <v>2337</v>
      </c>
      <c r="H150" s="146" t="s">
        <v>2334</v>
      </c>
      <c r="I150">
        <v>81</v>
      </c>
      <c r="J150">
        <v>77</v>
      </c>
      <c r="K150">
        <v>0.9506</v>
      </c>
      <c r="L150" s="146" t="s">
        <v>1416</v>
      </c>
      <c r="M150">
        <v>0.79220000000000002</v>
      </c>
      <c r="N150" t="str">
        <f>_xlfn.XLOOKUP(Disabilities_Math[[#This Row],[School Name]],Maine_Schools[School Name],Maine_Schools[Comparison School Type], "Error")</f>
        <v>Non Charter</v>
      </c>
      <c r="O150" t="str">
        <f>_xlfn.XLOOKUP(Disabilities_Math[[#This Row],[School Name]],Maine_Schools[School Name],Maine_Schools[Comparison Grade Span], "Error")</f>
        <v>06-08</v>
      </c>
    </row>
    <row r="151" spans="1:15">
      <c r="A151" s="146" t="s">
        <v>573</v>
      </c>
      <c r="B151">
        <v>839</v>
      </c>
      <c r="C151" s="146" t="s">
        <v>1096</v>
      </c>
      <c r="D151">
        <v>845</v>
      </c>
      <c r="E151" s="146" t="s">
        <v>426</v>
      </c>
      <c r="F151" s="146" t="s">
        <v>2335</v>
      </c>
      <c r="G151" s="146" t="s">
        <v>2337</v>
      </c>
      <c r="H151" s="146" t="s">
        <v>2334</v>
      </c>
      <c r="I151">
        <v>49</v>
      </c>
      <c r="J151">
        <v>49</v>
      </c>
      <c r="K151">
        <v>1</v>
      </c>
      <c r="L151" s="146" t="s">
        <v>1436</v>
      </c>
      <c r="M151">
        <v>0.63270000000000004</v>
      </c>
      <c r="N151" t="str">
        <f>_xlfn.XLOOKUP(Disabilities_Math[[#This Row],[School Name]],Maine_Schools[School Name],Maine_Schools[Comparison School Type], "Error")</f>
        <v>Non Charter</v>
      </c>
      <c r="O151" t="str">
        <f>_xlfn.XLOOKUP(Disabilities_Math[[#This Row],[School Name]],Maine_Schools[School Name],Maine_Schools[Comparison Grade Span], "Error")</f>
        <v>04-05</v>
      </c>
    </row>
    <row r="152" spans="1:15">
      <c r="A152" s="146" t="s">
        <v>573</v>
      </c>
      <c r="B152">
        <v>839</v>
      </c>
      <c r="C152" s="146" t="s">
        <v>1096</v>
      </c>
      <c r="D152">
        <v>844</v>
      </c>
      <c r="E152" s="146" t="s">
        <v>482</v>
      </c>
      <c r="F152" s="146" t="s">
        <v>2335</v>
      </c>
      <c r="G152" s="146" t="s">
        <v>2337</v>
      </c>
      <c r="H152" s="146" t="s">
        <v>2334</v>
      </c>
      <c r="I152">
        <v>23</v>
      </c>
      <c r="J152">
        <v>22</v>
      </c>
      <c r="K152">
        <v>0.95650000000000002</v>
      </c>
      <c r="L152" s="146" t="s">
        <v>1293</v>
      </c>
      <c r="M152">
        <v>0.63639999999999997</v>
      </c>
      <c r="N152" t="str">
        <f>_xlfn.XLOOKUP(Disabilities_Math[[#This Row],[School Name]],Maine_Schools[School Name],Maine_Schools[Comparison School Type], "Error")</f>
        <v>Non Charter</v>
      </c>
      <c r="O152" t="str">
        <f>_xlfn.XLOOKUP(Disabilities_Math[[#This Row],[School Name]],Maine_Schools[School Name],Maine_Schools[Comparison Grade Span], "Error")</f>
        <v>PK-03</v>
      </c>
    </row>
    <row r="153" spans="1:15">
      <c r="A153" s="146" t="s">
        <v>573</v>
      </c>
      <c r="B153">
        <v>847</v>
      </c>
      <c r="C153" s="146" t="s">
        <v>1097</v>
      </c>
      <c r="D153">
        <v>848</v>
      </c>
      <c r="E153" s="146" t="s">
        <v>428</v>
      </c>
      <c r="F153" s="146" t="s">
        <v>2335</v>
      </c>
      <c r="G153" s="146" t="s">
        <v>2337</v>
      </c>
      <c r="H153" s="146" t="s">
        <v>2334</v>
      </c>
      <c r="I153">
        <v>23</v>
      </c>
      <c r="J153">
        <v>23</v>
      </c>
      <c r="K153">
        <v>1</v>
      </c>
      <c r="L153" s="146" t="s">
        <v>1293</v>
      </c>
      <c r="M153">
        <v>0.60870000000000002</v>
      </c>
      <c r="N153" t="str">
        <f>_xlfn.XLOOKUP(Disabilities_Math[[#This Row],[School Name]],Maine_Schools[School Name],Maine_Schools[Comparison School Type], "Error")</f>
        <v>Non Charter</v>
      </c>
      <c r="O153" t="str">
        <f>_xlfn.XLOOKUP(Disabilities_Math[[#This Row],[School Name]],Maine_Schools[School Name],Maine_Schools[Comparison Grade Span], "Error")</f>
        <v>03-06</v>
      </c>
    </row>
    <row r="154" spans="1:15">
      <c r="A154" s="146" t="s">
        <v>573</v>
      </c>
      <c r="B154">
        <v>847</v>
      </c>
      <c r="C154" s="146" t="s">
        <v>1097</v>
      </c>
      <c r="D154">
        <v>851</v>
      </c>
      <c r="E154" s="146" t="s">
        <v>270</v>
      </c>
      <c r="F154" s="146" t="s">
        <v>2335</v>
      </c>
      <c r="G154" s="146" t="s">
        <v>2337</v>
      </c>
      <c r="H154" s="146" t="s">
        <v>2334</v>
      </c>
      <c r="I154">
        <v>31</v>
      </c>
      <c r="J154">
        <v>30</v>
      </c>
      <c r="K154">
        <v>0.9677</v>
      </c>
      <c r="L154" s="146" t="s">
        <v>1286</v>
      </c>
      <c r="M154">
        <v>0.83330000000000004</v>
      </c>
      <c r="N154" t="str">
        <f>_xlfn.XLOOKUP(Disabilities_Math[[#This Row],[School Name]],Maine_Schools[School Name],Maine_Schools[Comparison School Type], "Error")</f>
        <v>Non Charter</v>
      </c>
      <c r="O154" t="str">
        <f>_xlfn.XLOOKUP(Disabilities_Math[[#This Row],[School Name]],Maine_Schools[School Name],Maine_Schools[Comparison Grade Span], "Error")</f>
        <v>09-12</v>
      </c>
    </row>
    <row r="155" spans="1:15">
      <c r="A155" s="146" t="s">
        <v>573</v>
      </c>
      <c r="B155">
        <v>847</v>
      </c>
      <c r="C155" s="146" t="s">
        <v>1097</v>
      </c>
      <c r="D155">
        <v>849</v>
      </c>
      <c r="E155" s="146" t="s">
        <v>329</v>
      </c>
      <c r="F155" s="146" t="s">
        <v>2335</v>
      </c>
      <c r="G155" s="146" t="s">
        <v>2337</v>
      </c>
      <c r="H155" s="146" t="s">
        <v>2334</v>
      </c>
      <c r="I155">
        <v>31</v>
      </c>
      <c r="J155">
        <v>30</v>
      </c>
      <c r="K155">
        <v>0.9677</v>
      </c>
      <c r="L155" s="146" t="s">
        <v>1327</v>
      </c>
      <c r="M155">
        <v>0.8</v>
      </c>
      <c r="N155" t="str">
        <f>_xlfn.XLOOKUP(Disabilities_Math[[#This Row],[School Name]],Maine_Schools[School Name],Maine_Schools[Comparison School Type], "Error")</f>
        <v>Non Charter</v>
      </c>
      <c r="O155" t="str">
        <f>_xlfn.XLOOKUP(Disabilities_Math[[#This Row],[School Name]],Maine_Schools[School Name],Maine_Schools[Comparison Grade Span], "Error")</f>
        <v>03-06</v>
      </c>
    </row>
    <row r="156" spans="1:15">
      <c r="A156" s="146" t="s">
        <v>573</v>
      </c>
      <c r="B156">
        <v>847</v>
      </c>
      <c r="C156" s="146" t="s">
        <v>1097</v>
      </c>
      <c r="D156">
        <v>850</v>
      </c>
      <c r="E156" s="146" t="s">
        <v>459</v>
      </c>
      <c r="F156" s="146" t="s">
        <v>2335</v>
      </c>
      <c r="G156" s="146" t="s">
        <v>2337</v>
      </c>
      <c r="H156" s="146" t="s">
        <v>2334</v>
      </c>
      <c r="I156">
        <v>71</v>
      </c>
      <c r="J156">
        <v>68</v>
      </c>
      <c r="K156">
        <v>0.9577</v>
      </c>
      <c r="L156" s="146" t="s">
        <v>1416</v>
      </c>
      <c r="M156">
        <v>0.89710000000000001</v>
      </c>
      <c r="N156" t="str">
        <f>_xlfn.XLOOKUP(Disabilities_Math[[#This Row],[School Name]],Maine_Schools[School Name],Maine_Schools[Comparison School Type], "Error")</f>
        <v>Non Charter</v>
      </c>
      <c r="O156" t="str">
        <f>_xlfn.XLOOKUP(Disabilities_Math[[#This Row],[School Name]],Maine_Schools[School Name],Maine_Schools[Comparison Grade Span], "Error")</f>
        <v>07-08</v>
      </c>
    </row>
    <row r="157" spans="1:15">
      <c r="A157" s="146" t="s">
        <v>573</v>
      </c>
      <c r="B157">
        <v>847</v>
      </c>
      <c r="C157" s="146" t="s">
        <v>1097</v>
      </c>
      <c r="D157">
        <v>852</v>
      </c>
      <c r="E157" s="146" t="s">
        <v>463</v>
      </c>
      <c r="F157" s="146" t="s">
        <v>2335</v>
      </c>
      <c r="G157" s="146" t="s">
        <v>2337</v>
      </c>
      <c r="H157" s="146" t="s">
        <v>2334</v>
      </c>
      <c r="I157">
        <v>54</v>
      </c>
      <c r="J157">
        <v>54</v>
      </c>
      <c r="K157">
        <v>1</v>
      </c>
      <c r="L157" s="146" t="s">
        <v>1368</v>
      </c>
      <c r="M157">
        <v>0.83330000000000004</v>
      </c>
      <c r="N157" t="str">
        <f>_xlfn.XLOOKUP(Disabilities_Math[[#This Row],[School Name]],Maine_Schools[School Name],Maine_Schools[Comparison School Type], "Error")</f>
        <v>Non Charter</v>
      </c>
      <c r="O157" t="str">
        <f>_xlfn.XLOOKUP(Disabilities_Math[[#This Row],[School Name]],Maine_Schools[School Name],Maine_Schools[Comparison Grade Span], "Error")</f>
        <v>03-06</v>
      </c>
    </row>
    <row r="158" spans="1:15">
      <c r="A158" s="146" t="s">
        <v>573</v>
      </c>
      <c r="B158">
        <v>854</v>
      </c>
      <c r="C158" s="146" t="s">
        <v>1101</v>
      </c>
      <c r="D158">
        <v>858</v>
      </c>
      <c r="E158" s="146" t="s">
        <v>357</v>
      </c>
      <c r="F158" s="146" t="s">
        <v>2335</v>
      </c>
      <c r="G158" s="146" t="s">
        <v>2337</v>
      </c>
      <c r="H158" s="146" t="s">
        <v>2334</v>
      </c>
      <c r="I158">
        <v>56</v>
      </c>
      <c r="J158">
        <v>54</v>
      </c>
      <c r="K158">
        <v>0.96430000000000005</v>
      </c>
      <c r="L158" s="146" t="s">
        <v>1423</v>
      </c>
      <c r="M158">
        <v>0.90739999999999998</v>
      </c>
      <c r="N158" t="str">
        <f>_xlfn.XLOOKUP(Disabilities_Math[[#This Row],[School Name]],Maine_Schools[School Name],Maine_Schools[Comparison School Type], "Error")</f>
        <v>Non Charter</v>
      </c>
      <c r="O158" t="str">
        <f>_xlfn.XLOOKUP(Disabilities_Math[[#This Row],[School Name]],Maine_Schools[School Name],Maine_Schools[Comparison Grade Span], "Error")</f>
        <v>05-08</v>
      </c>
    </row>
    <row r="159" spans="1:15">
      <c r="A159" s="146" t="s">
        <v>573</v>
      </c>
      <c r="B159">
        <v>860</v>
      </c>
      <c r="C159" s="146" t="s">
        <v>1102</v>
      </c>
      <c r="D159">
        <v>869</v>
      </c>
      <c r="E159" s="146" t="s">
        <v>26</v>
      </c>
      <c r="F159" s="146" t="s">
        <v>2335</v>
      </c>
      <c r="G159" s="146" t="s">
        <v>2337</v>
      </c>
      <c r="H159" s="146" t="s">
        <v>2334</v>
      </c>
      <c r="I159">
        <v>29</v>
      </c>
      <c r="J159">
        <v>29</v>
      </c>
      <c r="K159">
        <v>1</v>
      </c>
      <c r="L159" s="146" t="s">
        <v>1327</v>
      </c>
      <c r="M159">
        <v>0.8276</v>
      </c>
      <c r="N159" t="str">
        <f>_xlfn.XLOOKUP(Disabilities_Math[[#This Row],[School Name]],Maine_Schools[School Name],Maine_Schools[Comparison School Type], "Error")</f>
        <v>Non Charter</v>
      </c>
      <c r="O159" t="str">
        <f>_xlfn.XLOOKUP(Disabilities_Math[[#This Row],[School Name]],Maine_Schools[School Name],Maine_Schools[Comparison Grade Span], "Error")</f>
        <v>01-03</v>
      </c>
    </row>
    <row r="160" spans="1:15">
      <c r="A160" s="146" t="s">
        <v>573</v>
      </c>
      <c r="B160">
        <v>860</v>
      </c>
      <c r="C160" s="146" t="s">
        <v>1102</v>
      </c>
      <c r="D160">
        <v>861</v>
      </c>
      <c r="E160" s="146" t="s">
        <v>150</v>
      </c>
      <c r="F160" s="146" t="s">
        <v>2335</v>
      </c>
      <c r="G160" s="146" t="s">
        <v>2337</v>
      </c>
      <c r="H160" s="146" t="s">
        <v>2334</v>
      </c>
      <c r="I160">
        <v>13</v>
      </c>
      <c r="J160">
        <v>12</v>
      </c>
      <c r="K160">
        <v>0.92310000000000003</v>
      </c>
      <c r="L160" s="146" t="s">
        <v>1389</v>
      </c>
      <c r="M160">
        <v>0.58330000000000004</v>
      </c>
      <c r="N160" t="str">
        <f>_xlfn.XLOOKUP(Disabilities_Math[[#This Row],[School Name]],Maine_Schools[School Name],Maine_Schools[Comparison School Type], "Error")</f>
        <v>Non Charter</v>
      </c>
      <c r="O160" t="str">
        <f>_xlfn.XLOOKUP(Disabilities_Math[[#This Row],[School Name]],Maine_Schools[School Name],Maine_Schools[Comparison Grade Span], "Error")</f>
        <v>PK-05</v>
      </c>
    </row>
    <row r="161" spans="1:15">
      <c r="A161" s="146" t="s">
        <v>573</v>
      </c>
      <c r="B161">
        <v>860</v>
      </c>
      <c r="C161" s="146" t="s">
        <v>1102</v>
      </c>
      <c r="D161">
        <v>868</v>
      </c>
      <c r="E161" s="146" t="s">
        <v>293</v>
      </c>
      <c r="F161" s="146" t="s">
        <v>2335</v>
      </c>
      <c r="G161" s="146" t="s">
        <v>2337</v>
      </c>
      <c r="H161" s="146" t="s">
        <v>2334</v>
      </c>
      <c r="I161">
        <v>50</v>
      </c>
      <c r="J161">
        <v>46</v>
      </c>
      <c r="K161">
        <v>0.92</v>
      </c>
      <c r="L161" s="146" t="s">
        <v>1318</v>
      </c>
      <c r="M161">
        <v>0.89129999999999998</v>
      </c>
      <c r="N161" t="str">
        <f>_xlfn.XLOOKUP(Disabilities_Math[[#This Row],[School Name]],Maine_Schools[School Name],Maine_Schools[Comparison School Type], "Error")</f>
        <v>Non Charter</v>
      </c>
      <c r="O161" t="str">
        <f>_xlfn.XLOOKUP(Disabilities_Math[[#This Row],[School Name]],Maine_Schools[School Name],Maine_Schools[Comparison Grade Span], "Error")</f>
        <v>04-05</v>
      </c>
    </row>
    <row r="162" spans="1:15">
      <c r="A162" s="146" t="s">
        <v>573</v>
      </c>
      <c r="B162">
        <v>860</v>
      </c>
      <c r="C162" s="146" t="s">
        <v>1102</v>
      </c>
      <c r="D162">
        <v>873</v>
      </c>
      <c r="E162" s="146" t="s">
        <v>375</v>
      </c>
      <c r="F162" s="146" t="s">
        <v>2335</v>
      </c>
      <c r="G162" s="146" t="s">
        <v>2337</v>
      </c>
      <c r="H162" s="146" t="s">
        <v>2334</v>
      </c>
      <c r="I162">
        <v>49</v>
      </c>
      <c r="J162">
        <v>49</v>
      </c>
      <c r="K162">
        <v>1</v>
      </c>
      <c r="L162" s="146" t="s">
        <v>1397</v>
      </c>
      <c r="M162">
        <v>0.85709999999999997</v>
      </c>
      <c r="N162" t="str">
        <f>_xlfn.XLOOKUP(Disabilities_Math[[#This Row],[School Name]],Maine_Schools[School Name],Maine_Schools[Comparison School Type], "Error")</f>
        <v>Non Charter</v>
      </c>
      <c r="O162" t="str">
        <f>_xlfn.XLOOKUP(Disabilities_Math[[#This Row],[School Name]],Maine_Schools[School Name],Maine_Schools[Comparison Grade Span], "Error")</f>
        <v>PK-05</v>
      </c>
    </row>
    <row r="163" spans="1:15">
      <c r="A163" s="146" t="s">
        <v>573</v>
      </c>
      <c r="B163">
        <v>860</v>
      </c>
      <c r="C163" s="146" t="s">
        <v>1102</v>
      </c>
      <c r="D163">
        <v>870</v>
      </c>
      <c r="E163" s="146" t="s">
        <v>179</v>
      </c>
      <c r="F163" s="146" t="s">
        <v>2335</v>
      </c>
      <c r="G163" s="146" t="s">
        <v>2337</v>
      </c>
      <c r="H163" s="146" t="s">
        <v>2334</v>
      </c>
      <c r="I163">
        <v>121</v>
      </c>
      <c r="J163">
        <v>115</v>
      </c>
      <c r="K163">
        <v>0.95040000000000002</v>
      </c>
      <c r="L163" s="146" t="s">
        <v>1515</v>
      </c>
      <c r="M163">
        <v>0.90429999999999999</v>
      </c>
      <c r="N163" t="str">
        <f>_xlfn.XLOOKUP(Disabilities_Math[[#This Row],[School Name]],Maine_Schools[School Name],Maine_Schools[Comparison School Type], "Error")</f>
        <v>Non Charter</v>
      </c>
      <c r="O163" t="str">
        <f>_xlfn.XLOOKUP(Disabilities_Math[[#This Row],[School Name]],Maine_Schools[School Name],Maine_Schools[Comparison Grade Span], "Error")</f>
        <v>06-08</v>
      </c>
    </row>
    <row r="164" spans="1:15">
      <c r="A164" s="146" t="s">
        <v>573</v>
      </c>
      <c r="B164">
        <v>874</v>
      </c>
      <c r="C164" s="146" t="s">
        <v>1106</v>
      </c>
      <c r="D164">
        <v>879</v>
      </c>
      <c r="E164" s="146" t="s">
        <v>364</v>
      </c>
      <c r="F164" s="146" t="s">
        <v>2335</v>
      </c>
      <c r="G164" s="146" t="s">
        <v>2337</v>
      </c>
      <c r="H164" s="146" t="s">
        <v>2334</v>
      </c>
      <c r="I164">
        <v>17</v>
      </c>
      <c r="J164">
        <v>16</v>
      </c>
      <c r="K164">
        <v>0.94120000000000004</v>
      </c>
      <c r="L164" s="146" t="s">
        <v>1289</v>
      </c>
      <c r="M164">
        <v>0.5625</v>
      </c>
      <c r="N164" t="str">
        <f>_xlfn.XLOOKUP(Disabilities_Math[[#This Row],[School Name]],Maine_Schools[School Name],Maine_Schools[Comparison School Type], "Error")</f>
        <v>Non Charter</v>
      </c>
      <c r="O164" t="str">
        <f>_xlfn.XLOOKUP(Disabilities_Math[[#This Row],[School Name]],Maine_Schools[School Name],Maine_Schools[Comparison Grade Span], "Error")</f>
        <v>PK-03</v>
      </c>
    </row>
    <row r="165" spans="1:15">
      <c r="A165" s="146" t="s">
        <v>573</v>
      </c>
      <c r="B165">
        <v>874</v>
      </c>
      <c r="C165" s="146" t="s">
        <v>1106</v>
      </c>
      <c r="D165">
        <v>881</v>
      </c>
      <c r="E165" s="146" t="s">
        <v>439</v>
      </c>
      <c r="F165" s="146" t="s">
        <v>2335</v>
      </c>
      <c r="G165" s="146" t="s">
        <v>2337</v>
      </c>
      <c r="H165" s="146" t="s">
        <v>2334</v>
      </c>
      <c r="I165">
        <v>80</v>
      </c>
      <c r="J165">
        <v>79</v>
      </c>
      <c r="K165">
        <v>0.98750000000000004</v>
      </c>
      <c r="L165" s="146" t="s">
        <v>1352</v>
      </c>
      <c r="M165">
        <v>0.91139999999999999</v>
      </c>
      <c r="N165" t="str">
        <f>_xlfn.XLOOKUP(Disabilities_Math[[#This Row],[School Name]],Maine_Schools[School Name],Maine_Schools[Comparison School Type], "Error")</f>
        <v>Non Charter</v>
      </c>
      <c r="O165" t="str">
        <f>_xlfn.XLOOKUP(Disabilities_Math[[#This Row],[School Name]],Maine_Schools[School Name],Maine_Schools[Comparison Grade Span], "Error")</f>
        <v>04-08</v>
      </c>
    </row>
    <row r="166" spans="1:15">
      <c r="A166" s="146" t="s">
        <v>573</v>
      </c>
      <c r="B166">
        <v>1826</v>
      </c>
      <c r="C166" s="146" t="s">
        <v>1108</v>
      </c>
      <c r="D166">
        <v>671</v>
      </c>
      <c r="E166" s="146" t="s">
        <v>71</v>
      </c>
      <c r="F166" s="146" t="s">
        <v>2335</v>
      </c>
      <c r="G166" s="146" t="s">
        <v>2337</v>
      </c>
      <c r="H166" s="146" t="s">
        <v>2334</v>
      </c>
      <c r="I166">
        <v>35</v>
      </c>
      <c r="J166">
        <v>32</v>
      </c>
      <c r="K166">
        <v>0.9143</v>
      </c>
      <c r="L166" s="146" t="s">
        <v>1327</v>
      </c>
      <c r="M166">
        <v>0.75</v>
      </c>
      <c r="N166" t="str">
        <f>_xlfn.XLOOKUP(Disabilities_Math[[#This Row],[School Name]],Maine_Schools[School Name],Maine_Schools[Comparison School Type], "Error")</f>
        <v>Non Charter</v>
      </c>
      <c r="O166" t="str">
        <f>_xlfn.XLOOKUP(Disabilities_Math[[#This Row],[School Name]],Maine_Schools[School Name],Maine_Schools[Comparison Grade Span], "Error")</f>
        <v>06-08</v>
      </c>
    </row>
    <row r="167" spans="1:15">
      <c r="A167" s="146" t="s">
        <v>573</v>
      </c>
      <c r="B167">
        <v>888</v>
      </c>
      <c r="C167" s="146" t="s">
        <v>1111</v>
      </c>
      <c r="D167">
        <v>892</v>
      </c>
      <c r="E167" s="146" t="s">
        <v>348</v>
      </c>
      <c r="F167" s="146" t="s">
        <v>2335</v>
      </c>
      <c r="G167" s="146" t="s">
        <v>2337</v>
      </c>
      <c r="H167" s="146" t="s">
        <v>2334</v>
      </c>
      <c r="I167">
        <v>22</v>
      </c>
      <c r="J167">
        <v>22</v>
      </c>
      <c r="K167">
        <v>1</v>
      </c>
      <c r="L167" s="146" t="s">
        <v>1370</v>
      </c>
      <c r="M167">
        <v>0.77270000000000005</v>
      </c>
      <c r="N167" t="str">
        <f>_xlfn.XLOOKUP(Disabilities_Math[[#This Row],[School Name]],Maine_Schools[School Name],Maine_Schools[Comparison School Type], "Error")</f>
        <v>Non Charter</v>
      </c>
      <c r="O167" t="str">
        <f>_xlfn.XLOOKUP(Disabilities_Math[[#This Row],[School Name]],Maine_Schools[School Name],Maine_Schools[Comparison Grade Span], "Error")</f>
        <v>PK-05</v>
      </c>
    </row>
    <row r="168" spans="1:15">
      <c r="A168" s="146" t="s">
        <v>573</v>
      </c>
      <c r="B168">
        <v>888</v>
      </c>
      <c r="C168" s="146" t="s">
        <v>1111</v>
      </c>
      <c r="D168">
        <v>897</v>
      </c>
      <c r="E168" s="146" t="s">
        <v>369</v>
      </c>
      <c r="F168" s="146" t="s">
        <v>2335</v>
      </c>
      <c r="G168" s="146" t="s">
        <v>2337</v>
      </c>
      <c r="H168" s="146" t="s">
        <v>2334</v>
      </c>
      <c r="I168">
        <v>114</v>
      </c>
      <c r="J168">
        <v>113</v>
      </c>
      <c r="K168">
        <v>0.99119999999999997</v>
      </c>
      <c r="L168" s="146" t="s">
        <v>1478</v>
      </c>
      <c r="M168">
        <v>0.86729999999999996</v>
      </c>
      <c r="N168" t="str">
        <f>_xlfn.XLOOKUP(Disabilities_Math[[#This Row],[School Name]],Maine_Schools[School Name],Maine_Schools[Comparison School Type], "Error")</f>
        <v>Non Charter</v>
      </c>
      <c r="O168" t="str">
        <f>_xlfn.XLOOKUP(Disabilities_Math[[#This Row],[School Name]],Maine_Schools[School Name],Maine_Schools[Comparison Grade Span], "Error")</f>
        <v>06-08</v>
      </c>
    </row>
    <row r="169" spans="1:15">
      <c r="A169" s="146" t="s">
        <v>573</v>
      </c>
      <c r="B169">
        <v>888</v>
      </c>
      <c r="C169" s="146" t="s">
        <v>1111</v>
      </c>
      <c r="D169">
        <v>896</v>
      </c>
      <c r="E169" s="146" t="s">
        <v>554</v>
      </c>
      <c r="F169" s="146" t="s">
        <v>2335</v>
      </c>
      <c r="G169" s="146" t="s">
        <v>2337</v>
      </c>
      <c r="H169" s="146" t="s">
        <v>2334</v>
      </c>
      <c r="I169">
        <v>46</v>
      </c>
      <c r="J169">
        <v>46</v>
      </c>
      <c r="K169">
        <v>1</v>
      </c>
      <c r="L169" s="146" t="s">
        <v>1436</v>
      </c>
      <c r="M169">
        <v>0.67390000000000005</v>
      </c>
      <c r="N169" t="str">
        <f>_xlfn.XLOOKUP(Disabilities_Math[[#This Row],[School Name]],Maine_Schools[School Name],Maine_Schools[Comparison School Type], "Error")</f>
        <v>Non Charter</v>
      </c>
      <c r="O169" t="str">
        <f>_xlfn.XLOOKUP(Disabilities_Math[[#This Row],[School Name]],Maine_Schools[School Name],Maine_Schools[Comparison Grade Span], "Error")</f>
        <v>PK-05</v>
      </c>
    </row>
    <row r="170" spans="1:15">
      <c r="A170" s="146" t="s">
        <v>573</v>
      </c>
      <c r="B170">
        <v>898</v>
      </c>
      <c r="C170" s="146" t="s">
        <v>1118</v>
      </c>
      <c r="D170">
        <v>2143</v>
      </c>
      <c r="E170" s="146" t="s">
        <v>194</v>
      </c>
      <c r="F170" s="146" t="s">
        <v>2335</v>
      </c>
      <c r="G170" s="146" t="s">
        <v>2337</v>
      </c>
      <c r="H170" s="146" t="s">
        <v>2334</v>
      </c>
      <c r="I170">
        <v>54</v>
      </c>
      <c r="J170">
        <v>54</v>
      </c>
      <c r="K170">
        <v>1</v>
      </c>
      <c r="L170" s="146" t="s">
        <v>1657</v>
      </c>
      <c r="M170">
        <v>0.85189999999999999</v>
      </c>
      <c r="N170" t="str">
        <f>_xlfn.XLOOKUP(Disabilities_Math[[#This Row],[School Name]],Maine_Schools[School Name],Maine_Schools[Comparison School Type], "Error")</f>
        <v>Non Charter</v>
      </c>
      <c r="O170" t="str">
        <f>_xlfn.XLOOKUP(Disabilities_Math[[#This Row],[School Name]],Maine_Schools[School Name],Maine_Schools[Comparison Grade Span], "Error")</f>
        <v>05-08</v>
      </c>
    </row>
    <row r="171" spans="1:15">
      <c r="A171" s="146" t="s">
        <v>573</v>
      </c>
      <c r="B171">
        <v>913</v>
      </c>
      <c r="C171" s="146" t="s">
        <v>1125</v>
      </c>
      <c r="D171">
        <v>921</v>
      </c>
      <c r="E171" s="146" t="s">
        <v>258</v>
      </c>
      <c r="F171" s="146" t="s">
        <v>2335</v>
      </c>
      <c r="G171" s="146" t="s">
        <v>2337</v>
      </c>
      <c r="H171" s="146" t="s">
        <v>2334</v>
      </c>
      <c r="I171">
        <v>40</v>
      </c>
      <c r="J171">
        <v>38</v>
      </c>
      <c r="K171">
        <v>0.95</v>
      </c>
      <c r="L171" s="146" t="s">
        <v>1436</v>
      </c>
      <c r="M171">
        <v>0.81579999999999997</v>
      </c>
      <c r="N171" t="str">
        <f>_xlfn.XLOOKUP(Disabilities_Math[[#This Row],[School Name]],Maine_Schools[School Name],Maine_Schools[Comparison School Type], "Error")</f>
        <v>Non Charter</v>
      </c>
      <c r="O171" t="str">
        <f>_xlfn.XLOOKUP(Disabilities_Math[[#This Row],[School Name]],Maine_Schools[School Name],Maine_Schools[Comparison Grade Span], "Error")</f>
        <v>04-05</v>
      </c>
    </row>
    <row r="172" spans="1:15">
      <c r="A172" s="146" t="s">
        <v>573</v>
      </c>
      <c r="B172">
        <v>913</v>
      </c>
      <c r="C172" s="146" t="s">
        <v>1125</v>
      </c>
      <c r="D172">
        <v>915</v>
      </c>
      <c r="E172" s="146" t="s">
        <v>200</v>
      </c>
      <c r="F172" s="146" t="s">
        <v>2335</v>
      </c>
      <c r="G172" s="146" t="s">
        <v>2337</v>
      </c>
      <c r="H172" s="146" t="s">
        <v>2334</v>
      </c>
      <c r="I172">
        <v>82</v>
      </c>
      <c r="J172">
        <v>79</v>
      </c>
      <c r="K172">
        <v>0.96340000000000003</v>
      </c>
      <c r="L172" s="146" t="s">
        <v>1347</v>
      </c>
      <c r="M172">
        <v>0.89870000000000005</v>
      </c>
      <c r="N172" t="str">
        <f>_xlfn.XLOOKUP(Disabilities_Math[[#This Row],[School Name]],Maine_Schools[School Name],Maine_Schools[Comparison School Type], "Error")</f>
        <v>Non Charter</v>
      </c>
      <c r="O172" t="str">
        <f>_xlfn.XLOOKUP(Disabilities_Math[[#This Row],[School Name]],Maine_Schools[School Name],Maine_Schools[Comparison Grade Span], "Error")</f>
        <v>06-07</v>
      </c>
    </row>
    <row r="173" spans="1:15">
      <c r="A173" s="146" t="s">
        <v>573</v>
      </c>
      <c r="B173">
        <v>922</v>
      </c>
      <c r="C173" s="146" t="s">
        <v>1130</v>
      </c>
      <c r="D173">
        <v>2113</v>
      </c>
      <c r="E173" s="146" t="s">
        <v>231</v>
      </c>
      <c r="F173" s="146" t="s">
        <v>2335</v>
      </c>
      <c r="G173" s="146" t="s">
        <v>2337</v>
      </c>
      <c r="H173" s="146" t="s">
        <v>2334</v>
      </c>
      <c r="I173">
        <v>41</v>
      </c>
      <c r="J173">
        <v>41</v>
      </c>
      <c r="K173">
        <v>1</v>
      </c>
      <c r="L173" s="146" t="s">
        <v>1558</v>
      </c>
      <c r="M173">
        <v>0.82930000000000004</v>
      </c>
      <c r="N173" t="str">
        <f>_xlfn.XLOOKUP(Disabilities_Math[[#This Row],[School Name]],Maine_Schools[School Name],Maine_Schools[Comparison School Type], "Error")</f>
        <v>Non Charter</v>
      </c>
      <c r="O173" t="str">
        <f>_xlfn.XLOOKUP(Disabilities_Math[[#This Row],[School Name]],Maine_Schools[School Name],Maine_Schools[Comparison Grade Span], "Error")</f>
        <v>03-05</v>
      </c>
    </row>
    <row r="174" spans="1:15">
      <c r="A174" s="146" t="s">
        <v>573</v>
      </c>
      <c r="B174">
        <v>922</v>
      </c>
      <c r="C174" s="146" t="s">
        <v>1130</v>
      </c>
      <c r="D174">
        <v>926</v>
      </c>
      <c r="E174" s="146" t="s">
        <v>92</v>
      </c>
      <c r="F174" s="146" t="s">
        <v>2335</v>
      </c>
      <c r="G174" s="146" t="s">
        <v>2337</v>
      </c>
      <c r="H174" s="146" t="s">
        <v>2334</v>
      </c>
      <c r="I174">
        <v>81</v>
      </c>
      <c r="J174">
        <v>79</v>
      </c>
      <c r="K174">
        <v>0.97529999999999994</v>
      </c>
      <c r="L174" s="146" t="s">
        <v>1347</v>
      </c>
      <c r="M174">
        <v>0.89870000000000005</v>
      </c>
      <c r="N174" t="str">
        <f>_xlfn.XLOOKUP(Disabilities_Math[[#This Row],[School Name]],Maine_Schools[School Name],Maine_Schools[Comparison School Type], "Error")</f>
        <v>Non Charter</v>
      </c>
      <c r="O174" t="str">
        <f>_xlfn.XLOOKUP(Disabilities_Math[[#This Row],[School Name]],Maine_Schools[School Name],Maine_Schools[Comparison Grade Span], "Error")</f>
        <v>06-08</v>
      </c>
    </row>
    <row r="175" spans="1:15">
      <c r="A175" s="146" t="s">
        <v>573</v>
      </c>
      <c r="B175">
        <v>922</v>
      </c>
      <c r="C175" s="146" t="s">
        <v>1130</v>
      </c>
      <c r="D175">
        <v>923</v>
      </c>
      <c r="E175" s="146" t="s">
        <v>452</v>
      </c>
      <c r="F175" s="146" t="s">
        <v>2335</v>
      </c>
      <c r="G175" s="146" t="s">
        <v>2337</v>
      </c>
      <c r="H175" s="146" t="s">
        <v>2334</v>
      </c>
      <c r="I175">
        <v>26</v>
      </c>
      <c r="J175">
        <v>25</v>
      </c>
      <c r="K175">
        <v>0.96150000000000002</v>
      </c>
      <c r="L175" s="146" t="s">
        <v>1557</v>
      </c>
      <c r="M175">
        <v>0.76</v>
      </c>
      <c r="N175" t="str">
        <f>_xlfn.XLOOKUP(Disabilities_Math[[#This Row],[School Name]],Maine_Schools[School Name],Maine_Schools[Comparison School Type], "Error")</f>
        <v>Non Charter</v>
      </c>
      <c r="O175" t="str">
        <f>_xlfn.XLOOKUP(Disabilities_Math[[#This Row],[School Name]],Maine_Schools[School Name],Maine_Schools[Comparison Grade Span], "Error")</f>
        <v>PK-05</v>
      </c>
    </row>
    <row r="176" spans="1:15">
      <c r="A176" s="146" t="s">
        <v>573</v>
      </c>
      <c r="B176">
        <v>932</v>
      </c>
      <c r="C176" s="146" t="s">
        <v>1134</v>
      </c>
      <c r="D176">
        <v>935</v>
      </c>
      <c r="E176" s="146" t="s">
        <v>303</v>
      </c>
      <c r="F176" s="146" t="s">
        <v>2335</v>
      </c>
      <c r="G176" s="146" t="s">
        <v>2337</v>
      </c>
      <c r="H176" s="146" t="s">
        <v>2334</v>
      </c>
      <c r="I176">
        <v>30</v>
      </c>
      <c r="J176">
        <v>30</v>
      </c>
      <c r="K176">
        <v>1</v>
      </c>
      <c r="L176" s="146" t="s">
        <v>1286</v>
      </c>
      <c r="M176">
        <v>0.83330000000000004</v>
      </c>
      <c r="N176" t="str">
        <f>_xlfn.XLOOKUP(Disabilities_Math[[#This Row],[School Name]],Maine_Schools[School Name],Maine_Schools[Comparison School Type], "Error")</f>
        <v>Non Charter</v>
      </c>
      <c r="O176" t="str">
        <f>_xlfn.XLOOKUP(Disabilities_Math[[#This Row],[School Name]],Maine_Schools[School Name],Maine_Schools[Comparison Grade Span], "Error")</f>
        <v>05-08</v>
      </c>
    </row>
    <row r="177" spans="1:15">
      <c r="A177" s="146" t="s">
        <v>573</v>
      </c>
      <c r="B177">
        <v>932</v>
      </c>
      <c r="C177" s="146" t="s">
        <v>1134</v>
      </c>
      <c r="D177">
        <v>934</v>
      </c>
      <c r="E177" s="146" t="s">
        <v>443</v>
      </c>
      <c r="F177" s="146" t="s">
        <v>2335</v>
      </c>
      <c r="G177" s="146" t="s">
        <v>2337</v>
      </c>
      <c r="H177" s="146" t="s">
        <v>2334</v>
      </c>
      <c r="I177">
        <v>18</v>
      </c>
      <c r="J177">
        <v>18</v>
      </c>
      <c r="K177">
        <v>1</v>
      </c>
      <c r="L177" s="146" t="s">
        <v>1287</v>
      </c>
      <c r="M177">
        <v>0.55559999999999998</v>
      </c>
      <c r="N177" t="str">
        <f>_xlfn.XLOOKUP(Disabilities_Math[[#This Row],[School Name]],Maine_Schools[School Name],Maine_Schools[Comparison School Type], "Error")</f>
        <v>Non Charter</v>
      </c>
      <c r="O177" t="str">
        <f>_xlfn.XLOOKUP(Disabilities_Math[[#This Row],[School Name]],Maine_Schools[School Name],Maine_Schools[Comparison Grade Span], "Error")</f>
        <v>02-04</v>
      </c>
    </row>
    <row r="178" spans="1:15">
      <c r="A178" s="146" t="s">
        <v>573</v>
      </c>
      <c r="B178">
        <v>936</v>
      </c>
      <c r="C178" s="146" t="s">
        <v>1138</v>
      </c>
      <c r="D178">
        <v>1763</v>
      </c>
      <c r="E178" s="146" t="s">
        <v>16</v>
      </c>
      <c r="F178" s="146" t="s">
        <v>2335</v>
      </c>
      <c r="G178" s="146" t="s">
        <v>2337</v>
      </c>
      <c r="H178" s="146" t="s">
        <v>2334</v>
      </c>
      <c r="I178">
        <v>47</v>
      </c>
      <c r="J178">
        <v>46</v>
      </c>
      <c r="K178">
        <v>0.97870000000000001</v>
      </c>
      <c r="L178" s="146" t="s">
        <v>1361</v>
      </c>
      <c r="M178">
        <v>0.8478</v>
      </c>
      <c r="N178" t="str">
        <f>_xlfn.XLOOKUP(Disabilities_Math[[#This Row],[School Name]],Maine_Schools[School Name],Maine_Schools[Comparison School Type], "Error")</f>
        <v>Non Charter</v>
      </c>
      <c r="O178" t="str">
        <f>_xlfn.XLOOKUP(Disabilities_Math[[#This Row],[School Name]],Maine_Schools[School Name],Maine_Schools[Comparison Grade Span], "Error")</f>
        <v>PK-05</v>
      </c>
    </row>
    <row r="179" spans="1:15">
      <c r="A179" s="146" t="s">
        <v>573</v>
      </c>
      <c r="B179">
        <v>1469</v>
      </c>
      <c r="C179" s="146" t="s">
        <v>1143</v>
      </c>
      <c r="D179">
        <v>947</v>
      </c>
      <c r="E179" s="146" t="s">
        <v>355</v>
      </c>
      <c r="F179" s="146" t="s">
        <v>2335</v>
      </c>
      <c r="G179" s="146" t="s">
        <v>2337</v>
      </c>
      <c r="H179" s="146" t="s">
        <v>2334</v>
      </c>
      <c r="I179">
        <v>16</v>
      </c>
      <c r="J179">
        <v>15</v>
      </c>
      <c r="K179">
        <v>0.9375</v>
      </c>
      <c r="L179" s="146" t="s">
        <v>1287</v>
      </c>
      <c r="M179">
        <v>0.66669999999999996</v>
      </c>
      <c r="N179" t="str">
        <f>_xlfn.XLOOKUP(Disabilities_Math[[#This Row],[School Name]],Maine_Schools[School Name],Maine_Schools[Comparison School Type], "Error")</f>
        <v>Non Charter</v>
      </c>
      <c r="O179" t="str">
        <f>_xlfn.XLOOKUP(Disabilities_Math[[#This Row],[School Name]],Maine_Schools[School Name],Maine_Schools[Comparison Grade Span], "Error")</f>
        <v>PK-03</v>
      </c>
    </row>
    <row r="180" spans="1:15">
      <c r="A180" s="146" t="s">
        <v>573</v>
      </c>
      <c r="B180">
        <v>1469</v>
      </c>
      <c r="C180" s="146" t="s">
        <v>1143</v>
      </c>
      <c r="D180">
        <v>949</v>
      </c>
      <c r="E180" s="146" t="s">
        <v>368</v>
      </c>
      <c r="F180" s="146" t="s">
        <v>2335</v>
      </c>
      <c r="G180" s="146" t="s">
        <v>2337</v>
      </c>
      <c r="H180" s="146" t="s">
        <v>2334</v>
      </c>
      <c r="I180">
        <v>67</v>
      </c>
      <c r="J180">
        <v>67</v>
      </c>
      <c r="K180">
        <v>1</v>
      </c>
      <c r="L180" s="146" t="s">
        <v>1385</v>
      </c>
      <c r="M180">
        <v>0.86570000000000003</v>
      </c>
      <c r="N180" t="str">
        <f>_xlfn.XLOOKUP(Disabilities_Math[[#This Row],[School Name]],Maine_Schools[School Name],Maine_Schools[Comparison School Type], "Error")</f>
        <v>Non Charter</v>
      </c>
      <c r="O180" t="str">
        <f>_xlfn.XLOOKUP(Disabilities_Math[[#This Row],[School Name]],Maine_Schools[School Name],Maine_Schools[Comparison Grade Span], "Error")</f>
        <v>04-08</v>
      </c>
    </row>
    <row r="181" spans="1:15">
      <c r="A181" s="146" t="s">
        <v>573</v>
      </c>
      <c r="B181">
        <v>951</v>
      </c>
      <c r="C181" s="146" t="s">
        <v>1144</v>
      </c>
      <c r="D181">
        <v>956</v>
      </c>
      <c r="E181" s="146" t="s">
        <v>529</v>
      </c>
      <c r="F181" s="146" t="s">
        <v>2335</v>
      </c>
      <c r="G181" s="146" t="s">
        <v>2337</v>
      </c>
      <c r="H181" s="146" t="s">
        <v>2334</v>
      </c>
      <c r="I181">
        <v>15</v>
      </c>
      <c r="J181">
        <v>14</v>
      </c>
      <c r="K181">
        <v>0.93330000000000002</v>
      </c>
      <c r="L181" s="146" t="s">
        <v>1372</v>
      </c>
      <c r="M181">
        <v>0.57140000000000002</v>
      </c>
      <c r="N181" t="str">
        <f>_xlfn.XLOOKUP(Disabilities_Math[[#This Row],[School Name]],Maine_Schools[School Name],Maine_Schools[Comparison School Type], "Error")</f>
        <v>Non Charter</v>
      </c>
      <c r="O181" t="str">
        <f>_xlfn.XLOOKUP(Disabilities_Math[[#This Row],[School Name]],Maine_Schools[School Name],Maine_Schools[Comparison Grade Span], "Error")</f>
        <v>PK-04</v>
      </c>
    </row>
    <row r="182" spans="1:15">
      <c r="A182" s="146" t="s">
        <v>573</v>
      </c>
      <c r="B182">
        <v>951</v>
      </c>
      <c r="C182" s="146" t="s">
        <v>1144</v>
      </c>
      <c r="D182">
        <v>954</v>
      </c>
      <c r="E182" s="146" t="s">
        <v>374</v>
      </c>
      <c r="F182" s="146" t="s">
        <v>2335</v>
      </c>
      <c r="G182" s="146" t="s">
        <v>2337</v>
      </c>
      <c r="H182" s="146" t="s">
        <v>2334</v>
      </c>
      <c r="I182">
        <v>46</v>
      </c>
      <c r="J182">
        <v>44</v>
      </c>
      <c r="K182">
        <v>0.95650000000000002</v>
      </c>
      <c r="L182" s="146" t="s">
        <v>1361</v>
      </c>
      <c r="M182">
        <v>0.88639999999999997</v>
      </c>
      <c r="N182" t="str">
        <f>_xlfn.XLOOKUP(Disabilities_Math[[#This Row],[School Name]],Maine_Schools[School Name],Maine_Schools[Comparison School Type], "Error")</f>
        <v>Non Charter</v>
      </c>
      <c r="O182" t="str">
        <f>_xlfn.XLOOKUP(Disabilities_Math[[#This Row],[School Name]],Maine_Schools[School Name],Maine_Schools[Comparison Grade Span], "Error")</f>
        <v>05-08</v>
      </c>
    </row>
    <row r="183" spans="1:15">
      <c r="A183" s="146" t="s">
        <v>573</v>
      </c>
      <c r="B183">
        <v>957</v>
      </c>
      <c r="C183" s="146" t="s">
        <v>1145</v>
      </c>
      <c r="D183">
        <v>958</v>
      </c>
      <c r="E183" s="146" t="s">
        <v>381</v>
      </c>
      <c r="F183" s="146" t="s">
        <v>2335</v>
      </c>
      <c r="G183" s="146" t="s">
        <v>2337</v>
      </c>
      <c r="H183" s="146" t="s">
        <v>2334</v>
      </c>
      <c r="I183">
        <v>33</v>
      </c>
      <c r="J183">
        <v>32</v>
      </c>
      <c r="K183">
        <v>0.96970000000000001</v>
      </c>
      <c r="L183" s="146" t="s">
        <v>1327</v>
      </c>
      <c r="M183">
        <v>0.75</v>
      </c>
      <c r="N183" t="str">
        <f>_xlfn.XLOOKUP(Disabilities_Math[[#This Row],[School Name]],Maine_Schools[School Name],Maine_Schools[Comparison School Type], "Error")</f>
        <v>Non Charter</v>
      </c>
      <c r="O183" t="str">
        <f>_xlfn.XLOOKUP(Disabilities_Math[[#This Row],[School Name]],Maine_Schools[School Name],Maine_Schools[Comparison Grade Span], "Error")</f>
        <v>03-06</v>
      </c>
    </row>
    <row r="184" spans="1:15">
      <c r="A184" s="146" t="s">
        <v>573</v>
      </c>
      <c r="B184">
        <v>1733</v>
      </c>
      <c r="C184" s="146" t="s">
        <v>1147</v>
      </c>
      <c r="D184">
        <v>739</v>
      </c>
      <c r="E184" s="146" t="s">
        <v>39</v>
      </c>
      <c r="F184" s="146" t="s">
        <v>2335</v>
      </c>
      <c r="G184" s="146" t="s">
        <v>2337</v>
      </c>
      <c r="H184" s="146" t="s">
        <v>2334</v>
      </c>
      <c r="I184">
        <v>22</v>
      </c>
      <c r="J184">
        <v>22</v>
      </c>
      <c r="K184">
        <v>1</v>
      </c>
      <c r="L184" s="146" t="s">
        <v>1438</v>
      </c>
      <c r="M184">
        <v>0.5</v>
      </c>
      <c r="N184" t="str">
        <f>_xlfn.XLOOKUP(Disabilities_Math[[#This Row],[School Name]],Maine_Schools[School Name],Maine_Schools[Comparison School Type], "Error")</f>
        <v>Non Charter</v>
      </c>
      <c r="O184" t="str">
        <f>_xlfn.XLOOKUP(Disabilities_Math[[#This Row],[School Name]],Maine_Schools[School Name],Maine_Schools[Comparison Grade Span], "Error")</f>
        <v>02-05</v>
      </c>
    </row>
    <row r="185" spans="1:15">
      <c r="A185" s="146" t="s">
        <v>573</v>
      </c>
      <c r="B185">
        <v>1733</v>
      </c>
      <c r="C185" s="146" t="s">
        <v>1147</v>
      </c>
      <c r="D185">
        <v>735</v>
      </c>
      <c r="E185" s="146" t="s">
        <v>12</v>
      </c>
      <c r="F185" s="146" t="s">
        <v>2335</v>
      </c>
      <c r="G185" s="146" t="s">
        <v>2337</v>
      </c>
      <c r="H185" s="146" t="s">
        <v>2334</v>
      </c>
      <c r="I185">
        <v>35</v>
      </c>
      <c r="J185">
        <v>27</v>
      </c>
      <c r="K185">
        <v>0.77139999999999997</v>
      </c>
      <c r="L185" s="146" t="s">
        <v>1298</v>
      </c>
      <c r="M185">
        <v>0.81479999999999997</v>
      </c>
      <c r="N185" t="str">
        <f>_xlfn.XLOOKUP(Disabilities_Math[[#This Row],[School Name]],Maine_Schools[School Name],Maine_Schools[Comparison School Type], "Error")</f>
        <v>Non Charter</v>
      </c>
      <c r="O185" t="str">
        <f>_xlfn.XLOOKUP(Disabilities_Math[[#This Row],[School Name]],Maine_Schools[School Name],Maine_Schools[Comparison Grade Span], "Error")</f>
        <v>09-12</v>
      </c>
    </row>
    <row r="186" spans="1:15">
      <c r="A186" s="146" t="s">
        <v>573</v>
      </c>
      <c r="B186">
        <v>1733</v>
      </c>
      <c r="C186" s="146" t="s">
        <v>1147</v>
      </c>
      <c r="D186">
        <v>742</v>
      </c>
      <c r="E186" s="146" t="s">
        <v>155</v>
      </c>
      <c r="F186" s="146" t="s">
        <v>2335</v>
      </c>
      <c r="G186" s="146" t="s">
        <v>2337</v>
      </c>
      <c r="H186" s="146" t="s">
        <v>2334</v>
      </c>
      <c r="I186">
        <v>41</v>
      </c>
      <c r="J186">
        <v>38</v>
      </c>
      <c r="K186">
        <v>0.92679999999999996</v>
      </c>
      <c r="L186" s="146" t="s">
        <v>1447</v>
      </c>
      <c r="M186">
        <v>0.84209999999999996</v>
      </c>
      <c r="N186" t="str">
        <f>_xlfn.XLOOKUP(Disabilities_Math[[#This Row],[School Name]],Maine_Schools[School Name],Maine_Schools[Comparison School Type], "Error")</f>
        <v>Non Charter</v>
      </c>
      <c r="O186" t="str">
        <f>_xlfn.XLOOKUP(Disabilities_Math[[#This Row],[School Name]],Maine_Schools[School Name],Maine_Schools[Comparison Grade Span], "Error")</f>
        <v>PK-05</v>
      </c>
    </row>
    <row r="187" spans="1:15">
      <c r="A187" s="146" t="s">
        <v>573</v>
      </c>
      <c r="B187">
        <v>1733</v>
      </c>
      <c r="C187" s="146" t="s">
        <v>1147</v>
      </c>
      <c r="D187">
        <v>2097</v>
      </c>
      <c r="E187" s="146" t="s">
        <v>52</v>
      </c>
      <c r="F187" s="146" t="s">
        <v>2335</v>
      </c>
      <c r="G187" s="146" t="s">
        <v>2337</v>
      </c>
      <c r="H187" s="146" t="s">
        <v>2334</v>
      </c>
      <c r="I187">
        <v>15</v>
      </c>
      <c r="J187">
        <v>15</v>
      </c>
      <c r="K187">
        <v>1</v>
      </c>
      <c r="L187" s="146" t="s">
        <v>1285</v>
      </c>
      <c r="M187">
        <v>0.4</v>
      </c>
      <c r="N187" t="str">
        <f>_xlfn.XLOOKUP(Disabilities_Math[[#This Row],[School Name]],Maine_Schools[School Name],Maine_Schools[Comparison School Type], "Error")</f>
        <v>Non Charter</v>
      </c>
      <c r="O187" t="str">
        <f>_xlfn.XLOOKUP(Disabilities_Math[[#This Row],[School Name]],Maine_Schools[School Name],Maine_Schools[Comparison Grade Span], "Error")</f>
        <v>03-05</v>
      </c>
    </row>
    <row r="188" spans="1:15">
      <c r="A188" s="146" t="s">
        <v>573</v>
      </c>
      <c r="B188">
        <v>1733</v>
      </c>
      <c r="C188" s="146" t="s">
        <v>1147</v>
      </c>
      <c r="D188">
        <v>736</v>
      </c>
      <c r="E188" s="146" t="s">
        <v>388</v>
      </c>
      <c r="F188" s="146" t="s">
        <v>2335</v>
      </c>
      <c r="G188" s="146" t="s">
        <v>2337</v>
      </c>
      <c r="H188" s="146" t="s">
        <v>2334</v>
      </c>
      <c r="I188">
        <v>89</v>
      </c>
      <c r="J188">
        <v>82</v>
      </c>
      <c r="K188">
        <v>0.92130000000000001</v>
      </c>
      <c r="L188" s="146" t="s">
        <v>1331</v>
      </c>
      <c r="M188">
        <v>0.89019999999999999</v>
      </c>
      <c r="N188" t="str">
        <f>_xlfn.XLOOKUP(Disabilities_Math[[#This Row],[School Name]],Maine_Schools[School Name],Maine_Schools[Comparison School Type], "Error")</f>
        <v>Non Charter</v>
      </c>
      <c r="O188" t="str">
        <f>_xlfn.XLOOKUP(Disabilities_Math[[#This Row],[School Name]],Maine_Schools[School Name],Maine_Schools[Comparison Grade Span], "Error")</f>
        <v>06-08</v>
      </c>
    </row>
    <row r="189" spans="1:15">
      <c r="A189" s="146" t="s">
        <v>573</v>
      </c>
      <c r="B189">
        <v>969</v>
      </c>
      <c r="C189" s="146" t="s">
        <v>1152</v>
      </c>
      <c r="D189">
        <v>1953</v>
      </c>
      <c r="E189" s="146" t="s">
        <v>378</v>
      </c>
      <c r="F189" s="146" t="s">
        <v>2335</v>
      </c>
      <c r="G189" s="146" t="s">
        <v>2337</v>
      </c>
      <c r="H189" s="146" t="s">
        <v>2334</v>
      </c>
      <c r="I189">
        <v>86</v>
      </c>
      <c r="J189">
        <v>80</v>
      </c>
      <c r="K189">
        <v>0.93020000000000003</v>
      </c>
      <c r="L189" s="146" t="s">
        <v>1481</v>
      </c>
      <c r="M189">
        <v>0.875</v>
      </c>
      <c r="N189" t="str">
        <f>_xlfn.XLOOKUP(Disabilities_Math[[#This Row],[School Name]],Maine_Schools[School Name],Maine_Schools[Comparison School Type], "Error")</f>
        <v>Non Charter</v>
      </c>
      <c r="O189" t="str">
        <f>_xlfn.XLOOKUP(Disabilities_Math[[#This Row],[School Name]],Maine_Schools[School Name],Maine_Schools[Comparison Grade Span], "Error")</f>
        <v>03-08</v>
      </c>
    </row>
    <row r="190" spans="1:15">
      <c r="A190" s="146" t="s">
        <v>573</v>
      </c>
      <c r="B190">
        <v>1498</v>
      </c>
      <c r="C190" s="146" t="s">
        <v>1155</v>
      </c>
      <c r="D190">
        <v>1759</v>
      </c>
      <c r="E190" s="146" t="s">
        <v>233</v>
      </c>
      <c r="F190" s="146" t="s">
        <v>2335</v>
      </c>
      <c r="G190" s="146" t="s">
        <v>2337</v>
      </c>
      <c r="H190" s="146" t="s">
        <v>2334</v>
      </c>
      <c r="I190">
        <v>68</v>
      </c>
      <c r="J190">
        <v>67</v>
      </c>
      <c r="K190">
        <v>0.98529999999999995</v>
      </c>
      <c r="L190" s="146" t="s">
        <v>1333</v>
      </c>
      <c r="M190">
        <v>0.88060000000000005</v>
      </c>
      <c r="N190" t="str">
        <f>_xlfn.XLOOKUP(Disabilities_Math[[#This Row],[School Name]],Maine_Schools[School Name],Maine_Schools[Comparison School Type], "Error")</f>
        <v>Non Charter</v>
      </c>
      <c r="O190" t="str">
        <f>_xlfn.XLOOKUP(Disabilities_Math[[#This Row],[School Name]],Maine_Schools[School Name],Maine_Schools[Comparison Grade Span], "Error")</f>
        <v>03-05</v>
      </c>
    </row>
    <row r="191" spans="1:15">
      <c r="A191" s="146" t="s">
        <v>573</v>
      </c>
      <c r="B191">
        <v>976</v>
      </c>
      <c r="C191" s="146" t="s">
        <v>1158</v>
      </c>
      <c r="D191">
        <v>983</v>
      </c>
      <c r="E191" s="146" t="s">
        <v>40</v>
      </c>
      <c r="F191" s="146" t="s">
        <v>2335</v>
      </c>
      <c r="G191" s="146" t="s">
        <v>2337</v>
      </c>
      <c r="H191" s="146" t="s">
        <v>2334</v>
      </c>
      <c r="I191">
        <v>42</v>
      </c>
      <c r="J191">
        <v>42</v>
      </c>
      <c r="K191">
        <v>1</v>
      </c>
      <c r="L191" s="146" t="s">
        <v>1310</v>
      </c>
      <c r="M191">
        <v>0.88100000000000001</v>
      </c>
      <c r="N191" t="str">
        <f>_xlfn.XLOOKUP(Disabilities_Math[[#This Row],[School Name]],Maine_Schools[School Name],Maine_Schools[Comparison School Type], "Error")</f>
        <v>Non Charter</v>
      </c>
      <c r="O191" t="str">
        <f>_xlfn.XLOOKUP(Disabilities_Math[[#This Row],[School Name]],Maine_Schools[School Name],Maine_Schools[Comparison Grade Span], "Error")</f>
        <v>03-08</v>
      </c>
    </row>
    <row r="192" spans="1:15">
      <c r="A192" s="146" t="s">
        <v>573</v>
      </c>
      <c r="B192">
        <v>984</v>
      </c>
      <c r="C192" s="146" t="s">
        <v>1162</v>
      </c>
      <c r="D192">
        <v>986</v>
      </c>
      <c r="E192" s="146" t="s">
        <v>135</v>
      </c>
      <c r="F192" s="146" t="s">
        <v>2335</v>
      </c>
      <c r="G192" s="146" t="s">
        <v>2337</v>
      </c>
      <c r="H192" s="146" t="s">
        <v>2334</v>
      </c>
      <c r="I192">
        <v>31</v>
      </c>
      <c r="J192">
        <v>31</v>
      </c>
      <c r="K192">
        <v>1</v>
      </c>
      <c r="L192" s="146" t="s">
        <v>1557</v>
      </c>
      <c r="M192">
        <v>0.6129</v>
      </c>
      <c r="N192" t="str">
        <f>_xlfn.XLOOKUP(Disabilities_Math[[#This Row],[School Name]],Maine_Schools[School Name],Maine_Schools[Comparison School Type], "Error")</f>
        <v>Non Charter</v>
      </c>
      <c r="O192" t="str">
        <f>_xlfn.XLOOKUP(Disabilities_Math[[#This Row],[School Name]],Maine_Schools[School Name],Maine_Schools[Comparison Grade Span], "Error")</f>
        <v>PK-05</v>
      </c>
    </row>
    <row r="193" spans="1:15">
      <c r="A193" s="146" t="s">
        <v>573</v>
      </c>
      <c r="B193">
        <v>984</v>
      </c>
      <c r="C193" s="146" t="s">
        <v>1162</v>
      </c>
      <c r="D193">
        <v>987</v>
      </c>
      <c r="E193" s="146" t="s">
        <v>199</v>
      </c>
      <c r="F193" s="146" t="s">
        <v>2335</v>
      </c>
      <c r="G193" s="146" t="s">
        <v>2337</v>
      </c>
      <c r="H193" s="146" t="s">
        <v>2334</v>
      </c>
      <c r="I193">
        <v>22</v>
      </c>
      <c r="J193">
        <v>22</v>
      </c>
      <c r="K193">
        <v>1</v>
      </c>
      <c r="L193" s="146" t="s">
        <v>1293</v>
      </c>
      <c r="M193">
        <v>0.63639999999999997</v>
      </c>
      <c r="N193" t="str">
        <f>_xlfn.XLOOKUP(Disabilities_Math[[#This Row],[School Name]],Maine_Schools[School Name],Maine_Schools[Comparison School Type], "Error")</f>
        <v>Non Charter</v>
      </c>
      <c r="O193" t="str">
        <f>_xlfn.XLOOKUP(Disabilities_Math[[#This Row],[School Name]],Maine_Schools[School Name],Maine_Schools[Comparison Grade Span], "Error")</f>
        <v>KG-05</v>
      </c>
    </row>
    <row r="194" spans="1:15">
      <c r="A194" s="146" t="s">
        <v>573</v>
      </c>
      <c r="B194">
        <v>984</v>
      </c>
      <c r="C194" s="146" t="s">
        <v>1162</v>
      </c>
      <c r="D194">
        <v>991</v>
      </c>
      <c r="E194" s="146" t="s">
        <v>384</v>
      </c>
      <c r="F194" s="146" t="s">
        <v>2335</v>
      </c>
      <c r="G194" s="146" t="s">
        <v>2337</v>
      </c>
      <c r="H194" s="146" t="s">
        <v>2334</v>
      </c>
      <c r="I194">
        <v>53</v>
      </c>
      <c r="J194">
        <v>37</v>
      </c>
      <c r="K194">
        <v>0.69810000000000005</v>
      </c>
      <c r="L194" s="146" t="s">
        <v>1447</v>
      </c>
      <c r="M194">
        <v>0.8649</v>
      </c>
      <c r="N194" t="str">
        <f>_xlfn.XLOOKUP(Disabilities_Math[[#This Row],[School Name]],Maine_Schools[School Name],Maine_Schools[Comparison School Type], "Error")</f>
        <v>Non Charter</v>
      </c>
      <c r="O194" t="str">
        <f>_xlfn.XLOOKUP(Disabilities_Math[[#This Row],[School Name]],Maine_Schools[School Name],Maine_Schools[Comparison Grade Span], "Error")</f>
        <v>09-12</v>
      </c>
    </row>
    <row r="195" spans="1:15">
      <c r="A195" s="146" t="s">
        <v>573</v>
      </c>
      <c r="B195">
        <v>984</v>
      </c>
      <c r="C195" s="146" t="s">
        <v>1162</v>
      </c>
      <c r="D195">
        <v>993</v>
      </c>
      <c r="E195" s="146" t="s">
        <v>385</v>
      </c>
      <c r="F195" s="146" t="s">
        <v>2335</v>
      </c>
      <c r="G195" s="146" t="s">
        <v>2337</v>
      </c>
      <c r="H195" s="146" t="s">
        <v>2334</v>
      </c>
      <c r="I195">
        <v>132</v>
      </c>
      <c r="J195">
        <v>127</v>
      </c>
      <c r="K195">
        <v>0.96209999999999996</v>
      </c>
      <c r="L195" s="146" t="s">
        <v>2336</v>
      </c>
      <c r="M195">
        <v>0.90549999999999997</v>
      </c>
      <c r="N195" t="str">
        <f>_xlfn.XLOOKUP(Disabilities_Math[[#This Row],[School Name]],Maine_Schools[School Name],Maine_Schools[Comparison School Type], "Error")</f>
        <v>Non Charter</v>
      </c>
      <c r="O195" t="str">
        <f>_xlfn.XLOOKUP(Disabilities_Math[[#This Row],[School Name]],Maine_Schools[School Name],Maine_Schools[Comparison Grade Span], "Error")</f>
        <v>06-08</v>
      </c>
    </row>
    <row r="196" spans="1:15">
      <c r="A196" s="146" t="s">
        <v>573</v>
      </c>
      <c r="B196">
        <v>984</v>
      </c>
      <c r="C196" s="146" t="s">
        <v>1162</v>
      </c>
      <c r="D196">
        <v>990</v>
      </c>
      <c r="E196" s="146" t="s">
        <v>564</v>
      </c>
      <c r="F196" s="146" t="s">
        <v>2335</v>
      </c>
      <c r="G196" s="146" t="s">
        <v>2337</v>
      </c>
      <c r="H196" s="146" t="s">
        <v>2334</v>
      </c>
      <c r="I196">
        <v>31</v>
      </c>
      <c r="J196">
        <v>31</v>
      </c>
      <c r="K196">
        <v>1</v>
      </c>
      <c r="L196" s="146" t="s">
        <v>1327</v>
      </c>
      <c r="M196">
        <v>0.7742</v>
      </c>
      <c r="N196" t="str">
        <f>_xlfn.XLOOKUP(Disabilities_Math[[#This Row],[School Name]],Maine_Schools[School Name],Maine_Schools[Comparison School Type], "Error")</f>
        <v>Non Charter</v>
      </c>
      <c r="O196" t="str">
        <f>_xlfn.XLOOKUP(Disabilities_Math[[#This Row],[School Name]],Maine_Schools[School Name],Maine_Schools[Comparison Grade Span], "Error")</f>
        <v>PK-05</v>
      </c>
    </row>
    <row r="197" spans="1:15">
      <c r="A197" s="146" t="s">
        <v>573</v>
      </c>
      <c r="B197">
        <v>984</v>
      </c>
      <c r="C197" s="146" t="s">
        <v>1162</v>
      </c>
      <c r="D197">
        <v>992</v>
      </c>
      <c r="E197" s="146" t="s">
        <v>566</v>
      </c>
      <c r="F197" s="146" t="s">
        <v>2335</v>
      </c>
      <c r="G197" s="146" t="s">
        <v>2337</v>
      </c>
      <c r="H197" s="146" t="s">
        <v>2334</v>
      </c>
      <c r="I197">
        <v>54</v>
      </c>
      <c r="J197">
        <v>53</v>
      </c>
      <c r="K197">
        <v>0.98150000000000004</v>
      </c>
      <c r="L197" s="146" t="s">
        <v>1288</v>
      </c>
      <c r="M197">
        <v>0.67920000000000003</v>
      </c>
      <c r="N197" t="str">
        <f>_xlfn.XLOOKUP(Disabilities_Math[[#This Row],[School Name]],Maine_Schools[School Name],Maine_Schools[Comparison School Type], "Error")</f>
        <v>Non Charter</v>
      </c>
      <c r="O197" t="str">
        <f>_xlfn.XLOOKUP(Disabilities_Math[[#This Row],[School Name]],Maine_Schools[School Name],Maine_Schools[Comparison Grade Span], "Error")</f>
        <v>KG-05</v>
      </c>
    </row>
    <row r="198" spans="1:15">
      <c r="A198" s="146" t="s">
        <v>573</v>
      </c>
      <c r="B198">
        <v>551</v>
      </c>
      <c r="C198" s="146" t="s">
        <v>1169</v>
      </c>
      <c r="D198">
        <v>554</v>
      </c>
      <c r="E198" s="146" t="s">
        <v>229</v>
      </c>
      <c r="F198" s="146" t="s">
        <v>2335</v>
      </c>
      <c r="G198" s="146" t="s">
        <v>2337</v>
      </c>
      <c r="H198" s="146" t="s">
        <v>2334</v>
      </c>
      <c r="I198">
        <v>50</v>
      </c>
      <c r="J198">
        <v>47</v>
      </c>
      <c r="K198">
        <v>0.94</v>
      </c>
      <c r="L198" s="146" t="s">
        <v>1288</v>
      </c>
      <c r="M198">
        <v>0.76600000000000001</v>
      </c>
      <c r="N198" t="str">
        <f>_xlfn.XLOOKUP(Disabilities_Math[[#This Row],[School Name]],Maine_Schools[School Name],Maine_Schools[Comparison School Type], "Error")</f>
        <v>Non Charter</v>
      </c>
      <c r="O198" t="str">
        <f>_xlfn.XLOOKUP(Disabilities_Math[[#This Row],[School Name]],Maine_Schools[School Name],Maine_Schools[Comparison Grade Span], "Error")</f>
        <v>03-05</v>
      </c>
    </row>
    <row r="199" spans="1:15">
      <c r="A199" s="146" t="s">
        <v>573</v>
      </c>
      <c r="B199">
        <v>626</v>
      </c>
      <c r="C199" s="146" t="s">
        <v>1174</v>
      </c>
      <c r="D199">
        <v>627</v>
      </c>
      <c r="E199" s="146" t="s">
        <v>268</v>
      </c>
      <c r="F199" s="146" t="s">
        <v>2335</v>
      </c>
      <c r="G199" s="146" t="s">
        <v>2337</v>
      </c>
      <c r="H199" s="146" t="s">
        <v>2334</v>
      </c>
      <c r="I199">
        <v>22</v>
      </c>
      <c r="J199">
        <v>22</v>
      </c>
      <c r="K199">
        <v>1</v>
      </c>
      <c r="L199" s="146" t="s">
        <v>1335</v>
      </c>
      <c r="M199">
        <v>0.68179999999999996</v>
      </c>
      <c r="N199" t="str">
        <f>_xlfn.XLOOKUP(Disabilities_Math[[#This Row],[School Name]],Maine_Schools[School Name],Maine_Schools[Comparison School Type], "Error")</f>
        <v>Non Charter</v>
      </c>
      <c r="O199" t="str">
        <f>_xlfn.XLOOKUP(Disabilities_Math[[#This Row],[School Name]],Maine_Schools[School Name],Maine_Schools[Comparison Grade Span], "Error")</f>
        <v>KG-12</v>
      </c>
    </row>
    <row r="200" spans="1:15">
      <c r="A200" s="146" t="s">
        <v>573</v>
      </c>
      <c r="B200">
        <v>633</v>
      </c>
      <c r="C200" s="146" t="s">
        <v>1178</v>
      </c>
      <c r="D200">
        <v>634</v>
      </c>
      <c r="E200" s="146" t="s">
        <v>218</v>
      </c>
      <c r="F200" s="146" t="s">
        <v>2335</v>
      </c>
      <c r="G200" s="146" t="s">
        <v>2337</v>
      </c>
      <c r="H200" s="146" t="s">
        <v>2334</v>
      </c>
      <c r="I200">
        <v>25</v>
      </c>
      <c r="J200">
        <v>25</v>
      </c>
      <c r="K200">
        <v>1</v>
      </c>
      <c r="L200" s="146" t="s">
        <v>1370</v>
      </c>
      <c r="M200">
        <v>0.68</v>
      </c>
      <c r="N200" t="str">
        <f>_xlfn.XLOOKUP(Disabilities_Math[[#This Row],[School Name]],Maine_Schools[School Name],Maine_Schools[Comparison School Type], "Error")</f>
        <v>Non Charter</v>
      </c>
      <c r="O200" t="str">
        <f>_xlfn.XLOOKUP(Disabilities_Math[[#This Row],[School Name]],Maine_Schools[School Name],Maine_Schools[Comparison Grade Span], "Error")</f>
        <v>PK-12</v>
      </c>
    </row>
    <row r="201" spans="1:15">
      <c r="A201" s="146" t="s">
        <v>573</v>
      </c>
      <c r="B201">
        <v>664</v>
      </c>
      <c r="C201" s="146" t="s">
        <v>1182</v>
      </c>
      <c r="D201">
        <v>666</v>
      </c>
      <c r="E201" s="146" t="s">
        <v>304</v>
      </c>
      <c r="F201" s="146" t="s">
        <v>2335</v>
      </c>
      <c r="G201" s="146" t="s">
        <v>2337</v>
      </c>
      <c r="H201" s="146" t="s">
        <v>2334</v>
      </c>
      <c r="I201">
        <v>32</v>
      </c>
      <c r="J201">
        <v>31</v>
      </c>
      <c r="K201">
        <v>0.96879999999999999</v>
      </c>
      <c r="L201" s="146" t="s">
        <v>1370</v>
      </c>
      <c r="M201">
        <v>0.5484</v>
      </c>
      <c r="N201" t="str">
        <f>_xlfn.XLOOKUP(Disabilities_Math[[#This Row],[School Name]],Maine_Schools[School Name],Maine_Schools[Comparison School Type], "Error")</f>
        <v>Non Charter</v>
      </c>
      <c r="O201" t="str">
        <f>_xlfn.XLOOKUP(Disabilities_Math[[#This Row],[School Name]],Maine_Schools[School Name],Maine_Schools[Comparison Grade Span], "Error")</f>
        <v>PK-05</v>
      </c>
    </row>
    <row r="202" spans="1:15">
      <c r="A202" s="146" t="s">
        <v>573</v>
      </c>
      <c r="B202">
        <v>681</v>
      </c>
      <c r="C202" s="146" t="s">
        <v>1184</v>
      </c>
      <c r="D202">
        <v>683</v>
      </c>
      <c r="E202" s="146" t="s">
        <v>189</v>
      </c>
      <c r="F202" s="146" t="s">
        <v>2335</v>
      </c>
      <c r="G202" s="146" t="s">
        <v>2337</v>
      </c>
      <c r="H202" s="146" t="s">
        <v>2334</v>
      </c>
      <c r="I202">
        <v>44</v>
      </c>
      <c r="J202">
        <v>44</v>
      </c>
      <c r="K202">
        <v>1</v>
      </c>
      <c r="L202" s="146" t="s">
        <v>1361</v>
      </c>
      <c r="M202">
        <v>0.88639999999999997</v>
      </c>
      <c r="N202" t="str">
        <f>_xlfn.XLOOKUP(Disabilities_Math[[#This Row],[School Name]],Maine_Schools[School Name],Maine_Schools[Comparison School Type], "Error")</f>
        <v>Non Charter</v>
      </c>
      <c r="O202" t="str">
        <f>_xlfn.XLOOKUP(Disabilities_Math[[#This Row],[School Name]],Maine_Schools[School Name],Maine_Schools[Comparison Grade Span], "Error")</f>
        <v>05-08</v>
      </c>
    </row>
    <row r="203" spans="1:15">
      <c r="A203" s="146" t="s">
        <v>573</v>
      </c>
      <c r="B203">
        <v>2195</v>
      </c>
      <c r="C203" s="146" t="s">
        <v>928</v>
      </c>
      <c r="D203">
        <v>402</v>
      </c>
      <c r="E203" s="146" t="s">
        <v>363</v>
      </c>
      <c r="F203" s="146" t="s">
        <v>2335</v>
      </c>
      <c r="G203" s="146" t="s">
        <v>2337</v>
      </c>
      <c r="H203" s="146" t="s">
        <v>2334</v>
      </c>
      <c r="I203">
        <v>27</v>
      </c>
      <c r="J203">
        <v>27</v>
      </c>
      <c r="K203">
        <v>1</v>
      </c>
      <c r="L203" s="146" t="s">
        <v>1497</v>
      </c>
      <c r="M203">
        <v>0.74070000000000003</v>
      </c>
      <c r="N203" t="str">
        <f>_xlfn.XLOOKUP(Disabilities_Math[[#This Row],[School Name]],Maine_Schools[School Name],Maine_Schools[Comparison School Type], "Error")</f>
        <v>Non Charter</v>
      </c>
      <c r="O203" t="str">
        <f>_xlfn.XLOOKUP(Disabilities_Math[[#This Row],[School Name]],Maine_Schools[School Name],Maine_Schools[Comparison Grade Span], "Error")</f>
        <v>PK-05</v>
      </c>
    </row>
    <row r="204" spans="1:15">
      <c r="A204" s="146" t="s">
        <v>573</v>
      </c>
      <c r="B204">
        <v>2195</v>
      </c>
      <c r="C204" s="146" t="s">
        <v>928</v>
      </c>
      <c r="D204">
        <v>404</v>
      </c>
      <c r="E204" s="146" t="s">
        <v>522</v>
      </c>
      <c r="F204" s="146" t="s">
        <v>2335</v>
      </c>
      <c r="G204" s="146" t="s">
        <v>2337</v>
      </c>
      <c r="H204" s="146" t="s">
        <v>2334</v>
      </c>
      <c r="I204">
        <v>23</v>
      </c>
      <c r="J204">
        <v>22</v>
      </c>
      <c r="K204">
        <v>0.95650000000000002</v>
      </c>
      <c r="L204" s="146" t="s">
        <v>1370</v>
      </c>
      <c r="M204">
        <v>0.77270000000000005</v>
      </c>
      <c r="N204" t="str">
        <f>_xlfn.XLOOKUP(Disabilities_Math[[#This Row],[School Name]],Maine_Schools[School Name],Maine_Schools[Comparison School Type], "Error")</f>
        <v>Non Charter</v>
      </c>
      <c r="O204" t="str">
        <f>_xlfn.XLOOKUP(Disabilities_Math[[#This Row],[School Name]],Maine_Schools[School Name],Maine_Schools[Comparison Grade Span], "Error")</f>
        <v>06-08</v>
      </c>
    </row>
    <row r="205" spans="1:15">
      <c r="A205" s="146" t="s">
        <v>573</v>
      </c>
      <c r="B205">
        <v>1662</v>
      </c>
      <c r="C205" s="146" t="s">
        <v>1191</v>
      </c>
      <c r="D205">
        <v>412</v>
      </c>
      <c r="E205" s="146" t="s">
        <v>170</v>
      </c>
      <c r="F205" s="146" t="s">
        <v>2335</v>
      </c>
      <c r="G205" s="146" t="s">
        <v>2337</v>
      </c>
      <c r="H205" s="146" t="s">
        <v>2334</v>
      </c>
      <c r="I205">
        <v>129</v>
      </c>
      <c r="J205">
        <v>125</v>
      </c>
      <c r="K205">
        <v>0.96899999999999997</v>
      </c>
      <c r="L205" s="146" t="s">
        <v>1390</v>
      </c>
      <c r="M205">
        <v>0.72</v>
      </c>
      <c r="N205" t="str">
        <f>_xlfn.XLOOKUP(Disabilities_Math[[#This Row],[School Name]],Maine_Schools[School Name],Maine_Schools[Comparison School Type], "Error")</f>
        <v>Non Charter</v>
      </c>
      <c r="O205" t="str">
        <f>_xlfn.XLOOKUP(Disabilities_Math[[#This Row],[School Name]],Maine_Schools[School Name],Maine_Schools[Comparison Grade Span], "Error")</f>
        <v>03-05</v>
      </c>
    </row>
    <row r="206" spans="1:15">
      <c r="A206" s="146" t="s">
        <v>573</v>
      </c>
      <c r="B206">
        <v>1662</v>
      </c>
      <c r="C206" s="146" t="s">
        <v>1191</v>
      </c>
      <c r="D206">
        <v>413</v>
      </c>
      <c r="E206" s="146" t="s">
        <v>437</v>
      </c>
      <c r="F206" s="146" t="s">
        <v>2335</v>
      </c>
      <c r="G206" s="146" t="s">
        <v>2337</v>
      </c>
      <c r="H206" s="146" t="s">
        <v>2334</v>
      </c>
      <c r="I206">
        <v>117</v>
      </c>
      <c r="J206">
        <v>109</v>
      </c>
      <c r="K206">
        <v>0.93159999999999998</v>
      </c>
      <c r="L206" s="146" t="s">
        <v>1534</v>
      </c>
      <c r="M206">
        <v>0.88070000000000004</v>
      </c>
      <c r="N206" t="str">
        <f>_xlfn.XLOOKUP(Disabilities_Math[[#This Row],[School Name]],Maine_Schools[School Name],Maine_Schools[Comparison School Type], "Error")</f>
        <v>Non Charter</v>
      </c>
      <c r="O206" t="str">
        <f>_xlfn.XLOOKUP(Disabilities_Math[[#This Row],[School Name]],Maine_Schools[School Name],Maine_Schools[Comparison Grade Span], "Error")</f>
        <v>06-08</v>
      </c>
    </row>
    <row r="207" spans="1:15">
      <c r="A207" s="146" t="s">
        <v>573</v>
      </c>
      <c r="B207">
        <v>416</v>
      </c>
      <c r="C207" s="146" t="s">
        <v>1192</v>
      </c>
      <c r="D207">
        <v>425</v>
      </c>
      <c r="E207" s="146" t="s">
        <v>254</v>
      </c>
      <c r="F207" s="146" t="s">
        <v>2335</v>
      </c>
      <c r="G207" s="146" t="s">
        <v>2337</v>
      </c>
      <c r="H207" s="146" t="s">
        <v>2334</v>
      </c>
      <c r="I207">
        <v>61</v>
      </c>
      <c r="J207">
        <v>60</v>
      </c>
      <c r="K207">
        <v>0.98360000000000003</v>
      </c>
      <c r="L207" s="146" t="s">
        <v>1368</v>
      </c>
      <c r="M207">
        <v>0.75</v>
      </c>
      <c r="N207" t="str">
        <f>_xlfn.XLOOKUP(Disabilities_Math[[#This Row],[School Name]],Maine_Schools[School Name],Maine_Schools[Comparison School Type], "Error")</f>
        <v>Non Charter</v>
      </c>
      <c r="O207" t="str">
        <f>_xlfn.XLOOKUP(Disabilities_Math[[#This Row],[School Name]],Maine_Schools[School Name],Maine_Schools[Comparison Grade Span], "Error")</f>
        <v>PK-04</v>
      </c>
    </row>
    <row r="208" spans="1:15">
      <c r="A208" s="146" t="s">
        <v>573</v>
      </c>
      <c r="B208">
        <v>416</v>
      </c>
      <c r="C208" s="146" t="s">
        <v>1192</v>
      </c>
      <c r="D208">
        <v>2083</v>
      </c>
      <c r="E208" s="146" t="s">
        <v>484</v>
      </c>
      <c r="F208" s="146" t="s">
        <v>2335</v>
      </c>
      <c r="G208" s="146" t="s">
        <v>2337</v>
      </c>
      <c r="H208" s="146" t="s">
        <v>2334</v>
      </c>
      <c r="I208">
        <v>48</v>
      </c>
      <c r="J208">
        <v>48</v>
      </c>
      <c r="K208">
        <v>1</v>
      </c>
      <c r="L208" s="146" t="s">
        <v>1310</v>
      </c>
      <c r="M208">
        <v>0.77080000000000004</v>
      </c>
      <c r="N208" t="str">
        <f>_xlfn.XLOOKUP(Disabilities_Math[[#This Row],[School Name]],Maine_Schools[School Name],Maine_Schools[Comparison School Type], "Error")</f>
        <v>Non Charter</v>
      </c>
      <c r="O208" t="str">
        <f>_xlfn.XLOOKUP(Disabilities_Math[[#This Row],[School Name]],Maine_Schools[School Name],Maine_Schools[Comparison Grade Span], "Error")</f>
        <v>PK-04</v>
      </c>
    </row>
    <row r="209" spans="1:15">
      <c r="A209" s="146" t="s">
        <v>573</v>
      </c>
      <c r="B209">
        <v>416</v>
      </c>
      <c r="C209" s="146" t="s">
        <v>1192</v>
      </c>
      <c r="D209">
        <v>2050</v>
      </c>
      <c r="E209" s="146" t="s">
        <v>410</v>
      </c>
      <c r="F209" s="146" t="s">
        <v>2335</v>
      </c>
      <c r="G209" s="146" t="s">
        <v>2337</v>
      </c>
      <c r="H209" s="146" t="s">
        <v>2334</v>
      </c>
      <c r="I209">
        <v>196</v>
      </c>
      <c r="J209">
        <v>181</v>
      </c>
      <c r="K209">
        <v>0.92349999999999999</v>
      </c>
      <c r="L209" s="146" t="s">
        <v>1425</v>
      </c>
      <c r="M209">
        <v>0.89500000000000002</v>
      </c>
      <c r="N209" t="str">
        <f>_xlfn.XLOOKUP(Disabilities_Math[[#This Row],[School Name]],Maine_Schools[School Name],Maine_Schools[Comparison School Type], "Error")</f>
        <v>Non Charter</v>
      </c>
      <c r="O209" t="str">
        <f>_xlfn.XLOOKUP(Disabilities_Math[[#This Row],[School Name]],Maine_Schools[School Name],Maine_Schools[Comparison Grade Span], "Error")</f>
        <v>05-08</v>
      </c>
    </row>
    <row r="210" spans="1:15">
      <c r="A210" s="146" t="s">
        <v>573</v>
      </c>
      <c r="B210">
        <v>416</v>
      </c>
      <c r="C210" s="146" t="s">
        <v>1192</v>
      </c>
      <c r="D210">
        <v>1651</v>
      </c>
      <c r="E210" s="146" t="s">
        <v>526</v>
      </c>
      <c r="F210" s="146" t="s">
        <v>2335</v>
      </c>
      <c r="G210" s="146" t="s">
        <v>2337</v>
      </c>
      <c r="H210" s="146" t="s">
        <v>2334</v>
      </c>
      <c r="I210">
        <v>40</v>
      </c>
      <c r="J210">
        <v>40</v>
      </c>
      <c r="K210">
        <v>1</v>
      </c>
      <c r="L210" s="146" t="s">
        <v>1448</v>
      </c>
      <c r="M210">
        <v>0.82499999999999996</v>
      </c>
      <c r="N210" t="str">
        <f>_xlfn.XLOOKUP(Disabilities_Math[[#This Row],[School Name]],Maine_Schools[School Name],Maine_Schools[Comparison School Type], "Error")</f>
        <v>Non Charter</v>
      </c>
      <c r="O210" t="str">
        <f>_xlfn.XLOOKUP(Disabilities_Math[[#This Row],[School Name]],Maine_Schools[School Name],Maine_Schools[Comparison Grade Span], "Error")</f>
        <v>PK-04</v>
      </c>
    </row>
    <row r="211" spans="1:15">
      <c r="A211" s="146" t="s">
        <v>573</v>
      </c>
      <c r="B211">
        <v>427</v>
      </c>
      <c r="C211" s="146" t="s">
        <v>1195</v>
      </c>
      <c r="D211">
        <v>430</v>
      </c>
      <c r="E211" s="146" t="s">
        <v>528</v>
      </c>
      <c r="F211" s="146" t="s">
        <v>2335</v>
      </c>
      <c r="G211" s="146" t="s">
        <v>2337</v>
      </c>
      <c r="H211" s="146" t="s">
        <v>2334</v>
      </c>
      <c r="I211">
        <v>99</v>
      </c>
      <c r="J211">
        <v>90</v>
      </c>
      <c r="K211">
        <v>0.90910000000000002</v>
      </c>
      <c r="L211" s="146" t="s">
        <v>1575</v>
      </c>
      <c r="M211">
        <v>0.88890000000000002</v>
      </c>
      <c r="N211" t="str">
        <f>_xlfn.XLOOKUP(Disabilities_Math[[#This Row],[School Name]],Maine_Schools[School Name],Maine_Schools[Comparison School Type], "Error")</f>
        <v>Non Charter</v>
      </c>
      <c r="O211" t="str">
        <f>_xlfn.XLOOKUP(Disabilities_Math[[#This Row],[School Name]],Maine_Schools[School Name],Maine_Schools[Comparison Grade Span], "Error")</f>
        <v>06-08</v>
      </c>
    </row>
    <row r="212" spans="1:15">
      <c r="A212" s="146" t="s">
        <v>573</v>
      </c>
      <c r="B212">
        <v>427</v>
      </c>
      <c r="C212" s="146" t="s">
        <v>1195</v>
      </c>
      <c r="D212">
        <v>433</v>
      </c>
      <c r="E212" s="146" t="s">
        <v>559</v>
      </c>
      <c r="F212" s="146" t="s">
        <v>2335</v>
      </c>
      <c r="G212" s="146" t="s">
        <v>2337</v>
      </c>
      <c r="H212" s="146" t="s">
        <v>2334</v>
      </c>
      <c r="I212">
        <v>126</v>
      </c>
      <c r="J212">
        <v>121</v>
      </c>
      <c r="K212">
        <v>0.96030000000000004</v>
      </c>
      <c r="L212" s="146" t="s">
        <v>1481</v>
      </c>
      <c r="M212">
        <v>0.57850000000000001</v>
      </c>
      <c r="N212" t="str">
        <f>_xlfn.XLOOKUP(Disabilities_Math[[#This Row],[School Name]],Maine_Schools[School Name],Maine_Schools[Comparison School Type], "Error")</f>
        <v>Non Charter</v>
      </c>
      <c r="O212" t="str">
        <f>_xlfn.XLOOKUP(Disabilities_Math[[#This Row],[School Name]],Maine_Schools[School Name],Maine_Schools[Comparison Grade Span], "Error")</f>
        <v>03-05</v>
      </c>
    </row>
    <row r="213" spans="1:15">
      <c r="A213" s="146" t="s">
        <v>573</v>
      </c>
      <c r="B213">
        <v>434</v>
      </c>
      <c r="C213" s="146" t="s">
        <v>1199</v>
      </c>
      <c r="D213">
        <v>435</v>
      </c>
      <c r="E213" s="146" t="s">
        <v>444</v>
      </c>
      <c r="F213" s="146" t="s">
        <v>2335</v>
      </c>
      <c r="G213" s="146" t="s">
        <v>2337</v>
      </c>
      <c r="H213" s="146" t="s">
        <v>2334</v>
      </c>
      <c r="I213">
        <v>16</v>
      </c>
      <c r="J213">
        <v>15</v>
      </c>
      <c r="K213">
        <v>0.9375</v>
      </c>
      <c r="L213" s="146" t="s">
        <v>1289</v>
      </c>
      <c r="M213">
        <v>0.6</v>
      </c>
      <c r="N213" t="str">
        <f>_xlfn.XLOOKUP(Disabilities_Math[[#This Row],[School Name]],Maine_Schools[School Name],Maine_Schools[Comparison School Type], "Error")</f>
        <v>Non Charter</v>
      </c>
      <c r="O213" t="str">
        <f>_xlfn.XLOOKUP(Disabilities_Math[[#This Row],[School Name]],Maine_Schools[School Name],Maine_Schools[Comparison Grade Span], "Error")</f>
        <v>03-08</v>
      </c>
    </row>
    <row r="214" spans="1:15">
      <c r="A214" s="146" t="s">
        <v>573</v>
      </c>
      <c r="B214">
        <v>444</v>
      </c>
      <c r="C214" s="146" t="s">
        <v>1203</v>
      </c>
      <c r="D214">
        <v>447</v>
      </c>
      <c r="E214" s="146" t="s">
        <v>328</v>
      </c>
      <c r="F214" s="146" t="s">
        <v>2335</v>
      </c>
      <c r="G214" s="146" t="s">
        <v>2337</v>
      </c>
      <c r="H214" s="146" t="s">
        <v>2334</v>
      </c>
      <c r="I214">
        <v>19</v>
      </c>
      <c r="J214">
        <v>19</v>
      </c>
      <c r="K214">
        <v>1</v>
      </c>
      <c r="L214" s="146" t="s">
        <v>1394</v>
      </c>
      <c r="M214">
        <v>0.63160000000000005</v>
      </c>
      <c r="N214" t="str">
        <f>_xlfn.XLOOKUP(Disabilities_Math[[#This Row],[School Name]],Maine_Schools[School Name],Maine_Schools[Comparison School Type], "Error")</f>
        <v>Non Charter</v>
      </c>
      <c r="O214" t="str">
        <f>_xlfn.XLOOKUP(Disabilities_Math[[#This Row],[School Name]],Maine_Schools[School Name],Maine_Schools[Comparison Grade Span], "Error")</f>
        <v>PK-04</v>
      </c>
    </row>
    <row r="215" spans="1:15">
      <c r="A215" s="146" t="s">
        <v>573</v>
      </c>
      <c r="B215">
        <v>444</v>
      </c>
      <c r="C215" s="146" t="s">
        <v>1203</v>
      </c>
      <c r="D215">
        <v>455</v>
      </c>
      <c r="E215" s="146" t="s">
        <v>36</v>
      </c>
      <c r="F215" s="146" t="s">
        <v>2335</v>
      </c>
      <c r="G215" s="146" t="s">
        <v>2337</v>
      </c>
      <c r="H215" s="146" t="s">
        <v>2334</v>
      </c>
      <c r="I215">
        <v>27</v>
      </c>
      <c r="J215">
        <v>27</v>
      </c>
      <c r="K215">
        <v>1</v>
      </c>
      <c r="L215" s="146" t="s">
        <v>1293</v>
      </c>
      <c r="M215">
        <v>0.51849999999999996</v>
      </c>
      <c r="N215" t="str">
        <f>_xlfn.XLOOKUP(Disabilities_Math[[#This Row],[School Name]],Maine_Schools[School Name],Maine_Schools[Comparison School Type], "Error")</f>
        <v>Non Charter</v>
      </c>
      <c r="O215" t="str">
        <f>_xlfn.XLOOKUP(Disabilities_Math[[#This Row],[School Name]],Maine_Schools[School Name],Maine_Schools[Comparison Grade Span], "Error")</f>
        <v>KG-04</v>
      </c>
    </row>
    <row r="216" spans="1:15">
      <c r="A216" s="146" t="s">
        <v>573</v>
      </c>
      <c r="B216">
        <v>444</v>
      </c>
      <c r="C216" s="146" t="s">
        <v>1203</v>
      </c>
      <c r="D216">
        <v>451</v>
      </c>
      <c r="E216" s="146" t="s">
        <v>379</v>
      </c>
      <c r="F216" s="146" t="s">
        <v>2335</v>
      </c>
      <c r="G216" s="146" t="s">
        <v>2337</v>
      </c>
      <c r="H216" s="146" t="s">
        <v>2334</v>
      </c>
      <c r="I216">
        <v>42</v>
      </c>
      <c r="J216">
        <v>30</v>
      </c>
      <c r="K216">
        <v>0.71430000000000005</v>
      </c>
      <c r="L216" s="146" t="s">
        <v>1586</v>
      </c>
      <c r="M216">
        <v>0.76670000000000005</v>
      </c>
      <c r="N216" t="str">
        <f>_xlfn.XLOOKUP(Disabilities_Math[[#This Row],[School Name]],Maine_Schools[School Name],Maine_Schools[Comparison School Type], "Error")</f>
        <v>Non Charter</v>
      </c>
      <c r="O216" t="str">
        <f>_xlfn.XLOOKUP(Disabilities_Math[[#This Row],[School Name]],Maine_Schools[School Name],Maine_Schools[Comparison Grade Span], "Error")</f>
        <v>09-12</v>
      </c>
    </row>
    <row r="217" spans="1:15">
      <c r="A217" s="146" t="s">
        <v>573</v>
      </c>
      <c r="B217">
        <v>444</v>
      </c>
      <c r="C217" s="146" t="s">
        <v>1203</v>
      </c>
      <c r="D217">
        <v>2213</v>
      </c>
      <c r="E217" s="146" t="s">
        <v>448</v>
      </c>
      <c r="F217" s="146" t="s">
        <v>2335</v>
      </c>
      <c r="G217" s="146" t="s">
        <v>2337</v>
      </c>
      <c r="H217" s="146" t="s">
        <v>2334</v>
      </c>
      <c r="I217">
        <v>180</v>
      </c>
      <c r="J217">
        <v>176</v>
      </c>
      <c r="K217">
        <v>0.9778</v>
      </c>
      <c r="L217" s="146" t="s">
        <v>1483</v>
      </c>
      <c r="M217">
        <v>0.77839999999999998</v>
      </c>
      <c r="N217" t="str">
        <f>_xlfn.XLOOKUP(Disabilities_Math[[#This Row],[School Name]],Maine_Schools[School Name],Maine_Schools[Comparison School Type], "Error")</f>
        <v>Non Charter</v>
      </c>
      <c r="O217" t="str">
        <f>_xlfn.XLOOKUP(Disabilities_Math[[#This Row],[School Name]],Maine_Schools[School Name],Maine_Schools[Comparison Grade Span], "Error")</f>
        <v>05-08</v>
      </c>
    </row>
    <row r="218" spans="1:15">
      <c r="A218" s="146" t="s">
        <v>573</v>
      </c>
      <c r="B218">
        <v>456</v>
      </c>
      <c r="C218" s="146" t="s">
        <v>1206</v>
      </c>
      <c r="D218">
        <v>457</v>
      </c>
      <c r="E218" s="146" t="s">
        <v>421</v>
      </c>
      <c r="F218" s="146" t="s">
        <v>2335</v>
      </c>
      <c r="G218" s="146" t="s">
        <v>2337</v>
      </c>
      <c r="H218" s="146" t="s">
        <v>2334</v>
      </c>
      <c r="I218">
        <v>26</v>
      </c>
      <c r="J218">
        <v>26</v>
      </c>
      <c r="K218">
        <v>1</v>
      </c>
      <c r="L218" s="146" t="s">
        <v>1557</v>
      </c>
      <c r="M218">
        <v>0.73080000000000001</v>
      </c>
      <c r="N218" t="str">
        <f>_xlfn.XLOOKUP(Disabilities_Math[[#This Row],[School Name]],Maine_Schools[School Name],Maine_Schools[Comparison School Type], "Error")</f>
        <v>Non Charter</v>
      </c>
      <c r="O218" t="str">
        <f>_xlfn.XLOOKUP(Disabilities_Math[[#This Row],[School Name]],Maine_Schools[School Name],Maine_Schools[Comparison Grade Span], "Error")</f>
        <v>03-08</v>
      </c>
    </row>
    <row r="219" spans="1:15">
      <c r="A219" s="146" t="s">
        <v>573</v>
      </c>
      <c r="B219">
        <v>462</v>
      </c>
      <c r="C219" s="146" t="s">
        <v>1210</v>
      </c>
      <c r="D219">
        <v>463</v>
      </c>
      <c r="E219" s="146" t="s">
        <v>537</v>
      </c>
      <c r="F219" s="146" t="s">
        <v>2335</v>
      </c>
      <c r="G219" s="146" t="s">
        <v>2337</v>
      </c>
      <c r="H219" s="146" t="s">
        <v>2334</v>
      </c>
      <c r="I219">
        <v>18</v>
      </c>
      <c r="J219">
        <v>18</v>
      </c>
      <c r="K219">
        <v>1</v>
      </c>
      <c r="L219" s="146" t="s">
        <v>1289</v>
      </c>
      <c r="M219">
        <v>0.5</v>
      </c>
      <c r="N219" t="str">
        <f>_xlfn.XLOOKUP(Disabilities_Math[[#This Row],[School Name]],Maine_Schools[School Name],Maine_Schools[Comparison School Type], "Error")</f>
        <v>Non Charter</v>
      </c>
      <c r="O219" t="str">
        <f>_xlfn.XLOOKUP(Disabilities_Math[[#This Row],[School Name]],Maine_Schools[School Name],Maine_Schools[Comparison Grade Span], "Error")</f>
        <v>03-08</v>
      </c>
    </row>
    <row r="220" spans="1:15">
      <c r="A220" s="146" t="s">
        <v>573</v>
      </c>
      <c r="B220">
        <v>1282</v>
      </c>
      <c r="C220" s="146" t="s">
        <v>541</v>
      </c>
      <c r="D220">
        <v>1283</v>
      </c>
      <c r="E220" s="146" t="s">
        <v>541</v>
      </c>
      <c r="F220" s="146" t="s">
        <v>2335</v>
      </c>
      <c r="G220" s="146" t="s">
        <v>2337</v>
      </c>
      <c r="H220" s="146" t="s">
        <v>2334</v>
      </c>
      <c r="I220">
        <v>58</v>
      </c>
      <c r="J220">
        <v>51</v>
      </c>
      <c r="K220">
        <v>0.87929999999999997</v>
      </c>
      <c r="L220" s="146" t="s">
        <v>1657</v>
      </c>
      <c r="M220">
        <v>0.90200000000000002</v>
      </c>
      <c r="N220" t="str">
        <f>_xlfn.XLOOKUP(Disabilities_Math[[#This Row],[School Name]],Maine_Schools[School Name],Maine_Schools[Comparison School Type], "Error")</f>
        <v>Non Charter</v>
      </c>
      <c r="O220" t="str">
        <f>_xlfn.XLOOKUP(Disabilities_Math[[#This Row],[School Name]],Maine_Schools[School Name],Maine_Schools[Comparison Grade Span], "Error")</f>
        <v>06-12</v>
      </c>
    </row>
    <row r="221" spans="1:15">
      <c r="A221" s="146" t="s">
        <v>573</v>
      </c>
      <c r="B221">
        <v>468</v>
      </c>
      <c r="C221" s="146" t="s">
        <v>1214</v>
      </c>
      <c r="D221">
        <v>469</v>
      </c>
      <c r="E221" s="146" t="s">
        <v>458</v>
      </c>
      <c r="F221" s="146" t="s">
        <v>2335</v>
      </c>
      <c r="G221" s="146" t="s">
        <v>2337</v>
      </c>
      <c r="H221" s="146" t="s">
        <v>2334</v>
      </c>
      <c r="I221">
        <v>17</v>
      </c>
      <c r="J221">
        <v>17</v>
      </c>
      <c r="K221">
        <v>1</v>
      </c>
      <c r="L221" s="146" t="s">
        <v>1394</v>
      </c>
      <c r="M221">
        <v>0.70589999999999997</v>
      </c>
      <c r="N221" t="str">
        <f>_xlfn.XLOOKUP(Disabilities_Math[[#This Row],[School Name]],Maine_Schools[School Name],Maine_Schools[Comparison School Type], "Error")</f>
        <v>Non Charter</v>
      </c>
      <c r="O221" t="str">
        <f>_xlfn.XLOOKUP(Disabilities_Math[[#This Row],[School Name]],Maine_Schools[School Name],Maine_Schools[Comparison Grade Span], "Error")</f>
        <v>03-08</v>
      </c>
    </row>
    <row r="222" spans="1:15">
      <c r="A222" s="146" t="s">
        <v>573</v>
      </c>
      <c r="B222">
        <v>473</v>
      </c>
      <c r="C222" s="146" t="s">
        <v>1216</v>
      </c>
      <c r="D222">
        <v>474</v>
      </c>
      <c r="E222" s="146" t="s">
        <v>465</v>
      </c>
      <c r="F222" s="146" t="s">
        <v>2335</v>
      </c>
      <c r="G222" s="146" t="s">
        <v>2337</v>
      </c>
      <c r="H222" s="146" t="s">
        <v>2334</v>
      </c>
      <c r="I222">
        <v>59</v>
      </c>
      <c r="J222">
        <v>58</v>
      </c>
      <c r="K222">
        <v>0.98309999999999997</v>
      </c>
      <c r="L222" s="146" t="s">
        <v>1371</v>
      </c>
      <c r="M222">
        <v>0.8276</v>
      </c>
      <c r="N222" t="str">
        <f>_xlfn.XLOOKUP(Disabilities_Math[[#This Row],[School Name]],Maine_Schools[School Name],Maine_Schools[Comparison School Type], "Error")</f>
        <v>Non Charter</v>
      </c>
      <c r="O222" t="str">
        <f>_xlfn.XLOOKUP(Disabilities_Math[[#This Row],[School Name]],Maine_Schools[School Name],Maine_Schools[Comparison Grade Span], "Error")</f>
        <v>03-08</v>
      </c>
    </row>
    <row r="223" spans="1:15">
      <c r="A223" s="146" t="s">
        <v>573</v>
      </c>
      <c r="B223">
        <v>475</v>
      </c>
      <c r="C223" s="146" t="s">
        <v>1218</v>
      </c>
      <c r="D223">
        <v>476</v>
      </c>
      <c r="E223" s="146" t="s">
        <v>544</v>
      </c>
      <c r="F223" s="146" t="s">
        <v>2335</v>
      </c>
      <c r="G223" s="146" t="s">
        <v>2337</v>
      </c>
      <c r="H223" s="146" t="s">
        <v>2334</v>
      </c>
      <c r="I223">
        <v>30</v>
      </c>
      <c r="J223">
        <v>29</v>
      </c>
      <c r="K223">
        <v>0.9667</v>
      </c>
      <c r="L223" s="146" t="s">
        <v>1628</v>
      </c>
      <c r="M223">
        <v>0.55169999999999997</v>
      </c>
      <c r="N223" t="str">
        <f>_xlfn.XLOOKUP(Disabilities_Math[[#This Row],[School Name]],Maine_Schools[School Name],Maine_Schools[Comparison School Type], "Error")</f>
        <v>Non Charter</v>
      </c>
      <c r="O223" t="str">
        <f>_xlfn.XLOOKUP(Disabilities_Math[[#This Row],[School Name]],Maine_Schools[School Name],Maine_Schools[Comparison Grade Span], "Error")</f>
        <v>03-08</v>
      </c>
    </row>
    <row r="224" spans="1:15">
      <c r="A224" s="146" t="s">
        <v>573</v>
      </c>
      <c r="B224">
        <v>480</v>
      </c>
      <c r="C224" s="146" t="s">
        <v>1220</v>
      </c>
      <c r="D224">
        <v>481</v>
      </c>
      <c r="E224" s="146" t="s">
        <v>19</v>
      </c>
      <c r="F224" s="146" t="s">
        <v>2335</v>
      </c>
      <c r="G224" s="146" t="s">
        <v>2337</v>
      </c>
      <c r="H224" s="146" t="s">
        <v>2334</v>
      </c>
      <c r="I224">
        <v>92</v>
      </c>
      <c r="J224">
        <v>89</v>
      </c>
      <c r="K224">
        <v>0.96740000000000004</v>
      </c>
      <c r="L224" s="146" t="s">
        <v>1445</v>
      </c>
      <c r="M224">
        <v>0.87639999999999996</v>
      </c>
      <c r="N224" t="str">
        <f>_xlfn.XLOOKUP(Disabilities_Math[[#This Row],[School Name]],Maine_Schools[School Name],Maine_Schools[Comparison School Type], "Error")</f>
        <v>Non Charter</v>
      </c>
      <c r="O224" t="str">
        <f>_xlfn.XLOOKUP(Disabilities_Math[[#This Row],[School Name]],Maine_Schools[School Name],Maine_Schools[Comparison Grade Span], "Error")</f>
        <v>04-05</v>
      </c>
    </row>
    <row r="225" spans="1:15">
      <c r="A225" s="146" t="s">
        <v>573</v>
      </c>
      <c r="B225">
        <v>480</v>
      </c>
      <c r="C225" s="146" t="s">
        <v>1220</v>
      </c>
      <c r="D225">
        <v>483</v>
      </c>
      <c r="E225" s="146" t="s">
        <v>103</v>
      </c>
      <c r="F225" s="146" t="s">
        <v>2335</v>
      </c>
      <c r="G225" s="146" t="s">
        <v>2337</v>
      </c>
      <c r="H225" s="146" t="s">
        <v>2334</v>
      </c>
      <c r="I225">
        <v>45</v>
      </c>
      <c r="J225">
        <v>45</v>
      </c>
      <c r="K225">
        <v>1</v>
      </c>
      <c r="L225" s="146" t="s">
        <v>1288</v>
      </c>
      <c r="M225">
        <v>0.8</v>
      </c>
      <c r="N225" t="str">
        <f>_xlfn.XLOOKUP(Disabilities_Math[[#This Row],[School Name]],Maine_Schools[School Name],Maine_Schools[Comparison School Type], "Error")</f>
        <v>Non Charter</v>
      </c>
      <c r="O225" t="str">
        <f>_xlfn.XLOOKUP(Disabilities_Math[[#This Row],[School Name]],Maine_Schools[School Name],Maine_Schools[Comparison Grade Span], "Error")</f>
        <v>PK-03</v>
      </c>
    </row>
    <row r="226" spans="1:15">
      <c r="A226" s="146" t="s">
        <v>573</v>
      </c>
      <c r="B226">
        <v>480</v>
      </c>
      <c r="C226" s="146" t="s">
        <v>1220</v>
      </c>
      <c r="D226">
        <v>484</v>
      </c>
      <c r="E226" s="146" t="s">
        <v>198</v>
      </c>
      <c r="F226" s="146" t="s">
        <v>2335</v>
      </c>
      <c r="G226" s="146" t="s">
        <v>2337</v>
      </c>
      <c r="H226" s="146" t="s">
        <v>2334</v>
      </c>
      <c r="I226">
        <v>104</v>
      </c>
      <c r="J226">
        <v>100</v>
      </c>
      <c r="K226">
        <v>0.96150000000000002</v>
      </c>
      <c r="L226" s="146" t="s">
        <v>1648</v>
      </c>
      <c r="M226">
        <v>0.91</v>
      </c>
      <c r="N226" t="str">
        <f>_xlfn.XLOOKUP(Disabilities_Math[[#This Row],[School Name]],Maine_Schools[School Name],Maine_Schools[Comparison School Type], "Error")</f>
        <v>Non Charter</v>
      </c>
      <c r="O226" t="str">
        <f>_xlfn.XLOOKUP(Disabilities_Math[[#This Row],[School Name]],Maine_Schools[School Name],Maine_Schools[Comparison Grade Span], "Error")</f>
        <v>06-08</v>
      </c>
    </row>
    <row r="227" spans="1:15">
      <c r="A227" s="146" t="s">
        <v>573</v>
      </c>
      <c r="B227">
        <v>480</v>
      </c>
      <c r="C227" s="146" t="s">
        <v>1220</v>
      </c>
      <c r="D227">
        <v>482</v>
      </c>
      <c r="E227" s="146" t="s">
        <v>137</v>
      </c>
      <c r="F227" s="146" t="s">
        <v>2335</v>
      </c>
      <c r="G227" s="146" t="s">
        <v>2337</v>
      </c>
      <c r="H227" s="146" t="s">
        <v>2334</v>
      </c>
      <c r="I227">
        <v>42</v>
      </c>
      <c r="J227">
        <v>38</v>
      </c>
      <c r="K227">
        <v>0.90480000000000005</v>
      </c>
      <c r="L227" s="146" t="s">
        <v>1448</v>
      </c>
      <c r="M227">
        <v>0.86839999999999995</v>
      </c>
      <c r="N227" t="str">
        <f>_xlfn.XLOOKUP(Disabilities_Math[[#This Row],[School Name]],Maine_Schools[School Name],Maine_Schools[Comparison School Type], "Error")</f>
        <v>Non Charter</v>
      </c>
      <c r="O227" t="str">
        <f>_xlfn.XLOOKUP(Disabilities_Math[[#This Row],[School Name]],Maine_Schools[School Name],Maine_Schools[Comparison Grade Span], "Error")</f>
        <v>09-12</v>
      </c>
    </row>
    <row r="228" spans="1:15">
      <c r="A228" s="146" t="s">
        <v>573</v>
      </c>
      <c r="B228">
        <v>1060</v>
      </c>
      <c r="C228" s="146" t="s">
        <v>1222</v>
      </c>
      <c r="D228">
        <v>1061</v>
      </c>
      <c r="E228" s="146" t="s">
        <v>557</v>
      </c>
      <c r="F228" s="146" t="s">
        <v>2335</v>
      </c>
      <c r="G228" s="146" t="s">
        <v>2337</v>
      </c>
      <c r="H228" s="146" t="s">
        <v>2334</v>
      </c>
      <c r="I228">
        <v>23</v>
      </c>
      <c r="J228">
        <v>22</v>
      </c>
      <c r="K228">
        <v>0.95650000000000002</v>
      </c>
      <c r="L228" s="146" t="s">
        <v>1370</v>
      </c>
      <c r="M228">
        <v>0.77270000000000005</v>
      </c>
      <c r="N228" t="str">
        <f>_xlfn.XLOOKUP(Disabilities_Math[[#This Row],[School Name]],Maine_Schools[School Name],Maine_Schools[Comparison School Type], "Error")</f>
        <v>Non Charter</v>
      </c>
      <c r="O228" t="str">
        <f>_xlfn.XLOOKUP(Disabilities_Math[[#This Row],[School Name]],Maine_Schools[School Name],Maine_Schools[Comparison Grade Span], "Error")</f>
        <v>KG-04</v>
      </c>
    </row>
    <row r="229" spans="1:15">
      <c r="A229" s="146" t="s">
        <v>573</v>
      </c>
      <c r="B229">
        <v>495</v>
      </c>
      <c r="C229" s="146" t="s">
        <v>1229</v>
      </c>
      <c r="D229">
        <v>501</v>
      </c>
      <c r="E229" s="146" t="s">
        <v>288</v>
      </c>
      <c r="F229" s="146" t="s">
        <v>2335</v>
      </c>
      <c r="G229" s="146" t="s">
        <v>2337</v>
      </c>
      <c r="H229" s="146" t="s">
        <v>2334</v>
      </c>
      <c r="I229">
        <v>28</v>
      </c>
      <c r="J229">
        <v>28</v>
      </c>
      <c r="K229">
        <v>1</v>
      </c>
      <c r="L229" s="146" t="s">
        <v>1586</v>
      </c>
      <c r="M229">
        <v>0.82140000000000002</v>
      </c>
      <c r="N229" t="str">
        <f>_xlfn.XLOOKUP(Disabilities_Math[[#This Row],[School Name]],Maine_Schools[School Name],Maine_Schools[Comparison School Type], "Error")</f>
        <v>Non Charter</v>
      </c>
      <c r="O229" t="str">
        <f>_xlfn.XLOOKUP(Disabilities_Math[[#This Row],[School Name]],Maine_Schools[School Name],Maine_Schools[Comparison Grade Span], "Error")</f>
        <v>PK-04</v>
      </c>
    </row>
    <row r="230" spans="1:15">
      <c r="A230" s="146" t="s">
        <v>573</v>
      </c>
      <c r="B230">
        <v>495</v>
      </c>
      <c r="C230" s="146" t="s">
        <v>1229</v>
      </c>
      <c r="D230">
        <v>500</v>
      </c>
      <c r="E230" s="146" t="s">
        <v>413</v>
      </c>
      <c r="F230" s="146" t="s">
        <v>2335</v>
      </c>
      <c r="G230" s="146" t="s">
        <v>2337</v>
      </c>
      <c r="H230" s="146" t="s">
        <v>2334</v>
      </c>
      <c r="I230">
        <v>23</v>
      </c>
      <c r="J230">
        <v>23</v>
      </c>
      <c r="K230">
        <v>1</v>
      </c>
      <c r="L230" s="146" t="s">
        <v>1628</v>
      </c>
      <c r="M230">
        <v>0.69569999999999999</v>
      </c>
      <c r="N230" t="str">
        <f>_xlfn.XLOOKUP(Disabilities_Math[[#This Row],[School Name]],Maine_Schools[School Name],Maine_Schools[Comparison School Type], "Error")</f>
        <v>Non Charter</v>
      </c>
      <c r="O230" t="str">
        <f>_xlfn.XLOOKUP(Disabilities_Math[[#This Row],[School Name]],Maine_Schools[School Name],Maine_Schools[Comparison Grade Span], "Error")</f>
        <v>KG-04</v>
      </c>
    </row>
    <row r="231" spans="1:15">
      <c r="A231" s="146" t="s">
        <v>573</v>
      </c>
      <c r="B231">
        <v>495</v>
      </c>
      <c r="C231" s="146" t="s">
        <v>1229</v>
      </c>
      <c r="D231">
        <v>497</v>
      </c>
      <c r="E231" s="146" t="s">
        <v>191</v>
      </c>
      <c r="F231" s="146" t="s">
        <v>2335</v>
      </c>
      <c r="G231" s="146" t="s">
        <v>2337</v>
      </c>
      <c r="H231" s="146" t="s">
        <v>2334</v>
      </c>
      <c r="I231">
        <v>51</v>
      </c>
      <c r="J231">
        <v>51</v>
      </c>
      <c r="K231">
        <v>1</v>
      </c>
      <c r="L231" s="146" t="s">
        <v>1414</v>
      </c>
      <c r="M231">
        <v>0.84309999999999996</v>
      </c>
      <c r="N231" t="str">
        <f>_xlfn.XLOOKUP(Disabilities_Math[[#This Row],[School Name]],Maine_Schools[School Name],Maine_Schools[Comparison School Type], "Error")</f>
        <v>Non Charter</v>
      </c>
      <c r="O231" t="str">
        <f>_xlfn.XLOOKUP(Disabilities_Math[[#This Row],[School Name]],Maine_Schools[School Name],Maine_Schools[Comparison Grade Span], "Error")</f>
        <v>KG-04</v>
      </c>
    </row>
    <row r="232" spans="1:15">
      <c r="A232" s="146" t="s">
        <v>573</v>
      </c>
      <c r="B232">
        <v>495</v>
      </c>
      <c r="C232" s="146" t="s">
        <v>1229</v>
      </c>
      <c r="D232">
        <v>498</v>
      </c>
      <c r="E232" s="146" t="s">
        <v>248</v>
      </c>
      <c r="F232" s="146" t="s">
        <v>2335</v>
      </c>
      <c r="G232" s="146" t="s">
        <v>2337</v>
      </c>
      <c r="H232" s="146" t="s">
        <v>2334</v>
      </c>
      <c r="I232">
        <v>185</v>
      </c>
      <c r="J232">
        <v>178</v>
      </c>
      <c r="K232">
        <v>0.96220000000000006</v>
      </c>
      <c r="L232" s="146" t="s">
        <v>1479</v>
      </c>
      <c r="M232">
        <v>0.90449999999999997</v>
      </c>
      <c r="N232" t="str">
        <f>_xlfn.XLOOKUP(Disabilities_Math[[#This Row],[School Name]],Maine_Schools[School Name],Maine_Schools[Comparison School Type], "Error")</f>
        <v>Non Charter</v>
      </c>
      <c r="O232" t="str">
        <f>_xlfn.XLOOKUP(Disabilities_Math[[#This Row],[School Name]],Maine_Schools[School Name],Maine_Schools[Comparison Grade Span], "Error")</f>
        <v>05-08</v>
      </c>
    </row>
    <row r="233" spans="1:15">
      <c r="A233" s="146" t="s">
        <v>573</v>
      </c>
      <c r="B233">
        <v>518</v>
      </c>
      <c r="C233" s="146" t="s">
        <v>1233</v>
      </c>
      <c r="D233">
        <v>521</v>
      </c>
      <c r="E233" s="146" t="s">
        <v>475</v>
      </c>
      <c r="F233" s="146" t="s">
        <v>2335</v>
      </c>
      <c r="G233" s="146" t="s">
        <v>2337</v>
      </c>
      <c r="H233" s="146" t="s">
        <v>2334</v>
      </c>
      <c r="I233">
        <v>98</v>
      </c>
      <c r="J233">
        <v>98</v>
      </c>
      <c r="K233">
        <v>1</v>
      </c>
      <c r="L233" s="146" t="s">
        <v>1347</v>
      </c>
      <c r="M233">
        <v>0.72450000000000003</v>
      </c>
      <c r="N233" t="str">
        <f>_xlfn.XLOOKUP(Disabilities_Math[[#This Row],[School Name]],Maine_Schools[School Name],Maine_Schools[Comparison School Type], "Error")</f>
        <v>Non Charter</v>
      </c>
      <c r="O233" t="str">
        <f>_xlfn.XLOOKUP(Disabilities_Math[[#This Row],[School Name]],Maine_Schools[School Name],Maine_Schools[Comparison Grade Span], "Error")</f>
        <v>03-06</v>
      </c>
    </row>
    <row r="234" spans="1:15">
      <c r="A234" s="146" t="s">
        <v>573</v>
      </c>
      <c r="B234">
        <v>518</v>
      </c>
      <c r="C234" s="146" t="s">
        <v>1233</v>
      </c>
      <c r="D234">
        <v>520</v>
      </c>
      <c r="E234" s="146" t="s">
        <v>87</v>
      </c>
      <c r="F234" s="146" t="s">
        <v>2335</v>
      </c>
      <c r="G234" s="146" t="s">
        <v>2337</v>
      </c>
      <c r="H234" s="146" t="s">
        <v>2334</v>
      </c>
      <c r="I234">
        <v>49</v>
      </c>
      <c r="J234">
        <v>45</v>
      </c>
      <c r="K234">
        <v>0.91839999999999999</v>
      </c>
      <c r="L234" s="146" t="s">
        <v>1429</v>
      </c>
      <c r="M234">
        <v>0.88890000000000002</v>
      </c>
      <c r="N234" t="str">
        <f>_xlfn.XLOOKUP(Disabilities_Math[[#This Row],[School Name]],Maine_Schools[School Name],Maine_Schools[Comparison School Type], "Error")</f>
        <v>Non Charter</v>
      </c>
      <c r="O234" t="str">
        <f>_xlfn.XLOOKUP(Disabilities_Math[[#This Row],[School Name]],Maine_Schools[School Name],Maine_Schools[Comparison Grade Span], "Error")</f>
        <v>07-08</v>
      </c>
    </row>
    <row r="235" spans="1:15">
      <c r="A235" s="146" t="s">
        <v>573</v>
      </c>
      <c r="B235">
        <v>524</v>
      </c>
      <c r="C235" s="146" t="s">
        <v>1235</v>
      </c>
      <c r="D235">
        <v>525</v>
      </c>
      <c r="E235" s="146" t="s">
        <v>476</v>
      </c>
      <c r="F235" s="146" t="s">
        <v>2335</v>
      </c>
      <c r="G235" s="146" t="s">
        <v>2337</v>
      </c>
      <c r="H235" s="146" t="s">
        <v>2334</v>
      </c>
      <c r="I235">
        <v>17</v>
      </c>
      <c r="J235">
        <v>17</v>
      </c>
      <c r="K235">
        <v>1</v>
      </c>
      <c r="L235" s="146" t="s">
        <v>1394</v>
      </c>
      <c r="M235">
        <v>0.70589999999999997</v>
      </c>
      <c r="N235" t="str">
        <f>_xlfn.XLOOKUP(Disabilities_Math[[#This Row],[School Name]],Maine_Schools[School Name],Maine_Schools[Comparison School Type], "Error")</f>
        <v>Non Charter</v>
      </c>
      <c r="O235" t="str">
        <f>_xlfn.XLOOKUP(Disabilities_Math[[#This Row],[School Name]],Maine_Schools[School Name],Maine_Schools[Comparison Grade Span], "Error")</f>
        <v>PK-05</v>
      </c>
    </row>
    <row r="236" spans="1:15">
      <c r="A236" s="146" t="s">
        <v>573</v>
      </c>
      <c r="B236">
        <v>532</v>
      </c>
      <c r="C236" s="146" t="s">
        <v>1239</v>
      </c>
      <c r="D236">
        <v>533</v>
      </c>
      <c r="E236" s="146" t="s">
        <v>83</v>
      </c>
      <c r="F236" s="146" t="s">
        <v>2335</v>
      </c>
      <c r="G236" s="146" t="s">
        <v>2337</v>
      </c>
      <c r="H236" s="146" t="s">
        <v>2334</v>
      </c>
      <c r="I236">
        <v>15</v>
      </c>
      <c r="J236">
        <v>15</v>
      </c>
      <c r="K236">
        <v>1</v>
      </c>
      <c r="L236" s="146" t="s">
        <v>1372</v>
      </c>
      <c r="M236">
        <v>0.5333</v>
      </c>
      <c r="N236" t="str">
        <f>_xlfn.XLOOKUP(Disabilities_Math[[#This Row],[School Name]],Maine_Schools[School Name],Maine_Schools[Comparison School Type], "Error")</f>
        <v>Non Charter</v>
      </c>
      <c r="O236" t="str">
        <f>_xlfn.XLOOKUP(Disabilities_Math[[#This Row],[School Name]],Maine_Schools[School Name],Maine_Schools[Comparison Grade Span], "Error")</f>
        <v>03-08</v>
      </c>
    </row>
    <row r="237" spans="1:15">
      <c r="A237" s="146" t="s">
        <v>573</v>
      </c>
      <c r="B237">
        <v>537</v>
      </c>
      <c r="C237" s="146" t="s">
        <v>1241</v>
      </c>
      <c r="D237">
        <v>541</v>
      </c>
      <c r="E237" s="146" t="s">
        <v>389</v>
      </c>
      <c r="F237" s="146" t="s">
        <v>2335</v>
      </c>
      <c r="G237" s="146" t="s">
        <v>2337</v>
      </c>
      <c r="H237" s="146" t="s">
        <v>2334</v>
      </c>
      <c r="I237">
        <v>34</v>
      </c>
      <c r="J237">
        <v>33</v>
      </c>
      <c r="K237">
        <v>0.97060000000000002</v>
      </c>
      <c r="L237" s="146" t="s">
        <v>1286</v>
      </c>
      <c r="M237">
        <v>0.75760000000000005</v>
      </c>
      <c r="N237" t="str">
        <f>_xlfn.XLOOKUP(Disabilities_Math[[#This Row],[School Name]],Maine_Schools[School Name],Maine_Schools[Comparison School Type], "Error")</f>
        <v>Non Charter</v>
      </c>
      <c r="O237" t="str">
        <f>_xlfn.XLOOKUP(Disabilities_Math[[#This Row],[School Name]],Maine_Schools[School Name],Maine_Schools[Comparison Grade Span], "Error")</f>
        <v>06-08</v>
      </c>
    </row>
    <row r="238" spans="1:15">
      <c r="A238" s="146" t="s">
        <v>573</v>
      </c>
      <c r="B238">
        <v>537</v>
      </c>
      <c r="C238" s="146" t="s">
        <v>1241</v>
      </c>
      <c r="D238">
        <v>540</v>
      </c>
      <c r="E238" s="146" t="s">
        <v>568</v>
      </c>
      <c r="F238" s="146" t="s">
        <v>2335</v>
      </c>
      <c r="G238" s="146" t="s">
        <v>2337</v>
      </c>
      <c r="H238" s="146" t="s">
        <v>2334</v>
      </c>
      <c r="I238">
        <v>50</v>
      </c>
      <c r="J238">
        <v>50</v>
      </c>
      <c r="K238">
        <v>1</v>
      </c>
      <c r="L238" s="146" t="s">
        <v>1286</v>
      </c>
      <c r="M238">
        <v>0.5</v>
      </c>
      <c r="N238" t="str">
        <f>_xlfn.XLOOKUP(Disabilities_Math[[#This Row],[School Name]],Maine_Schools[School Name],Maine_Schools[Comparison School Type], "Error")</f>
        <v>Non Charter</v>
      </c>
      <c r="O238" t="str">
        <f>_xlfn.XLOOKUP(Disabilities_Math[[#This Row],[School Name]],Maine_Schools[School Name],Maine_Schools[Comparison Grade Span], "Error")</f>
        <v>02-05</v>
      </c>
    </row>
    <row r="239" spans="1:15">
      <c r="A239" s="146" t="s">
        <v>573</v>
      </c>
      <c r="B239">
        <v>542</v>
      </c>
      <c r="C239" s="146" t="s">
        <v>1243</v>
      </c>
      <c r="D239">
        <v>546</v>
      </c>
      <c r="E239" s="146" t="s">
        <v>287</v>
      </c>
      <c r="F239" s="146" t="s">
        <v>2335</v>
      </c>
      <c r="G239" s="146" t="s">
        <v>2337</v>
      </c>
      <c r="H239" s="146" t="s">
        <v>2334</v>
      </c>
      <c r="I239">
        <v>55</v>
      </c>
      <c r="J239">
        <v>53</v>
      </c>
      <c r="K239">
        <v>0.96360000000000001</v>
      </c>
      <c r="L239" s="146" t="s">
        <v>1586</v>
      </c>
      <c r="M239">
        <v>0.434</v>
      </c>
      <c r="N239" t="str">
        <f>_xlfn.XLOOKUP(Disabilities_Math[[#This Row],[School Name]],Maine_Schools[School Name],Maine_Schools[Comparison School Type], "Error")</f>
        <v>Non Charter</v>
      </c>
      <c r="O239" t="str">
        <f>_xlfn.XLOOKUP(Disabilities_Math[[#This Row],[School Name]],Maine_Schools[School Name],Maine_Schools[Comparison Grade Span], "Error")</f>
        <v>02-04</v>
      </c>
    </row>
    <row r="240" spans="1:15">
      <c r="A240" s="146" t="s">
        <v>573</v>
      </c>
      <c r="B240">
        <v>542</v>
      </c>
      <c r="C240" s="146" t="s">
        <v>1243</v>
      </c>
      <c r="D240">
        <v>544</v>
      </c>
      <c r="E240" s="146" t="s">
        <v>570</v>
      </c>
      <c r="F240" s="146" t="s">
        <v>2335</v>
      </c>
      <c r="G240" s="146" t="s">
        <v>2337</v>
      </c>
      <c r="H240" s="146" t="s">
        <v>2334</v>
      </c>
      <c r="I240">
        <v>92</v>
      </c>
      <c r="J240">
        <v>90</v>
      </c>
      <c r="K240">
        <v>0.97829999999999995</v>
      </c>
      <c r="L240" s="146" t="s">
        <v>1547</v>
      </c>
      <c r="M240">
        <v>0.66669999999999996</v>
      </c>
      <c r="N240" t="str">
        <f>_xlfn.XLOOKUP(Disabilities_Math[[#This Row],[School Name]],Maine_Schools[School Name],Maine_Schools[Comparison School Type], "Error")</f>
        <v>Non Charter</v>
      </c>
      <c r="O240" t="str">
        <f>_xlfn.XLOOKUP(Disabilities_Math[[#This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2556-2AD3-4F49-B8D6-EEF6E0ACBFC4}">
  <dimension ref="A1:O634"/>
  <sheetViews>
    <sheetView tabSelected="1" topLeftCell="A609" workbookViewId="0">
      <selection activeCell="I641" sqref="I641"/>
    </sheetView>
  </sheetViews>
  <sheetFormatPr baseColWidth="10" defaultRowHeight="13"/>
  <cols>
    <col min="3" max="3" width="13.5" customWidth="1"/>
    <col min="4" max="4" width="11" customWidth="1"/>
    <col min="5" max="5" width="13.83203125" customWidth="1"/>
    <col min="6" max="6" width="11.83203125" customWidth="1"/>
    <col min="7" max="7" width="12.83203125" customWidth="1"/>
    <col min="8" max="8" width="18.1640625" customWidth="1"/>
    <col min="9" max="9" width="32.33203125" customWidth="1"/>
    <col min="10" max="10" width="20.6640625" customWidth="1"/>
    <col min="11" max="11" width="27.83203125" customWidth="1"/>
    <col min="12" max="12" width="36.1640625" customWidth="1"/>
    <col min="13" max="13" width="39.1640625" customWidth="1"/>
    <col min="14" max="14" width="22.83203125" customWidth="1"/>
    <col min="15" max="15" width="22.6640625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t="s">
        <v>1264</v>
      </c>
      <c r="O1" t="s">
        <v>1274</v>
      </c>
    </row>
    <row r="2" spans="1:15">
      <c r="A2" t="s">
        <v>573</v>
      </c>
      <c r="B2">
        <v>2</v>
      </c>
      <c r="C2" t="s">
        <v>740</v>
      </c>
      <c r="D2">
        <v>3</v>
      </c>
      <c r="E2" t="s">
        <v>7</v>
      </c>
      <c r="F2" t="s">
        <v>2335</v>
      </c>
      <c r="G2" t="s">
        <v>2337</v>
      </c>
      <c r="H2" t="s">
        <v>2334</v>
      </c>
      <c r="I2">
        <v>31</v>
      </c>
      <c r="J2">
        <v>31</v>
      </c>
      <c r="K2">
        <v>1</v>
      </c>
      <c r="L2" s="147">
        <v>25</v>
      </c>
      <c r="M2">
        <v>0.80649999999999999</v>
      </c>
      <c r="N2" t="s">
        <v>615</v>
      </c>
      <c r="O2" t="s">
        <v>693</v>
      </c>
    </row>
    <row r="3" spans="1:15">
      <c r="A3" t="s">
        <v>573</v>
      </c>
      <c r="B3">
        <v>9</v>
      </c>
      <c r="C3" t="s">
        <v>749</v>
      </c>
      <c r="D3">
        <v>10</v>
      </c>
      <c r="E3" t="s">
        <v>50</v>
      </c>
      <c r="F3" t="s">
        <v>2335</v>
      </c>
      <c r="G3" t="s">
        <v>2337</v>
      </c>
      <c r="H3" t="s">
        <v>2334</v>
      </c>
      <c r="I3">
        <v>27</v>
      </c>
      <c r="J3">
        <v>26</v>
      </c>
      <c r="K3">
        <v>0.96299999999999997</v>
      </c>
      <c r="L3" s="147" t="s">
        <v>1454</v>
      </c>
      <c r="M3">
        <v>0.80769999999999997</v>
      </c>
      <c r="N3" t="s">
        <v>615</v>
      </c>
      <c r="O3" t="s">
        <v>693</v>
      </c>
    </row>
    <row r="4" spans="1:15">
      <c r="A4" t="s">
        <v>573</v>
      </c>
      <c r="B4">
        <v>1629</v>
      </c>
      <c r="C4" t="s">
        <v>752</v>
      </c>
      <c r="D4">
        <v>906</v>
      </c>
      <c r="E4" t="s">
        <v>68</v>
      </c>
      <c r="F4" t="s">
        <v>2335</v>
      </c>
      <c r="G4" t="s">
        <v>2337</v>
      </c>
      <c r="H4" t="s">
        <v>2334</v>
      </c>
      <c r="I4">
        <v>12</v>
      </c>
      <c r="J4">
        <v>12</v>
      </c>
      <c r="K4">
        <v>1</v>
      </c>
      <c r="L4" s="147">
        <v>5</v>
      </c>
      <c r="M4">
        <v>0.41670000000000001</v>
      </c>
      <c r="N4" t="s">
        <v>615</v>
      </c>
      <c r="O4" t="s">
        <v>693</v>
      </c>
    </row>
    <row r="5" spans="1:15">
      <c r="A5" t="s">
        <v>573</v>
      </c>
      <c r="B5">
        <v>14</v>
      </c>
      <c r="C5" t="s">
        <v>754</v>
      </c>
      <c r="D5">
        <v>16</v>
      </c>
      <c r="E5" t="s">
        <v>370</v>
      </c>
      <c r="F5" t="s">
        <v>2335</v>
      </c>
      <c r="G5" t="s">
        <v>2337</v>
      </c>
      <c r="H5" t="s">
        <v>2334</v>
      </c>
      <c r="I5">
        <v>39</v>
      </c>
      <c r="J5">
        <v>38</v>
      </c>
      <c r="K5">
        <v>0.97440000000000004</v>
      </c>
      <c r="L5" s="147" t="s">
        <v>1578</v>
      </c>
      <c r="M5">
        <v>0.71050000000000002</v>
      </c>
      <c r="N5" t="s">
        <v>615</v>
      </c>
      <c r="O5" t="s">
        <v>688</v>
      </c>
    </row>
    <row r="6" spans="1:15">
      <c r="A6" t="s">
        <v>573</v>
      </c>
      <c r="B6">
        <v>14</v>
      </c>
      <c r="C6" t="s">
        <v>754</v>
      </c>
      <c r="D6">
        <v>27</v>
      </c>
      <c r="E6" t="s">
        <v>418</v>
      </c>
      <c r="F6" t="s">
        <v>2335</v>
      </c>
      <c r="G6" t="s">
        <v>2337</v>
      </c>
      <c r="H6" t="s">
        <v>2334</v>
      </c>
      <c r="I6">
        <v>32</v>
      </c>
      <c r="J6">
        <v>32</v>
      </c>
      <c r="K6">
        <v>1</v>
      </c>
      <c r="L6" s="147" t="s">
        <v>1298</v>
      </c>
      <c r="M6">
        <v>0.6875</v>
      </c>
      <c r="N6" t="s">
        <v>615</v>
      </c>
      <c r="O6" t="s">
        <v>688</v>
      </c>
    </row>
    <row r="7" spans="1:15">
      <c r="A7" t="s">
        <v>573</v>
      </c>
      <c r="B7">
        <v>14</v>
      </c>
      <c r="C7" t="s">
        <v>754</v>
      </c>
      <c r="D7">
        <v>24</v>
      </c>
      <c r="E7" t="s">
        <v>531</v>
      </c>
      <c r="F7" t="s">
        <v>2335</v>
      </c>
      <c r="G7" t="s">
        <v>2337</v>
      </c>
      <c r="H7" t="s">
        <v>2334</v>
      </c>
      <c r="I7">
        <v>52</v>
      </c>
      <c r="J7">
        <v>52</v>
      </c>
      <c r="K7">
        <v>1</v>
      </c>
      <c r="L7" s="147" t="s">
        <v>1368</v>
      </c>
      <c r="M7">
        <v>0.86539999999999995</v>
      </c>
      <c r="N7" t="s">
        <v>615</v>
      </c>
      <c r="O7" t="s">
        <v>688</v>
      </c>
    </row>
    <row r="8" spans="1:15">
      <c r="A8" t="s">
        <v>573</v>
      </c>
      <c r="B8">
        <v>14</v>
      </c>
      <c r="C8" t="s">
        <v>754</v>
      </c>
      <c r="D8">
        <v>21</v>
      </c>
      <c r="E8" t="s">
        <v>552</v>
      </c>
      <c r="F8" t="s">
        <v>2335</v>
      </c>
      <c r="G8" t="s">
        <v>2337</v>
      </c>
      <c r="H8" t="s">
        <v>2334</v>
      </c>
      <c r="I8">
        <v>25</v>
      </c>
      <c r="J8">
        <v>25</v>
      </c>
      <c r="K8">
        <v>1</v>
      </c>
      <c r="L8" s="147" t="s">
        <v>1497</v>
      </c>
      <c r="M8">
        <v>0.8</v>
      </c>
      <c r="N8" t="s">
        <v>615</v>
      </c>
      <c r="O8" t="s">
        <v>688</v>
      </c>
    </row>
    <row r="9" spans="1:15">
      <c r="A9" t="s">
        <v>573</v>
      </c>
      <c r="B9">
        <v>28</v>
      </c>
      <c r="C9" t="s">
        <v>757</v>
      </c>
      <c r="D9">
        <v>34</v>
      </c>
      <c r="E9" t="s">
        <v>263</v>
      </c>
      <c r="F9" t="s">
        <v>2335</v>
      </c>
      <c r="G9" t="s">
        <v>2337</v>
      </c>
      <c r="H9" t="s">
        <v>2334</v>
      </c>
      <c r="I9">
        <v>38</v>
      </c>
      <c r="J9">
        <v>36</v>
      </c>
      <c r="K9">
        <v>0.94740000000000002</v>
      </c>
      <c r="L9" s="147" t="s">
        <v>1578</v>
      </c>
      <c r="M9">
        <v>0.75</v>
      </c>
      <c r="N9" t="s">
        <v>615</v>
      </c>
      <c r="O9" t="s">
        <v>688</v>
      </c>
    </row>
    <row r="10" spans="1:15">
      <c r="A10" t="s">
        <v>573</v>
      </c>
      <c r="B10">
        <v>28</v>
      </c>
      <c r="C10" t="s">
        <v>757</v>
      </c>
      <c r="D10">
        <v>31</v>
      </c>
      <c r="E10" t="s">
        <v>333</v>
      </c>
      <c r="F10" t="s">
        <v>2335</v>
      </c>
      <c r="G10" t="s">
        <v>2337</v>
      </c>
      <c r="H10" t="s">
        <v>2334</v>
      </c>
      <c r="I10">
        <v>30</v>
      </c>
      <c r="J10">
        <v>30</v>
      </c>
      <c r="K10">
        <v>1</v>
      </c>
      <c r="L10" s="147" t="s">
        <v>1454</v>
      </c>
      <c r="M10">
        <v>0.7</v>
      </c>
      <c r="N10" t="s">
        <v>615</v>
      </c>
      <c r="O10" t="s">
        <v>688</v>
      </c>
    </row>
    <row r="11" spans="1:15">
      <c r="A11" t="s">
        <v>573</v>
      </c>
      <c r="B11">
        <v>28</v>
      </c>
      <c r="C11" t="s">
        <v>757</v>
      </c>
      <c r="D11">
        <v>35</v>
      </c>
      <c r="E11" t="s">
        <v>338</v>
      </c>
      <c r="F11" t="s">
        <v>2335</v>
      </c>
      <c r="G11" t="s">
        <v>2337</v>
      </c>
      <c r="H11" t="s">
        <v>2334</v>
      </c>
      <c r="I11">
        <v>41</v>
      </c>
      <c r="J11">
        <v>41</v>
      </c>
      <c r="K11">
        <v>1</v>
      </c>
      <c r="L11" s="147" t="s">
        <v>1578</v>
      </c>
      <c r="M11">
        <v>0.65849999999999997</v>
      </c>
      <c r="N11" t="s">
        <v>615</v>
      </c>
      <c r="O11" t="s">
        <v>688</v>
      </c>
    </row>
    <row r="12" spans="1:15">
      <c r="A12" t="s">
        <v>573</v>
      </c>
      <c r="B12">
        <v>28</v>
      </c>
      <c r="C12" t="s">
        <v>757</v>
      </c>
      <c r="D12">
        <v>33</v>
      </c>
      <c r="E12" t="s">
        <v>45</v>
      </c>
      <c r="F12" t="s">
        <v>2335</v>
      </c>
      <c r="G12" t="s">
        <v>2337</v>
      </c>
      <c r="H12" t="s">
        <v>2334</v>
      </c>
      <c r="I12">
        <v>32</v>
      </c>
      <c r="J12">
        <v>32</v>
      </c>
      <c r="K12">
        <v>1</v>
      </c>
      <c r="L12" s="147" t="s">
        <v>1286</v>
      </c>
      <c r="M12">
        <v>0.78129999999999999</v>
      </c>
      <c r="N12" t="s">
        <v>615</v>
      </c>
      <c r="O12" t="s">
        <v>688</v>
      </c>
    </row>
    <row r="13" spans="1:15">
      <c r="A13" t="s">
        <v>573</v>
      </c>
      <c r="B13">
        <v>42</v>
      </c>
      <c r="C13" t="s">
        <v>760</v>
      </c>
      <c r="D13">
        <v>52</v>
      </c>
      <c r="E13" t="s">
        <v>56</v>
      </c>
      <c r="F13" t="s">
        <v>2335</v>
      </c>
      <c r="G13" t="s">
        <v>2337</v>
      </c>
      <c r="H13" t="s">
        <v>2334</v>
      </c>
      <c r="I13">
        <v>46</v>
      </c>
      <c r="J13">
        <v>37</v>
      </c>
      <c r="K13">
        <v>0.80430000000000001</v>
      </c>
      <c r="L13" s="147" t="s">
        <v>1447</v>
      </c>
      <c r="M13">
        <v>0.8649</v>
      </c>
      <c r="N13" t="s">
        <v>615</v>
      </c>
      <c r="O13" t="s">
        <v>697</v>
      </c>
    </row>
    <row r="14" spans="1:15">
      <c r="A14" t="s">
        <v>573</v>
      </c>
      <c r="B14">
        <v>42</v>
      </c>
      <c r="C14" t="s">
        <v>760</v>
      </c>
      <c r="D14">
        <v>48</v>
      </c>
      <c r="E14" t="s">
        <v>61</v>
      </c>
      <c r="F14" t="s">
        <v>2335</v>
      </c>
      <c r="G14" t="s">
        <v>2337</v>
      </c>
      <c r="H14" t="s">
        <v>2334</v>
      </c>
      <c r="I14">
        <v>28</v>
      </c>
      <c r="J14">
        <v>27</v>
      </c>
      <c r="K14">
        <v>0.96430000000000005</v>
      </c>
      <c r="L14" s="146">
        <v>21</v>
      </c>
      <c r="M14">
        <v>0.77780000000000005</v>
      </c>
      <c r="N14" t="s">
        <v>615</v>
      </c>
      <c r="O14" t="s">
        <v>761</v>
      </c>
    </row>
    <row r="15" spans="1:15">
      <c r="A15" t="s">
        <v>573</v>
      </c>
      <c r="B15">
        <v>42</v>
      </c>
      <c r="C15" t="s">
        <v>760</v>
      </c>
      <c r="D15">
        <v>43</v>
      </c>
      <c r="E15" t="s">
        <v>30</v>
      </c>
      <c r="F15" t="s">
        <v>2335</v>
      </c>
      <c r="G15" t="s">
        <v>2337</v>
      </c>
      <c r="H15" t="s">
        <v>2334</v>
      </c>
      <c r="I15">
        <v>69</v>
      </c>
      <c r="J15">
        <v>67</v>
      </c>
      <c r="K15">
        <v>0.97099999999999997</v>
      </c>
      <c r="L15" s="147" t="s">
        <v>1383</v>
      </c>
      <c r="M15">
        <v>0.77610000000000001</v>
      </c>
      <c r="N15" t="s">
        <v>615</v>
      </c>
      <c r="O15" t="s">
        <v>762</v>
      </c>
    </row>
    <row r="16" spans="1:15">
      <c r="A16" t="s">
        <v>573</v>
      </c>
      <c r="B16">
        <v>42</v>
      </c>
      <c r="C16" t="s">
        <v>760</v>
      </c>
      <c r="D16">
        <v>46</v>
      </c>
      <c r="E16" t="s">
        <v>365</v>
      </c>
      <c r="F16" t="s">
        <v>2335</v>
      </c>
      <c r="G16" t="s">
        <v>2337</v>
      </c>
      <c r="H16" t="s">
        <v>2334</v>
      </c>
      <c r="I16">
        <v>69</v>
      </c>
      <c r="J16">
        <v>69</v>
      </c>
      <c r="K16">
        <v>1</v>
      </c>
      <c r="L16" s="147" t="s">
        <v>1383</v>
      </c>
      <c r="M16">
        <v>0.75360000000000005</v>
      </c>
      <c r="N16" t="s">
        <v>615</v>
      </c>
      <c r="O16" t="s">
        <v>762</v>
      </c>
    </row>
    <row r="17" spans="1:15">
      <c r="A17" t="s">
        <v>573</v>
      </c>
      <c r="B17">
        <v>42</v>
      </c>
      <c r="C17" t="s">
        <v>760</v>
      </c>
      <c r="D17">
        <v>51</v>
      </c>
      <c r="E17" t="s">
        <v>562</v>
      </c>
      <c r="F17" t="s">
        <v>2335</v>
      </c>
      <c r="G17" t="s">
        <v>2337</v>
      </c>
      <c r="H17" t="s">
        <v>2334</v>
      </c>
      <c r="I17">
        <v>71</v>
      </c>
      <c r="J17">
        <v>71</v>
      </c>
      <c r="K17">
        <v>1</v>
      </c>
      <c r="L17" s="147" t="s">
        <v>1416</v>
      </c>
      <c r="M17">
        <v>0.85919999999999996</v>
      </c>
      <c r="N17" t="s">
        <v>615</v>
      </c>
      <c r="O17" t="s">
        <v>735</v>
      </c>
    </row>
    <row r="18" spans="1:15">
      <c r="A18" t="s">
        <v>573</v>
      </c>
      <c r="B18">
        <v>53</v>
      </c>
      <c r="C18" t="s">
        <v>763</v>
      </c>
      <c r="D18">
        <v>54</v>
      </c>
      <c r="E18" t="s">
        <v>291</v>
      </c>
      <c r="F18" t="s">
        <v>2335</v>
      </c>
      <c r="G18" t="s">
        <v>2337</v>
      </c>
      <c r="H18" t="s">
        <v>2334</v>
      </c>
      <c r="I18">
        <v>51</v>
      </c>
      <c r="J18">
        <v>50</v>
      </c>
      <c r="K18">
        <v>0.98040000000000005</v>
      </c>
      <c r="L18" s="147" t="s">
        <v>1341</v>
      </c>
      <c r="M18">
        <v>0.6</v>
      </c>
      <c r="N18" t="s">
        <v>615</v>
      </c>
      <c r="O18" t="s">
        <v>693</v>
      </c>
    </row>
    <row r="19" spans="1:15">
      <c r="A19" t="s">
        <v>573</v>
      </c>
      <c r="B19">
        <v>65</v>
      </c>
      <c r="C19" t="s">
        <v>767</v>
      </c>
      <c r="D19">
        <v>66</v>
      </c>
      <c r="E19" t="s">
        <v>20</v>
      </c>
      <c r="F19" t="s">
        <v>2335</v>
      </c>
      <c r="G19" t="s">
        <v>2337</v>
      </c>
      <c r="H19" t="s">
        <v>2334</v>
      </c>
      <c r="I19">
        <v>80</v>
      </c>
      <c r="J19">
        <v>70</v>
      </c>
      <c r="K19">
        <v>0.875</v>
      </c>
      <c r="L19" s="147" t="s">
        <v>1320</v>
      </c>
      <c r="M19">
        <v>0.9143</v>
      </c>
      <c r="N19" t="s">
        <v>615</v>
      </c>
      <c r="O19" t="s">
        <v>768</v>
      </c>
    </row>
    <row r="20" spans="1:15">
      <c r="A20" t="s">
        <v>573</v>
      </c>
      <c r="B20">
        <v>65</v>
      </c>
      <c r="C20" t="s">
        <v>767</v>
      </c>
      <c r="D20">
        <v>71</v>
      </c>
      <c r="E20" t="s">
        <v>159</v>
      </c>
      <c r="F20" t="s">
        <v>2335</v>
      </c>
      <c r="G20" t="s">
        <v>2337</v>
      </c>
      <c r="H20" t="s">
        <v>2334</v>
      </c>
      <c r="I20">
        <v>63</v>
      </c>
      <c r="J20">
        <v>62</v>
      </c>
      <c r="K20">
        <v>0.98409999999999997</v>
      </c>
      <c r="L20" s="147" t="s">
        <v>1318</v>
      </c>
      <c r="M20">
        <v>0.6613</v>
      </c>
      <c r="N20" t="s">
        <v>615</v>
      </c>
      <c r="O20" t="s">
        <v>770</v>
      </c>
    </row>
    <row r="21" spans="1:15">
      <c r="A21" t="s">
        <v>573</v>
      </c>
      <c r="B21">
        <v>65</v>
      </c>
      <c r="C21" t="s">
        <v>767</v>
      </c>
      <c r="D21">
        <v>68</v>
      </c>
      <c r="E21" t="s">
        <v>114</v>
      </c>
      <c r="F21" t="s">
        <v>2335</v>
      </c>
      <c r="G21" t="s">
        <v>2337</v>
      </c>
      <c r="H21" t="s">
        <v>2334</v>
      </c>
      <c r="I21">
        <v>85</v>
      </c>
      <c r="J21">
        <v>84</v>
      </c>
      <c r="K21">
        <v>0.98819999999999997</v>
      </c>
      <c r="L21" s="147" t="s">
        <v>1304</v>
      </c>
      <c r="M21">
        <v>0.90480000000000005</v>
      </c>
      <c r="N21" t="s">
        <v>615</v>
      </c>
      <c r="O21" t="s">
        <v>771</v>
      </c>
    </row>
    <row r="22" spans="1:15">
      <c r="A22" t="s">
        <v>573</v>
      </c>
      <c r="B22">
        <v>72</v>
      </c>
      <c r="C22" t="s">
        <v>773</v>
      </c>
      <c r="D22">
        <v>73</v>
      </c>
      <c r="E22" t="s">
        <v>175</v>
      </c>
      <c r="F22" t="s">
        <v>2335</v>
      </c>
      <c r="G22" t="s">
        <v>2337</v>
      </c>
      <c r="H22" t="s">
        <v>2334</v>
      </c>
      <c r="I22">
        <v>34</v>
      </c>
      <c r="J22">
        <v>33</v>
      </c>
      <c r="K22">
        <v>0.97060000000000002</v>
      </c>
      <c r="L22" s="147" t="s">
        <v>1586</v>
      </c>
      <c r="M22">
        <v>0.69699999999999995</v>
      </c>
      <c r="N22" t="s">
        <v>615</v>
      </c>
      <c r="O22" t="s">
        <v>693</v>
      </c>
    </row>
    <row r="23" spans="1:15">
      <c r="A23" t="s">
        <v>573</v>
      </c>
      <c r="B23">
        <v>1031</v>
      </c>
      <c r="C23" t="s">
        <v>774</v>
      </c>
      <c r="D23">
        <v>1033</v>
      </c>
      <c r="E23" t="s">
        <v>95</v>
      </c>
      <c r="F23" t="s">
        <v>2335</v>
      </c>
      <c r="G23" t="s">
        <v>2337</v>
      </c>
      <c r="H23" t="s">
        <v>2334</v>
      </c>
      <c r="I23">
        <v>49</v>
      </c>
      <c r="J23">
        <v>48</v>
      </c>
      <c r="K23">
        <v>0.97960000000000003</v>
      </c>
      <c r="L23" s="147" t="s">
        <v>1318</v>
      </c>
      <c r="M23">
        <v>0.85419999999999996</v>
      </c>
      <c r="N23" t="s">
        <v>615</v>
      </c>
      <c r="O23" t="s">
        <v>693</v>
      </c>
    </row>
    <row r="24" spans="1:15">
      <c r="A24" t="s">
        <v>573</v>
      </c>
      <c r="B24">
        <v>78</v>
      </c>
      <c r="C24" t="s">
        <v>776</v>
      </c>
      <c r="D24">
        <v>85</v>
      </c>
      <c r="E24" t="s">
        <v>203</v>
      </c>
      <c r="F24" t="s">
        <v>2335</v>
      </c>
      <c r="G24" t="s">
        <v>2337</v>
      </c>
      <c r="H24" t="s">
        <v>2334</v>
      </c>
      <c r="I24">
        <v>163</v>
      </c>
      <c r="J24">
        <v>163</v>
      </c>
      <c r="K24">
        <v>1</v>
      </c>
      <c r="L24" s="147" t="s">
        <v>1336</v>
      </c>
      <c r="M24">
        <v>0.83440000000000003</v>
      </c>
      <c r="N24" t="s">
        <v>615</v>
      </c>
      <c r="O24" t="s">
        <v>693</v>
      </c>
    </row>
    <row r="25" spans="1:15">
      <c r="A25" t="s">
        <v>573</v>
      </c>
      <c r="B25">
        <v>78</v>
      </c>
      <c r="C25" t="s">
        <v>776</v>
      </c>
      <c r="D25">
        <v>84</v>
      </c>
      <c r="E25" t="s">
        <v>22</v>
      </c>
      <c r="F25" t="s">
        <v>2335</v>
      </c>
      <c r="G25" t="s">
        <v>2337</v>
      </c>
      <c r="H25" t="s">
        <v>2334</v>
      </c>
      <c r="I25">
        <v>46</v>
      </c>
      <c r="J25">
        <v>43</v>
      </c>
      <c r="K25">
        <v>0.93479999999999996</v>
      </c>
      <c r="L25" s="147" t="s">
        <v>1281</v>
      </c>
      <c r="M25">
        <v>0.81399999999999995</v>
      </c>
      <c r="N25" t="s">
        <v>615</v>
      </c>
      <c r="O25" t="s">
        <v>697</v>
      </c>
    </row>
    <row r="26" spans="1:15">
      <c r="A26" t="s">
        <v>573</v>
      </c>
      <c r="B26">
        <v>88</v>
      </c>
      <c r="C26" t="s">
        <v>778</v>
      </c>
      <c r="D26">
        <v>89</v>
      </c>
      <c r="E26" t="s">
        <v>109</v>
      </c>
      <c r="F26" t="s">
        <v>2335</v>
      </c>
      <c r="G26" t="s">
        <v>2337</v>
      </c>
      <c r="H26" t="s">
        <v>2334</v>
      </c>
      <c r="I26">
        <v>25</v>
      </c>
      <c r="J26">
        <v>25</v>
      </c>
      <c r="K26">
        <v>1</v>
      </c>
      <c r="L26" s="147" t="s">
        <v>1293</v>
      </c>
      <c r="M26">
        <v>0.56000000000000005</v>
      </c>
      <c r="N26" t="s">
        <v>615</v>
      </c>
      <c r="O26" t="s">
        <v>693</v>
      </c>
    </row>
    <row r="27" spans="1:15">
      <c r="A27" t="s">
        <v>573</v>
      </c>
      <c r="B27">
        <v>94</v>
      </c>
      <c r="C27" t="s">
        <v>784</v>
      </c>
      <c r="D27">
        <v>99</v>
      </c>
      <c r="E27" t="s">
        <v>29</v>
      </c>
      <c r="F27" t="s">
        <v>2335</v>
      </c>
      <c r="G27" t="s">
        <v>2337</v>
      </c>
      <c r="H27" t="s">
        <v>2334</v>
      </c>
      <c r="I27">
        <v>120</v>
      </c>
      <c r="J27">
        <v>111</v>
      </c>
      <c r="K27">
        <v>0.92500000000000004</v>
      </c>
      <c r="L27" s="147" t="s">
        <v>1362</v>
      </c>
      <c r="M27">
        <v>0.83779999999999999</v>
      </c>
      <c r="N27" t="s">
        <v>615</v>
      </c>
      <c r="O27" t="s">
        <v>735</v>
      </c>
    </row>
    <row r="28" spans="1:15">
      <c r="A28" t="s">
        <v>573</v>
      </c>
      <c r="B28">
        <v>94</v>
      </c>
      <c r="C28" t="s">
        <v>784</v>
      </c>
      <c r="D28">
        <v>101</v>
      </c>
      <c r="E28" t="s">
        <v>295</v>
      </c>
      <c r="F28" t="s">
        <v>2335</v>
      </c>
      <c r="G28" t="s">
        <v>2337</v>
      </c>
      <c r="H28" t="s">
        <v>2334</v>
      </c>
      <c r="I28">
        <v>113</v>
      </c>
      <c r="J28">
        <v>112</v>
      </c>
      <c r="K28">
        <v>0.99119999999999997</v>
      </c>
      <c r="L28" s="147" t="s">
        <v>1527</v>
      </c>
      <c r="M28">
        <v>0.75890000000000002</v>
      </c>
      <c r="N28" t="s">
        <v>615</v>
      </c>
      <c r="O28" t="s">
        <v>786</v>
      </c>
    </row>
    <row r="29" spans="1:15">
      <c r="A29" t="s">
        <v>573</v>
      </c>
      <c r="B29">
        <v>108</v>
      </c>
      <c r="C29" t="s">
        <v>788</v>
      </c>
      <c r="D29">
        <v>109</v>
      </c>
      <c r="E29" t="s">
        <v>123</v>
      </c>
      <c r="F29" t="s">
        <v>2335</v>
      </c>
      <c r="G29" t="s">
        <v>2337</v>
      </c>
      <c r="H29" t="s">
        <v>2334</v>
      </c>
      <c r="I29">
        <v>46</v>
      </c>
      <c r="J29">
        <v>43</v>
      </c>
      <c r="K29">
        <v>0.93479999999999996</v>
      </c>
      <c r="L29" s="147" t="s">
        <v>1578</v>
      </c>
      <c r="M29">
        <v>0.62790000000000001</v>
      </c>
      <c r="N29" t="s">
        <v>615</v>
      </c>
      <c r="O29" t="s">
        <v>688</v>
      </c>
    </row>
    <row r="30" spans="1:15">
      <c r="A30" t="s">
        <v>573</v>
      </c>
      <c r="B30">
        <v>113</v>
      </c>
      <c r="C30" t="s">
        <v>790</v>
      </c>
      <c r="D30">
        <v>116</v>
      </c>
      <c r="E30" t="s">
        <v>246</v>
      </c>
      <c r="F30" t="s">
        <v>2335</v>
      </c>
      <c r="G30" t="s">
        <v>2337</v>
      </c>
      <c r="H30" t="s">
        <v>2334</v>
      </c>
      <c r="I30">
        <v>14</v>
      </c>
      <c r="J30">
        <v>13</v>
      </c>
      <c r="K30">
        <v>0.92859999999999998</v>
      </c>
      <c r="L30" s="147" t="s">
        <v>1285</v>
      </c>
      <c r="M30">
        <v>0.46150000000000002</v>
      </c>
      <c r="N30" t="s">
        <v>615</v>
      </c>
      <c r="O30" t="s">
        <v>697</v>
      </c>
    </row>
    <row r="31" spans="1:15">
      <c r="A31" t="s">
        <v>573</v>
      </c>
      <c r="B31">
        <v>113</v>
      </c>
      <c r="C31" t="s">
        <v>790</v>
      </c>
      <c r="D31">
        <v>115</v>
      </c>
      <c r="E31" t="s">
        <v>249</v>
      </c>
      <c r="F31" t="s">
        <v>2335</v>
      </c>
      <c r="G31" t="s">
        <v>2337</v>
      </c>
      <c r="H31" t="s">
        <v>2334</v>
      </c>
      <c r="I31">
        <v>55</v>
      </c>
      <c r="J31">
        <v>53</v>
      </c>
      <c r="K31">
        <v>0.96360000000000001</v>
      </c>
      <c r="L31" s="147" t="s">
        <v>1361</v>
      </c>
      <c r="M31">
        <v>0.73580000000000001</v>
      </c>
      <c r="N31" t="s">
        <v>615</v>
      </c>
      <c r="O31" t="s">
        <v>792</v>
      </c>
    </row>
    <row r="32" spans="1:15">
      <c r="A32" t="s">
        <v>573</v>
      </c>
      <c r="B32">
        <v>113</v>
      </c>
      <c r="C32" t="s">
        <v>790</v>
      </c>
      <c r="D32">
        <v>114</v>
      </c>
      <c r="E32" t="s">
        <v>516</v>
      </c>
      <c r="F32" t="s">
        <v>2335</v>
      </c>
      <c r="G32" t="s">
        <v>2337</v>
      </c>
      <c r="H32" t="s">
        <v>2334</v>
      </c>
      <c r="I32">
        <v>34</v>
      </c>
      <c r="J32">
        <v>34</v>
      </c>
      <c r="K32">
        <v>1</v>
      </c>
      <c r="L32" s="147" t="s">
        <v>1289</v>
      </c>
      <c r="M32">
        <v>0.26469999999999999</v>
      </c>
      <c r="N32" t="s">
        <v>615</v>
      </c>
      <c r="O32" t="s">
        <v>793</v>
      </c>
    </row>
    <row r="33" spans="1:15">
      <c r="A33" t="s">
        <v>573</v>
      </c>
      <c r="B33">
        <v>1663</v>
      </c>
      <c r="C33" t="s">
        <v>825</v>
      </c>
      <c r="D33">
        <v>1463</v>
      </c>
      <c r="E33" t="s">
        <v>253</v>
      </c>
      <c r="F33" t="s">
        <v>2335</v>
      </c>
      <c r="G33" t="s">
        <v>2337</v>
      </c>
      <c r="H33" t="s">
        <v>2334</v>
      </c>
      <c r="I33">
        <v>159</v>
      </c>
      <c r="J33">
        <v>153</v>
      </c>
      <c r="K33">
        <v>0.96230000000000004</v>
      </c>
      <c r="L33" s="147" t="s">
        <v>1677</v>
      </c>
      <c r="M33">
        <v>0.86270000000000002</v>
      </c>
      <c r="N33" t="s">
        <v>615</v>
      </c>
      <c r="O33" t="s">
        <v>693</v>
      </c>
    </row>
    <row r="34" spans="1:15">
      <c r="A34" t="s">
        <v>573</v>
      </c>
      <c r="B34">
        <v>174</v>
      </c>
      <c r="C34" t="s">
        <v>830</v>
      </c>
      <c r="D34">
        <v>179</v>
      </c>
      <c r="E34" t="s">
        <v>373</v>
      </c>
      <c r="F34" t="s">
        <v>2335</v>
      </c>
      <c r="G34" t="s">
        <v>2337</v>
      </c>
      <c r="H34" t="s">
        <v>2334</v>
      </c>
      <c r="I34">
        <v>86</v>
      </c>
      <c r="J34">
        <v>83</v>
      </c>
      <c r="K34">
        <v>0.96509999999999996</v>
      </c>
      <c r="L34" s="147" t="s">
        <v>1383</v>
      </c>
      <c r="M34">
        <v>0.62649999999999995</v>
      </c>
      <c r="N34" t="s">
        <v>615</v>
      </c>
      <c r="O34" t="s">
        <v>747</v>
      </c>
    </row>
    <row r="35" spans="1:15">
      <c r="A35" t="s">
        <v>573</v>
      </c>
      <c r="B35">
        <v>174</v>
      </c>
      <c r="C35" t="s">
        <v>830</v>
      </c>
      <c r="D35">
        <v>177</v>
      </c>
      <c r="E35" t="s">
        <v>262</v>
      </c>
      <c r="F35" t="s">
        <v>2335</v>
      </c>
      <c r="G35" t="s">
        <v>2337</v>
      </c>
      <c r="H35" t="s">
        <v>2334</v>
      </c>
      <c r="I35">
        <v>30</v>
      </c>
      <c r="J35">
        <v>26</v>
      </c>
      <c r="K35">
        <v>0.86670000000000003</v>
      </c>
      <c r="L35" s="147" t="s">
        <v>1628</v>
      </c>
      <c r="M35">
        <v>0.61539999999999995</v>
      </c>
      <c r="N35" t="s">
        <v>615</v>
      </c>
      <c r="O35" t="s">
        <v>697</v>
      </c>
    </row>
    <row r="36" spans="1:15">
      <c r="A36" t="s">
        <v>573</v>
      </c>
      <c r="B36">
        <v>174</v>
      </c>
      <c r="C36" t="s">
        <v>830</v>
      </c>
      <c r="D36">
        <v>178</v>
      </c>
      <c r="E36" t="s">
        <v>377</v>
      </c>
      <c r="F36" t="s">
        <v>2335</v>
      </c>
      <c r="G36" t="s">
        <v>2337</v>
      </c>
      <c r="H36" t="s">
        <v>2334</v>
      </c>
      <c r="I36">
        <v>63</v>
      </c>
      <c r="J36">
        <v>59</v>
      </c>
      <c r="K36">
        <v>0.9365</v>
      </c>
      <c r="L36" s="147" t="s">
        <v>1423</v>
      </c>
      <c r="M36">
        <v>0.83050000000000002</v>
      </c>
      <c r="N36" t="s">
        <v>615</v>
      </c>
      <c r="O36" t="s">
        <v>735</v>
      </c>
    </row>
    <row r="37" spans="1:15">
      <c r="A37" t="s">
        <v>573</v>
      </c>
      <c r="B37">
        <v>1631</v>
      </c>
      <c r="C37" t="s">
        <v>707</v>
      </c>
      <c r="D37">
        <v>1649</v>
      </c>
      <c r="E37" t="s">
        <v>587</v>
      </c>
      <c r="F37" t="s">
        <v>2335</v>
      </c>
      <c r="G37" t="s">
        <v>2337</v>
      </c>
      <c r="H37" t="s">
        <v>2334</v>
      </c>
      <c r="I37">
        <v>45</v>
      </c>
      <c r="J37">
        <v>44</v>
      </c>
      <c r="K37">
        <v>0.9778</v>
      </c>
      <c r="L37" s="147" t="s">
        <v>1447</v>
      </c>
      <c r="M37">
        <v>0.72729999999999995</v>
      </c>
      <c r="N37" t="s">
        <v>586</v>
      </c>
      <c r="O37" t="s">
        <v>693</v>
      </c>
    </row>
    <row r="38" spans="1:15">
      <c r="A38" t="s">
        <v>573</v>
      </c>
      <c r="B38">
        <v>191</v>
      </c>
      <c r="C38" t="s">
        <v>841</v>
      </c>
      <c r="D38">
        <v>192</v>
      </c>
      <c r="E38" t="s">
        <v>411</v>
      </c>
      <c r="F38" t="s">
        <v>2335</v>
      </c>
      <c r="G38" t="s">
        <v>2337</v>
      </c>
      <c r="H38" t="s">
        <v>2334</v>
      </c>
      <c r="I38">
        <v>54</v>
      </c>
      <c r="J38">
        <v>54</v>
      </c>
      <c r="K38">
        <v>1</v>
      </c>
      <c r="L38" s="147" t="s">
        <v>1423</v>
      </c>
      <c r="M38">
        <v>0.90739999999999998</v>
      </c>
      <c r="N38" t="s">
        <v>615</v>
      </c>
      <c r="O38" t="s">
        <v>693</v>
      </c>
    </row>
    <row r="39" spans="1:15">
      <c r="A39" t="s">
        <v>573</v>
      </c>
      <c r="B39">
        <v>194</v>
      </c>
      <c r="C39" t="s">
        <v>843</v>
      </c>
      <c r="D39">
        <v>201</v>
      </c>
      <c r="E39" t="s">
        <v>414</v>
      </c>
      <c r="F39" t="s">
        <v>2335</v>
      </c>
      <c r="G39" t="s">
        <v>2337</v>
      </c>
      <c r="H39" t="s">
        <v>2334</v>
      </c>
      <c r="I39">
        <v>97</v>
      </c>
      <c r="J39">
        <v>91</v>
      </c>
      <c r="K39">
        <v>0.93810000000000004</v>
      </c>
      <c r="L39" s="147" t="s">
        <v>1451</v>
      </c>
      <c r="M39">
        <v>0.82420000000000004</v>
      </c>
      <c r="N39" t="s">
        <v>615</v>
      </c>
      <c r="O39" t="s">
        <v>735</v>
      </c>
    </row>
    <row r="40" spans="1:15">
      <c r="A40" t="s">
        <v>573</v>
      </c>
      <c r="B40">
        <v>194</v>
      </c>
      <c r="C40" t="s">
        <v>843</v>
      </c>
      <c r="D40">
        <v>202</v>
      </c>
      <c r="E40" t="s">
        <v>279</v>
      </c>
      <c r="F40" t="s">
        <v>2335</v>
      </c>
      <c r="G40" t="s">
        <v>2337</v>
      </c>
      <c r="H40" t="s">
        <v>2334</v>
      </c>
      <c r="I40">
        <v>54</v>
      </c>
      <c r="J40">
        <v>53</v>
      </c>
      <c r="K40">
        <v>0.98150000000000004</v>
      </c>
      <c r="L40" s="147" t="s">
        <v>1281</v>
      </c>
      <c r="M40">
        <v>0.66039999999999999</v>
      </c>
      <c r="N40" t="s">
        <v>615</v>
      </c>
      <c r="O40" t="s">
        <v>845</v>
      </c>
    </row>
    <row r="41" spans="1:15">
      <c r="A41" t="s">
        <v>573</v>
      </c>
      <c r="B41">
        <v>194</v>
      </c>
      <c r="C41" t="s">
        <v>843</v>
      </c>
      <c r="D41">
        <v>200</v>
      </c>
      <c r="E41" t="s">
        <v>393</v>
      </c>
      <c r="F41" t="s">
        <v>2335</v>
      </c>
      <c r="G41" t="s">
        <v>2337</v>
      </c>
      <c r="H41" t="s">
        <v>2334</v>
      </c>
      <c r="I41">
        <v>34</v>
      </c>
      <c r="J41">
        <v>33</v>
      </c>
      <c r="K41">
        <v>0.97060000000000002</v>
      </c>
      <c r="L41" s="147" t="s">
        <v>1283</v>
      </c>
      <c r="M41">
        <v>0.84850000000000003</v>
      </c>
      <c r="N41" t="s">
        <v>615</v>
      </c>
      <c r="O41" t="s">
        <v>747</v>
      </c>
    </row>
    <row r="42" spans="1:15">
      <c r="A42" t="s">
        <v>573</v>
      </c>
      <c r="B42">
        <v>1054</v>
      </c>
      <c r="C42" t="s">
        <v>846</v>
      </c>
      <c r="D42">
        <v>1055</v>
      </c>
      <c r="E42" t="s">
        <v>280</v>
      </c>
      <c r="F42" t="s">
        <v>2335</v>
      </c>
      <c r="G42" t="s">
        <v>2337</v>
      </c>
      <c r="H42" t="s">
        <v>2334</v>
      </c>
      <c r="I42">
        <v>52</v>
      </c>
      <c r="J42">
        <v>51</v>
      </c>
      <c r="K42">
        <v>0.98080000000000001</v>
      </c>
      <c r="L42" s="147" t="s">
        <v>1414</v>
      </c>
      <c r="M42">
        <v>0.84309999999999996</v>
      </c>
      <c r="N42" t="s">
        <v>615</v>
      </c>
      <c r="O42" t="s">
        <v>693</v>
      </c>
    </row>
    <row r="43" spans="1:15">
      <c r="A43" t="s">
        <v>573</v>
      </c>
      <c r="B43">
        <v>219</v>
      </c>
      <c r="C43" t="s">
        <v>856</v>
      </c>
      <c r="D43">
        <v>221</v>
      </c>
      <c r="E43" t="s">
        <v>441</v>
      </c>
      <c r="F43" t="s">
        <v>2335</v>
      </c>
      <c r="G43" t="s">
        <v>2337</v>
      </c>
      <c r="H43" t="s">
        <v>2334</v>
      </c>
      <c r="I43">
        <v>59</v>
      </c>
      <c r="J43">
        <v>58</v>
      </c>
      <c r="K43">
        <v>0.98309999999999997</v>
      </c>
      <c r="L43" s="147" t="s">
        <v>1423</v>
      </c>
      <c r="M43">
        <v>0.8448</v>
      </c>
      <c r="N43" t="s">
        <v>615</v>
      </c>
      <c r="O43" t="s">
        <v>792</v>
      </c>
    </row>
    <row r="44" spans="1:15">
      <c r="A44" t="s">
        <v>573</v>
      </c>
      <c r="B44">
        <v>1011</v>
      </c>
      <c r="C44" t="s">
        <v>714</v>
      </c>
      <c r="D44">
        <v>1012</v>
      </c>
      <c r="E44" t="s">
        <v>169</v>
      </c>
      <c r="F44" t="s">
        <v>2335</v>
      </c>
      <c r="G44" t="s">
        <v>2337</v>
      </c>
      <c r="H44" t="s">
        <v>2334</v>
      </c>
      <c r="I44">
        <v>30</v>
      </c>
      <c r="J44">
        <v>30</v>
      </c>
      <c r="K44">
        <v>1</v>
      </c>
      <c r="L44" s="147" t="s">
        <v>1327</v>
      </c>
      <c r="M44">
        <v>0.8</v>
      </c>
      <c r="N44" t="s">
        <v>615</v>
      </c>
      <c r="O44" t="s">
        <v>693</v>
      </c>
    </row>
    <row r="45" spans="1:15">
      <c r="A45" t="s">
        <v>573</v>
      </c>
      <c r="B45">
        <v>235</v>
      </c>
      <c r="C45" t="s">
        <v>865</v>
      </c>
      <c r="D45">
        <v>236</v>
      </c>
      <c r="E45" t="s">
        <v>314</v>
      </c>
      <c r="F45" t="s">
        <v>2335</v>
      </c>
      <c r="G45" t="s">
        <v>2337</v>
      </c>
      <c r="H45" t="s">
        <v>2334</v>
      </c>
      <c r="I45">
        <v>37</v>
      </c>
      <c r="J45">
        <v>37</v>
      </c>
      <c r="K45">
        <v>1</v>
      </c>
      <c r="L45" s="147" t="s">
        <v>1447</v>
      </c>
      <c r="M45">
        <v>0.8649</v>
      </c>
      <c r="N45" t="s">
        <v>615</v>
      </c>
      <c r="O45" t="s">
        <v>693</v>
      </c>
    </row>
    <row r="46" spans="1:15">
      <c r="A46" t="s">
        <v>573</v>
      </c>
      <c r="B46">
        <v>242</v>
      </c>
      <c r="C46" t="s">
        <v>871</v>
      </c>
      <c r="D46">
        <v>244</v>
      </c>
      <c r="E46" t="s">
        <v>445</v>
      </c>
      <c r="F46" t="s">
        <v>2335</v>
      </c>
      <c r="G46" t="s">
        <v>2337</v>
      </c>
      <c r="H46" t="s">
        <v>2334</v>
      </c>
      <c r="I46">
        <v>87</v>
      </c>
      <c r="J46">
        <v>87</v>
      </c>
      <c r="K46">
        <v>1</v>
      </c>
      <c r="L46" s="147" t="s">
        <v>1392</v>
      </c>
      <c r="M46">
        <v>0.79310000000000003</v>
      </c>
      <c r="N46" t="s">
        <v>615</v>
      </c>
      <c r="O46" t="s">
        <v>875</v>
      </c>
    </row>
    <row r="47" spans="1:15">
      <c r="A47" t="s">
        <v>573</v>
      </c>
      <c r="B47">
        <v>1665</v>
      </c>
      <c r="C47" t="s">
        <v>876</v>
      </c>
      <c r="D47">
        <v>249</v>
      </c>
      <c r="E47" t="s">
        <v>468</v>
      </c>
      <c r="F47" t="s">
        <v>2335</v>
      </c>
      <c r="G47" t="s">
        <v>2337</v>
      </c>
      <c r="H47" t="s">
        <v>2334</v>
      </c>
      <c r="I47">
        <v>19</v>
      </c>
      <c r="J47">
        <v>19</v>
      </c>
      <c r="K47">
        <v>1</v>
      </c>
      <c r="L47" s="147" t="s">
        <v>1438</v>
      </c>
      <c r="M47">
        <v>0.57889999999999997</v>
      </c>
      <c r="N47" t="s">
        <v>615</v>
      </c>
      <c r="O47" t="s">
        <v>693</v>
      </c>
    </row>
    <row r="48" spans="1:15">
      <c r="A48" t="s">
        <v>573</v>
      </c>
      <c r="B48">
        <v>250</v>
      </c>
      <c r="C48" t="s">
        <v>878</v>
      </c>
      <c r="D48">
        <v>251</v>
      </c>
      <c r="E48" t="s">
        <v>264</v>
      </c>
      <c r="F48" t="s">
        <v>2335</v>
      </c>
      <c r="G48" t="s">
        <v>2337</v>
      </c>
      <c r="H48" t="s">
        <v>2334</v>
      </c>
      <c r="I48">
        <v>53</v>
      </c>
      <c r="J48">
        <v>53</v>
      </c>
      <c r="K48">
        <v>1</v>
      </c>
      <c r="L48" s="147" t="s">
        <v>1657</v>
      </c>
      <c r="M48">
        <v>0.8679</v>
      </c>
      <c r="N48" t="s">
        <v>615</v>
      </c>
      <c r="O48" t="s">
        <v>688</v>
      </c>
    </row>
    <row r="49" spans="1:15">
      <c r="A49" t="s">
        <v>573</v>
      </c>
      <c r="B49">
        <v>250</v>
      </c>
      <c r="C49" t="s">
        <v>878</v>
      </c>
      <c r="D49">
        <v>260</v>
      </c>
      <c r="E49" t="s">
        <v>165</v>
      </c>
      <c r="F49" t="s">
        <v>2335</v>
      </c>
      <c r="G49" t="s">
        <v>2337</v>
      </c>
      <c r="H49" t="s">
        <v>2334</v>
      </c>
      <c r="I49">
        <v>56</v>
      </c>
      <c r="J49">
        <v>56</v>
      </c>
      <c r="K49">
        <v>1</v>
      </c>
      <c r="L49" s="147" t="s">
        <v>1432</v>
      </c>
      <c r="M49">
        <v>0.91069999999999995</v>
      </c>
      <c r="N49" t="s">
        <v>615</v>
      </c>
      <c r="O49" t="s">
        <v>688</v>
      </c>
    </row>
    <row r="50" spans="1:15">
      <c r="A50" t="s">
        <v>573</v>
      </c>
      <c r="B50">
        <v>250</v>
      </c>
      <c r="C50" t="s">
        <v>878</v>
      </c>
      <c r="D50">
        <v>2048</v>
      </c>
      <c r="E50" t="s">
        <v>183</v>
      </c>
      <c r="F50" t="s">
        <v>2335</v>
      </c>
      <c r="G50" t="s">
        <v>2337</v>
      </c>
      <c r="H50" t="s">
        <v>2334</v>
      </c>
      <c r="I50">
        <v>83</v>
      </c>
      <c r="J50">
        <v>79</v>
      </c>
      <c r="K50">
        <v>0.95179999999999998</v>
      </c>
      <c r="L50" s="147" t="s">
        <v>1331</v>
      </c>
      <c r="M50">
        <v>0.92410000000000003</v>
      </c>
      <c r="N50" t="s">
        <v>615</v>
      </c>
      <c r="O50" t="s">
        <v>688</v>
      </c>
    </row>
    <row r="51" spans="1:15">
      <c r="A51" t="s">
        <v>573</v>
      </c>
      <c r="B51">
        <v>250</v>
      </c>
      <c r="C51" t="s">
        <v>878</v>
      </c>
      <c r="D51">
        <v>256</v>
      </c>
      <c r="E51" t="s">
        <v>197</v>
      </c>
      <c r="F51" t="s">
        <v>2335</v>
      </c>
      <c r="G51" t="s">
        <v>2337</v>
      </c>
      <c r="H51" t="s">
        <v>2334</v>
      </c>
      <c r="I51">
        <v>96</v>
      </c>
      <c r="J51">
        <v>88</v>
      </c>
      <c r="K51">
        <v>0.91669999999999996</v>
      </c>
      <c r="L51" s="147" t="s">
        <v>1639</v>
      </c>
      <c r="M51">
        <v>0.93179999999999996</v>
      </c>
      <c r="N51" t="s">
        <v>615</v>
      </c>
      <c r="O51" t="s">
        <v>688</v>
      </c>
    </row>
    <row r="52" spans="1:15">
      <c r="A52" t="s">
        <v>573</v>
      </c>
      <c r="B52">
        <v>1213</v>
      </c>
      <c r="C52" t="s">
        <v>202</v>
      </c>
      <c r="D52">
        <v>1214</v>
      </c>
      <c r="E52" t="s">
        <v>202</v>
      </c>
      <c r="F52" t="s">
        <v>2335</v>
      </c>
      <c r="G52" t="s">
        <v>2337</v>
      </c>
      <c r="H52" t="s">
        <v>2334</v>
      </c>
      <c r="I52">
        <v>11</v>
      </c>
      <c r="J52">
        <v>11</v>
      </c>
      <c r="K52">
        <v>1</v>
      </c>
      <c r="L52" s="147" t="s">
        <v>1349</v>
      </c>
      <c r="M52">
        <v>0.45450000000000002</v>
      </c>
      <c r="N52" t="s">
        <v>615</v>
      </c>
      <c r="O52" t="s">
        <v>697</v>
      </c>
    </row>
    <row r="53" spans="1:15">
      <c r="A53" t="s">
        <v>573</v>
      </c>
      <c r="B53">
        <v>264</v>
      </c>
      <c r="C53" t="s">
        <v>880</v>
      </c>
      <c r="D53">
        <v>265</v>
      </c>
      <c r="E53" t="s">
        <v>477</v>
      </c>
      <c r="F53" t="s">
        <v>2335</v>
      </c>
      <c r="G53" t="s">
        <v>2337</v>
      </c>
      <c r="H53" t="s">
        <v>2334</v>
      </c>
      <c r="I53">
        <v>21</v>
      </c>
      <c r="J53">
        <v>21</v>
      </c>
      <c r="K53">
        <v>1</v>
      </c>
      <c r="L53" s="147" t="s">
        <v>1335</v>
      </c>
      <c r="M53">
        <v>0.71430000000000005</v>
      </c>
      <c r="N53" t="s">
        <v>615</v>
      </c>
      <c r="O53" t="s">
        <v>693</v>
      </c>
    </row>
    <row r="54" spans="1:15">
      <c r="A54" t="s">
        <v>573</v>
      </c>
      <c r="B54">
        <v>266</v>
      </c>
      <c r="C54" t="s">
        <v>882</v>
      </c>
      <c r="D54">
        <v>271</v>
      </c>
      <c r="E54" t="s">
        <v>341</v>
      </c>
      <c r="F54" t="s">
        <v>2335</v>
      </c>
      <c r="G54" t="s">
        <v>2337</v>
      </c>
      <c r="H54" t="s">
        <v>2334</v>
      </c>
      <c r="I54">
        <v>55</v>
      </c>
      <c r="J54">
        <v>52</v>
      </c>
      <c r="K54">
        <v>0.94550000000000001</v>
      </c>
      <c r="L54" s="147" t="s">
        <v>1657</v>
      </c>
      <c r="M54">
        <v>0.88460000000000005</v>
      </c>
      <c r="N54" t="s">
        <v>615</v>
      </c>
      <c r="O54" t="s">
        <v>747</v>
      </c>
    </row>
    <row r="55" spans="1:15">
      <c r="A55" t="s">
        <v>573</v>
      </c>
      <c r="B55">
        <v>696</v>
      </c>
      <c r="C55" t="s">
        <v>904</v>
      </c>
      <c r="D55">
        <v>698</v>
      </c>
      <c r="E55" t="s">
        <v>382</v>
      </c>
      <c r="F55" t="s">
        <v>2335</v>
      </c>
      <c r="G55" t="s">
        <v>2337</v>
      </c>
      <c r="H55" t="s">
        <v>2334</v>
      </c>
      <c r="I55">
        <v>53</v>
      </c>
      <c r="J55">
        <v>52</v>
      </c>
      <c r="K55">
        <v>0.98109999999999997</v>
      </c>
      <c r="L55" s="147" t="s">
        <v>1310</v>
      </c>
      <c r="M55">
        <v>0.71150000000000002</v>
      </c>
      <c r="N55" t="s">
        <v>615</v>
      </c>
      <c r="O55" t="s">
        <v>688</v>
      </c>
    </row>
    <row r="56" spans="1:15">
      <c r="A56" t="s">
        <v>573</v>
      </c>
      <c r="B56">
        <v>1672</v>
      </c>
      <c r="C56" t="s">
        <v>581</v>
      </c>
      <c r="D56">
        <v>1673</v>
      </c>
      <c r="E56" t="s">
        <v>581</v>
      </c>
      <c r="F56" t="s">
        <v>2335</v>
      </c>
      <c r="G56" t="s">
        <v>2337</v>
      </c>
      <c r="H56" t="s">
        <v>2334</v>
      </c>
      <c r="I56">
        <v>36</v>
      </c>
      <c r="J56">
        <v>34</v>
      </c>
      <c r="K56">
        <v>0.94440000000000002</v>
      </c>
      <c r="L56" s="147" t="s">
        <v>1290</v>
      </c>
      <c r="M56">
        <v>0.85289999999999999</v>
      </c>
      <c r="N56" t="s">
        <v>586</v>
      </c>
      <c r="O56" t="s">
        <v>689</v>
      </c>
    </row>
    <row r="57" spans="1:15">
      <c r="A57" t="s">
        <v>573</v>
      </c>
      <c r="B57">
        <v>296</v>
      </c>
      <c r="C57" t="s">
        <v>895</v>
      </c>
      <c r="D57">
        <v>297</v>
      </c>
      <c r="E57" t="s">
        <v>243</v>
      </c>
      <c r="F57" t="s">
        <v>2335</v>
      </c>
      <c r="G57" t="s">
        <v>2337</v>
      </c>
      <c r="H57" t="s">
        <v>2334</v>
      </c>
      <c r="I57">
        <v>59</v>
      </c>
      <c r="J57">
        <v>54</v>
      </c>
      <c r="K57">
        <v>0.9153</v>
      </c>
      <c r="L57" s="147" t="s">
        <v>1397</v>
      </c>
      <c r="M57">
        <v>0.77780000000000005</v>
      </c>
      <c r="N57" t="s">
        <v>615</v>
      </c>
      <c r="O57" t="s">
        <v>693</v>
      </c>
    </row>
    <row r="58" spans="1:15">
      <c r="A58" t="s">
        <v>573</v>
      </c>
      <c r="B58">
        <v>298</v>
      </c>
      <c r="C58" t="s">
        <v>897</v>
      </c>
      <c r="D58">
        <v>299</v>
      </c>
      <c r="E58" t="s">
        <v>42</v>
      </c>
      <c r="F58" t="s">
        <v>2335</v>
      </c>
      <c r="G58" t="s">
        <v>2337</v>
      </c>
      <c r="H58" t="s">
        <v>2334</v>
      </c>
      <c r="I58">
        <v>19</v>
      </c>
      <c r="J58">
        <v>18</v>
      </c>
      <c r="K58">
        <v>0.94740000000000002</v>
      </c>
      <c r="L58" s="147" t="s">
        <v>1294</v>
      </c>
      <c r="M58">
        <v>0.72219999999999995</v>
      </c>
      <c r="N58" t="s">
        <v>615</v>
      </c>
      <c r="O58" t="s">
        <v>747</v>
      </c>
    </row>
    <row r="59" spans="1:15">
      <c r="A59" t="s">
        <v>573</v>
      </c>
      <c r="B59">
        <v>298</v>
      </c>
      <c r="C59" t="s">
        <v>897</v>
      </c>
      <c r="D59">
        <v>301</v>
      </c>
      <c r="E59" t="s">
        <v>122</v>
      </c>
      <c r="F59" t="s">
        <v>2335</v>
      </c>
      <c r="G59" t="s">
        <v>2337</v>
      </c>
      <c r="H59" t="s">
        <v>2334</v>
      </c>
      <c r="I59">
        <v>39</v>
      </c>
      <c r="J59">
        <v>36</v>
      </c>
      <c r="K59">
        <v>0.92310000000000003</v>
      </c>
      <c r="L59" s="147" t="s">
        <v>1341</v>
      </c>
      <c r="M59">
        <v>0.83330000000000004</v>
      </c>
      <c r="N59" t="s">
        <v>615</v>
      </c>
      <c r="O59" t="s">
        <v>683</v>
      </c>
    </row>
    <row r="60" spans="1:15">
      <c r="A60" t="s">
        <v>573</v>
      </c>
      <c r="B60">
        <v>311</v>
      </c>
      <c r="C60" t="s">
        <v>902</v>
      </c>
      <c r="D60">
        <v>312</v>
      </c>
      <c r="E60" t="s">
        <v>230</v>
      </c>
      <c r="F60" t="s">
        <v>2335</v>
      </c>
      <c r="G60" t="s">
        <v>2337</v>
      </c>
      <c r="H60" t="s">
        <v>2334</v>
      </c>
      <c r="I60">
        <v>20</v>
      </c>
      <c r="J60">
        <v>20</v>
      </c>
      <c r="K60">
        <v>1</v>
      </c>
      <c r="L60" s="147" t="s">
        <v>1335</v>
      </c>
      <c r="M60">
        <v>0.75</v>
      </c>
      <c r="N60" t="s">
        <v>615</v>
      </c>
      <c r="O60" t="s">
        <v>693</v>
      </c>
    </row>
    <row r="61" spans="1:15">
      <c r="A61" t="s">
        <v>573</v>
      </c>
      <c r="B61">
        <v>319</v>
      </c>
      <c r="C61" t="s">
        <v>911</v>
      </c>
      <c r="D61">
        <v>320</v>
      </c>
      <c r="E61" t="s">
        <v>504</v>
      </c>
      <c r="F61" t="s">
        <v>2335</v>
      </c>
      <c r="G61" t="s">
        <v>2337</v>
      </c>
      <c r="H61" t="s">
        <v>2334</v>
      </c>
      <c r="I61">
        <v>19</v>
      </c>
      <c r="J61">
        <v>19</v>
      </c>
      <c r="K61">
        <v>1</v>
      </c>
      <c r="L61" s="147" t="s">
        <v>1293</v>
      </c>
      <c r="M61">
        <v>0.73680000000000001</v>
      </c>
      <c r="N61" t="s">
        <v>615</v>
      </c>
      <c r="O61" t="s">
        <v>693</v>
      </c>
    </row>
    <row r="62" spans="1:15">
      <c r="A62" t="s">
        <v>573</v>
      </c>
      <c r="B62">
        <v>342</v>
      </c>
      <c r="C62" t="s">
        <v>915</v>
      </c>
      <c r="D62">
        <v>344</v>
      </c>
      <c r="E62" t="s">
        <v>267</v>
      </c>
      <c r="F62" t="s">
        <v>2335</v>
      </c>
      <c r="G62" t="s">
        <v>2337</v>
      </c>
      <c r="H62" t="s">
        <v>2334</v>
      </c>
      <c r="I62">
        <v>60</v>
      </c>
      <c r="J62">
        <v>60</v>
      </c>
      <c r="K62">
        <v>1</v>
      </c>
      <c r="L62" s="147" t="s">
        <v>1432</v>
      </c>
      <c r="M62">
        <v>0.85</v>
      </c>
      <c r="N62" t="s">
        <v>615</v>
      </c>
      <c r="O62" t="s">
        <v>693</v>
      </c>
    </row>
    <row r="63" spans="1:15">
      <c r="A63" t="s">
        <v>573</v>
      </c>
      <c r="B63">
        <v>364</v>
      </c>
      <c r="C63" t="s">
        <v>923</v>
      </c>
      <c r="D63">
        <v>369</v>
      </c>
      <c r="E63" t="s">
        <v>31</v>
      </c>
      <c r="F63" t="s">
        <v>2335</v>
      </c>
      <c r="G63" t="s">
        <v>2337</v>
      </c>
      <c r="H63" t="s">
        <v>2334</v>
      </c>
      <c r="I63">
        <v>49</v>
      </c>
      <c r="J63">
        <v>45</v>
      </c>
      <c r="K63">
        <v>0.91839999999999999</v>
      </c>
      <c r="L63" s="147" t="s">
        <v>1448</v>
      </c>
      <c r="M63">
        <v>0.73329999999999995</v>
      </c>
      <c r="N63" t="s">
        <v>615</v>
      </c>
      <c r="O63" t="s">
        <v>747</v>
      </c>
    </row>
    <row r="64" spans="1:15">
      <c r="A64" t="s">
        <v>573</v>
      </c>
      <c r="B64">
        <v>364</v>
      </c>
      <c r="C64" t="s">
        <v>923</v>
      </c>
      <c r="D64">
        <v>385</v>
      </c>
      <c r="E64" t="s">
        <v>245</v>
      </c>
      <c r="F64" t="s">
        <v>2335</v>
      </c>
      <c r="G64" t="s">
        <v>2337</v>
      </c>
      <c r="H64" t="s">
        <v>2334</v>
      </c>
      <c r="I64">
        <v>35</v>
      </c>
      <c r="J64">
        <v>35</v>
      </c>
      <c r="K64">
        <v>1</v>
      </c>
      <c r="L64" s="147" t="s">
        <v>1308</v>
      </c>
      <c r="M64">
        <v>0.7429</v>
      </c>
      <c r="N64" t="s">
        <v>615</v>
      </c>
      <c r="O64" t="s">
        <v>747</v>
      </c>
    </row>
    <row r="65" spans="1:15">
      <c r="A65" t="s">
        <v>573</v>
      </c>
      <c r="B65">
        <v>364</v>
      </c>
      <c r="C65" t="s">
        <v>923</v>
      </c>
      <c r="D65">
        <v>381</v>
      </c>
      <c r="E65" t="s">
        <v>274</v>
      </c>
      <c r="F65" t="s">
        <v>2335</v>
      </c>
      <c r="G65" t="s">
        <v>2337</v>
      </c>
      <c r="H65" t="s">
        <v>2334</v>
      </c>
      <c r="I65">
        <v>41</v>
      </c>
      <c r="J65">
        <v>38</v>
      </c>
      <c r="K65">
        <v>0.92679999999999996</v>
      </c>
      <c r="L65" s="147" t="s">
        <v>1283</v>
      </c>
      <c r="M65">
        <v>0.73680000000000001</v>
      </c>
      <c r="N65" t="s">
        <v>615</v>
      </c>
      <c r="O65" t="s">
        <v>747</v>
      </c>
    </row>
    <row r="66" spans="1:15">
      <c r="A66" t="s">
        <v>573</v>
      </c>
      <c r="B66">
        <v>364</v>
      </c>
      <c r="C66" t="s">
        <v>923</v>
      </c>
      <c r="D66">
        <v>373</v>
      </c>
      <c r="E66" t="s">
        <v>298</v>
      </c>
      <c r="F66" t="s">
        <v>2335</v>
      </c>
      <c r="G66" t="s">
        <v>2337</v>
      </c>
      <c r="H66" t="s">
        <v>2334</v>
      </c>
      <c r="I66">
        <v>31</v>
      </c>
      <c r="J66">
        <v>31</v>
      </c>
      <c r="K66">
        <v>1</v>
      </c>
      <c r="L66" s="147" t="s">
        <v>1497</v>
      </c>
      <c r="M66">
        <v>0.6452</v>
      </c>
      <c r="N66" t="s">
        <v>615</v>
      </c>
      <c r="O66" t="s">
        <v>747</v>
      </c>
    </row>
    <row r="67" spans="1:15">
      <c r="A67" t="s">
        <v>573</v>
      </c>
      <c r="B67">
        <v>364</v>
      </c>
      <c r="C67" t="s">
        <v>923</v>
      </c>
      <c r="D67">
        <v>375</v>
      </c>
      <c r="E67" t="s">
        <v>132</v>
      </c>
      <c r="F67" t="s">
        <v>2335</v>
      </c>
      <c r="G67" t="s">
        <v>2337</v>
      </c>
      <c r="H67" t="s">
        <v>2334</v>
      </c>
      <c r="I67">
        <v>75</v>
      </c>
      <c r="J67">
        <v>64</v>
      </c>
      <c r="K67">
        <v>0.85329999999999995</v>
      </c>
      <c r="L67" s="147" t="s">
        <v>1358</v>
      </c>
      <c r="M67">
        <v>0.89059999999999995</v>
      </c>
      <c r="N67" t="s">
        <v>615</v>
      </c>
      <c r="O67" t="s">
        <v>735</v>
      </c>
    </row>
    <row r="68" spans="1:15">
      <c r="A68" t="s">
        <v>573</v>
      </c>
      <c r="B68">
        <v>364</v>
      </c>
      <c r="C68" t="s">
        <v>923</v>
      </c>
      <c r="D68">
        <v>376</v>
      </c>
      <c r="E68" t="s">
        <v>110</v>
      </c>
      <c r="F68" t="s">
        <v>2335</v>
      </c>
      <c r="G68" t="s">
        <v>2337</v>
      </c>
      <c r="H68" t="s">
        <v>2334</v>
      </c>
      <c r="I68">
        <v>70</v>
      </c>
      <c r="J68">
        <v>64</v>
      </c>
      <c r="K68">
        <v>0.9143</v>
      </c>
      <c r="L68" s="147" t="s">
        <v>1456</v>
      </c>
      <c r="M68">
        <v>0.85940000000000005</v>
      </c>
      <c r="N68" t="s">
        <v>615</v>
      </c>
      <c r="O68" t="s">
        <v>735</v>
      </c>
    </row>
    <row r="69" spans="1:15">
      <c r="A69" t="s">
        <v>573</v>
      </c>
      <c r="B69">
        <v>364</v>
      </c>
      <c r="C69" t="s">
        <v>923</v>
      </c>
      <c r="D69">
        <v>370</v>
      </c>
      <c r="E69" t="s">
        <v>479</v>
      </c>
      <c r="F69" t="s">
        <v>2335</v>
      </c>
      <c r="G69" t="s">
        <v>2337</v>
      </c>
      <c r="H69" t="s">
        <v>2334</v>
      </c>
      <c r="I69">
        <v>18</v>
      </c>
      <c r="J69">
        <v>16</v>
      </c>
      <c r="K69">
        <v>0.88890000000000002</v>
      </c>
      <c r="L69" s="147" t="s">
        <v>1372</v>
      </c>
      <c r="M69">
        <v>0.5</v>
      </c>
      <c r="N69" t="s">
        <v>615</v>
      </c>
      <c r="O69" t="s">
        <v>747</v>
      </c>
    </row>
    <row r="70" spans="1:15">
      <c r="A70" t="s">
        <v>573</v>
      </c>
      <c r="B70">
        <v>364</v>
      </c>
      <c r="C70" t="s">
        <v>923</v>
      </c>
      <c r="D70">
        <v>377</v>
      </c>
      <c r="E70" t="s">
        <v>349</v>
      </c>
      <c r="F70" t="s">
        <v>2335</v>
      </c>
      <c r="G70" t="s">
        <v>2337</v>
      </c>
      <c r="H70" t="s">
        <v>2334</v>
      </c>
      <c r="I70">
        <v>88</v>
      </c>
      <c r="J70">
        <v>83</v>
      </c>
      <c r="K70">
        <v>0.94320000000000004</v>
      </c>
      <c r="L70" s="147" t="s">
        <v>1481</v>
      </c>
      <c r="M70">
        <v>0.84340000000000004</v>
      </c>
      <c r="N70" t="s">
        <v>615</v>
      </c>
      <c r="O70" t="s">
        <v>735</v>
      </c>
    </row>
    <row r="71" spans="1:15">
      <c r="A71" t="s">
        <v>573</v>
      </c>
      <c r="B71">
        <v>364</v>
      </c>
      <c r="C71" t="s">
        <v>923</v>
      </c>
      <c r="D71">
        <v>386</v>
      </c>
      <c r="E71" t="s">
        <v>403</v>
      </c>
      <c r="F71" t="s">
        <v>2335</v>
      </c>
      <c r="G71" t="s">
        <v>2337</v>
      </c>
      <c r="H71" t="s">
        <v>2334</v>
      </c>
      <c r="I71">
        <v>32</v>
      </c>
      <c r="J71">
        <v>32</v>
      </c>
      <c r="K71">
        <v>1</v>
      </c>
      <c r="L71" s="147" t="s">
        <v>1557</v>
      </c>
      <c r="M71">
        <v>0.59379999999999999</v>
      </c>
      <c r="N71" t="s">
        <v>615</v>
      </c>
      <c r="O71" t="s">
        <v>845</v>
      </c>
    </row>
    <row r="72" spans="1:15">
      <c r="A72" t="s">
        <v>573</v>
      </c>
      <c r="B72">
        <v>364</v>
      </c>
      <c r="C72" t="s">
        <v>923</v>
      </c>
      <c r="D72">
        <v>372</v>
      </c>
      <c r="E72" t="s">
        <v>519</v>
      </c>
      <c r="F72" t="s">
        <v>2335</v>
      </c>
      <c r="G72" t="s">
        <v>2337</v>
      </c>
      <c r="H72" t="s">
        <v>2334</v>
      </c>
      <c r="I72">
        <v>15</v>
      </c>
      <c r="J72">
        <v>15</v>
      </c>
      <c r="K72">
        <v>1</v>
      </c>
      <c r="L72" s="147" t="s">
        <v>1389</v>
      </c>
      <c r="M72">
        <v>0.4667</v>
      </c>
      <c r="N72" t="s">
        <v>615</v>
      </c>
      <c r="O72" t="s">
        <v>747</v>
      </c>
    </row>
    <row r="73" spans="1:15">
      <c r="A73" t="s">
        <v>573</v>
      </c>
      <c r="B73">
        <v>1438</v>
      </c>
      <c r="C73" t="s">
        <v>930</v>
      </c>
      <c r="D73">
        <v>59</v>
      </c>
      <c r="E73" t="s">
        <v>8</v>
      </c>
      <c r="F73" t="s">
        <v>2335</v>
      </c>
      <c r="G73" t="s">
        <v>2337</v>
      </c>
      <c r="H73" t="s">
        <v>2334</v>
      </c>
      <c r="I73">
        <v>84</v>
      </c>
      <c r="J73">
        <v>76</v>
      </c>
      <c r="K73">
        <v>0.90480000000000005</v>
      </c>
      <c r="L73" s="147" t="s">
        <v>1481</v>
      </c>
      <c r="M73">
        <v>0.92110000000000003</v>
      </c>
      <c r="N73" t="s">
        <v>615</v>
      </c>
      <c r="O73" t="s">
        <v>735</v>
      </c>
    </row>
    <row r="74" spans="1:15">
      <c r="A74" t="s">
        <v>573</v>
      </c>
      <c r="B74">
        <v>1438</v>
      </c>
      <c r="C74" t="s">
        <v>930</v>
      </c>
      <c r="D74">
        <v>57</v>
      </c>
      <c r="E74" t="s">
        <v>235</v>
      </c>
      <c r="F74" t="s">
        <v>2335</v>
      </c>
      <c r="G74" t="s">
        <v>2337</v>
      </c>
      <c r="H74" t="s">
        <v>2334</v>
      </c>
      <c r="I74">
        <v>42</v>
      </c>
      <c r="J74">
        <v>41</v>
      </c>
      <c r="K74">
        <v>0.97619999999999996</v>
      </c>
      <c r="L74" s="147" t="s">
        <v>1558</v>
      </c>
      <c r="M74">
        <v>0.82930000000000004</v>
      </c>
      <c r="N74" t="s">
        <v>615</v>
      </c>
      <c r="O74" t="s">
        <v>786</v>
      </c>
    </row>
    <row r="75" spans="1:15">
      <c r="A75" t="s">
        <v>573</v>
      </c>
      <c r="B75">
        <v>1438</v>
      </c>
      <c r="C75" t="s">
        <v>930</v>
      </c>
      <c r="D75">
        <v>60</v>
      </c>
      <c r="E75" t="s">
        <v>124</v>
      </c>
      <c r="F75" t="s">
        <v>2335</v>
      </c>
      <c r="G75" t="s">
        <v>2337</v>
      </c>
      <c r="H75" t="s">
        <v>2334</v>
      </c>
      <c r="I75">
        <v>36</v>
      </c>
      <c r="J75">
        <v>33</v>
      </c>
      <c r="K75">
        <v>0.91669999999999996</v>
      </c>
      <c r="L75" s="147" t="s">
        <v>1283</v>
      </c>
      <c r="M75">
        <v>0.84850000000000003</v>
      </c>
      <c r="N75" t="s">
        <v>615</v>
      </c>
      <c r="O75" t="s">
        <v>697</v>
      </c>
    </row>
    <row r="76" spans="1:15">
      <c r="A76" t="s">
        <v>573</v>
      </c>
      <c r="B76">
        <v>1445</v>
      </c>
      <c r="C76" t="s">
        <v>934</v>
      </c>
      <c r="D76">
        <v>2116</v>
      </c>
      <c r="E76" t="s">
        <v>242</v>
      </c>
      <c r="F76" t="s">
        <v>2335</v>
      </c>
      <c r="G76" t="s">
        <v>2337</v>
      </c>
      <c r="H76" t="s">
        <v>2334</v>
      </c>
      <c r="I76">
        <v>35</v>
      </c>
      <c r="J76">
        <v>35</v>
      </c>
      <c r="K76">
        <v>1</v>
      </c>
      <c r="L76" s="147" t="s">
        <v>1286</v>
      </c>
      <c r="M76">
        <v>0.71430000000000005</v>
      </c>
      <c r="N76" t="s">
        <v>615</v>
      </c>
      <c r="O76" t="s">
        <v>747</v>
      </c>
    </row>
    <row r="77" spans="1:15">
      <c r="A77" t="s">
        <v>573</v>
      </c>
      <c r="B77">
        <v>1445</v>
      </c>
      <c r="C77" t="s">
        <v>934</v>
      </c>
      <c r="D77">
        <v>2075</v>
      </c>
      <c r="E77" t="s">
        <v>497</v>
      </c>
      <c r="F77" t="s">
        <v>2335</v>
      </c>
      <c r="G77" t="s">
        <v>2337</v>
      </c>
      <c r="H77" t="s">
        <v>2334</v>
      </c>
      <c r="I77">
        <v>54</v>
      </c>
      <c r="J77">
        <v>52</v>
      </c>
      <c r="K77">
        <v>0.96299999999999997</v>
      </c>
      <c r="L77" s="147" t="s">
        <v>1318</v>
      </c>
      <c r="M77">
        <v>0.78849999999999998</v>
      </c>
      <c r="N77" t="s">
        <v>615</v>
      </c>
      <c r="O77" t="s">
        <v>693</v>
      </c>
    </row>
    <row r="78" spans="1:15">
      <c r="A78" t="s">
        <v>573</v>
      </c>
      <c r="B78">
        <v>561</v>
      </c>
      <c r="C78" t="s">
        <v>939</v>
      </c>
      <c r="D78">
        <v>569</v>
      </c>
      <c r="E78" t="s">
        <v>195</v>
      </c>
      <c r="F78" t="s">
        <v>2335</v>
      </c>
      <c r="G78" t="s">
        <v>2337</v>
      </c>
      <c r="H78" t="s">
        <v>2334</v>
      </c>
      <c r="I78">
        <v>55</v>
      </c>
      <c r="J78">
        <v>51</v>
      </c>
      <c r="K78">
        <v>0.92730000000000001</v>
      </c>
      <c r="L78" s="147" t="s">
        <v>1368</v>
      </c>
      <c r="M78">
        <v>0.88239999999999996</v>
      </c>
      <c r="N78" t="s">
        <v>615</v>
      </c>
      <c r="O78" t="s">
        <v>735</v>
      </c>
    </row>
    <row r="79" spans="1:15">
      <c r="A79" t="s">
        <v>573</v>
      </c>
      <c r="B79">
        <v>1446</v>
      </c>
      <c r="C79" t="s">
        <v>946</v>
      </c>
      <c r="D79">
        <v>1448</v>
      </c>
      <c r="E79" t="s">
        <v>260</v>
      </c>
      <c r="F79" t="s">
        <v>2335</v>
      </c>
      <c r="G79" t="s">
        <v>2337</v>
      </c>
      <c r="H79" t="s">
        <v>2334</v>
      </c>
      <c r="I79">
        <v>42</v>
      </c>
      <c r="J79">
        <v>40</v>
      </c>
      <c r="K79">
        <v>0.95240000000000002</v>
      </c>
      <c r="L79" s="147" t="s">
        <v>1341</v>
      </c>
      <c r="M79">
        <v>0.75</v>
      </c>
      <c r="N79" t="s">
        <v>615</v>
      </c>
      <c r="O79" t="s">
        <v>770</v>
      </c>
    </row>
    <row r="80" spans="1:15">
      <c r="A80" t="s">
        <v>573</v>
      </c>
      <c r="B80">
        <v>1446</v>
      </c>
      <c r="C80" t="s">
        <v>946</v>
      </c>
      <c r="D80">
        <v>1447</v>
      </c>
      <c r="E80" t="s">
        <v>259</v>
      </c>
      <c r="F80" t="s">
        <v>2335</v>
      </c>
      <c r="G80" t="s">
        <v>2337</v>
      </c>
      <c r="H80" t="s">
        <v>2334</v>
      </c>
      <c r="I80">
        <v>81</v>
      </c>
      <c r="J80">
        <v>79</v>
      </c>
      <c r="K80">
        <v>0.97529999999999994</v>
      </c>
      <c r="L80" s="147" t="s">
        <v>1322</v>
      </c>
      <c r="M80">
        <v>0.86080000000000001</v>
      </c>
      <c r="N80" t="s">
        <v>615</v>
      </c>
      <c r="O80" t="s">
        <v>792</v>
      </c>
    </row>
    <row r="81" spans="1:15">
      <c r="A81" t="s">
        <v>573</v>
      </c>
      <c r="B81">
        <v>1449</v>
      </c>
      <c r="C81" t="s">
        <v>950</v>
      </c>
      <c r="D81">
        <v>156</v>
      </c>
      <c r="E81" t="s">
        <v>327</v>
      </c>
      <c r="F81" t="s">
        <v>2335</v>
      </c>
      <c r="G81" t="s">
        <v>2337</v>
      </c>
      <c r="H81" t="s">
        <v>2334</v>
      </c>
      <c r="I81">
        <v>54</v>
      </c>
      <c r="J81">
        <v>54</v>
      </c>
      <c r="K81">
        <v>1</v>
      </c>
      <c r="L81" s="147" t="s">
        <v>1558</v>
      </c>
      <c r="M81">
        <v>0.62960000000000005</v>
      </c>
      <c r="N81" t="s">
        <v>615</v>
      </c>
      <c r="O81" t="s">
        <v>693</v>
      </c>
    </row>
    <row r="82" spans="1:15">
      <c r="A82" t="s">
        <v>573</v>
      </c>
      <c r="B82">
        <v>1449</v>
      </c>
      <c r="C82" t="s">
        <v>950</v>
      </c>
      <c r="D82">
        <v>186</v>
      </c>
      <c r="E82" t="s">
        <v>392</v>
      </c>
      <c r="F82" t="s">
        <v>2335</v>
      </c>
      <c r="G82" t="s">
        <v>2337</v>
      </c>
      <c r="H82" t="s">
        <v>2334</v>
      </c>
      <c r="I82">
        <v>37</v>
      </c>
      <c r="J82">
        <v>35</v>
      </c>
      <c r="K82">
        <v>0.94589999999999996</v>
      </c>
      <c r="L82" s="147" t="s">
        <v>1308</v>
      </c>
      <c r="M82">
        <v>0.7429</v>
      </c>
      <c r="N82" t="s">
        <v>615</v>
      </c>
      <c r="O82" t="s">
        <v>735</v>
      </c>
    </row>
    <row r="83" spans="1:15">
      <c r="A83" t="s">
        <v>573</v>
      </c>
      <c r="B83">
        <v>1449</v>
      </c>
      <c r="C83" t="s">
        <v>950</v>
      </c>
      <c r="D83">
        <v>187</v>
      </c>
      <c r="E83" t="s">
        <v>488</v>
      </c>
      <c r="F83" t="s">
        <v>2335</v>
      </c>
      <c r="G83" t="s">
        <v>2337</v>
      </c>
      <c r="H83" t="s">
        <v>2334</v>
      </c>
      <c r="I83">
        <v>54</v>
      </c>
      <c r="J83">
        <v>52</v>
      </c>
      <c r="K83">
        <v>0.96299999999999997</v>
      </c>
      <c r="L83" s="147" t="s">
        <v>1361</v>
      </c>
      <c r="M83">
        <v>0.75</v>
      </c>
      <c r="N83" t="s">
        <v>615</v>
      </c>
      <c r="O83" t="s">
        <v>786</v>
      </c>
    </row>
    <row r="84" spans="1:15">
      <c r="A84" t="s">
        <v>573</v>
      </c>
      <c r="B84">
        <v>587</v>
      </c>
      <c r="C84" t="s">
        <v>954</v>
      </c>
      <c r="D84">
        <v>592</v>
      </c>
      <c r="E84" t="s">
        <v>15</v>
      </c>
      <c r="F84" t="s">
        <v>2335</v>
      </c>
      <c r="G84" t="s">
        <v>2337</v>
      </c>
      <c r="H84" t="s">
        <v>2334</v>
      </c>
      <c r="I84">
        <v>129</v>
      </c>
      <c r="J84">
        <v>115</v>
      </c>
      <c r="K84">
        <v>0.89149999999999996</v>
      </c>
      <c r="L84" s="147" t="s">
        <v>1446</v>
      </c>
      <c r="M84">
        <v>0.91300000000000003</v>
      </c>
      <c r="N84" t="s">
        <v>615</v>
      </c>
      <c r="O84" t="s">
        <v>735</v>
      </c>
    </row>
    <row r="85" spans="1:15">
      <c r="A85" t="s">
        <v>573</v>
      </c>
      <c r="B85">
        <v>587</v>
      </c>
      <c r="C85" t="s">
        <v>954</v>
      </c>
      <c r="D85">
        <v>600</v>
      </c>
      <c r="E85" t="s">
        <v>164</v>
      </c>
      <c r="F85" t="s">
        <v>2335</v>
      </c>
      <c r="G85" t="s">
        <v>2337</v>
      </c>
      <c r="H85" t="s">
        <v>2334</v>
      </c>
      <c r="I85">
        <v>70</v>
      </c>
      <c r="J85">
        <v>66</v>
      </c>
      <c r="K85">
        <v>0.94289999999999996</v>
      </c>
      <c r="L85" s="147" t="s">
        <v>1345</v>
      </c>
      <c r="M85">
        <v>0.81820000000000004</v>
      </c>
      <c r="N85" t="s">
        <v>615</v>
      </c>
      <c r="O85" t="s">
        <v>747</v>
      </c>
    </row>
    <row r="86" spans="1:15">
      <c r="A86" t="s">
        <v>573</v>
      </c>
      <c r="B86">
        <v>603</v>
      </c>
      <c r="C86" t="s">
        <v>963</v>
      </c>
      <c r="D86">
        <v>605</v>
      </c>
      <c r="E86" t="s">
        <v>266</v>
      </c>
      <c r="F86" t="s">
        <v>2335</v>
      </c>
      <c r="G86" t="s">
        <v>2337</v>
      </c>
      <c r="H86" t="s">
        <v>2334</v>
      </c>
      <c r="I86">
        <v>23</v>
      </c>
      <c r="J86">
        <v>23</v>
      </c>
      <c r="K86">
        <v>1</v>
      </c>
      <c r="L86" s="147" t="s">
        <v>1360</v>
      </c>
      <c r="M86">
        <v>0.78259999999999996</v>
      </c>
      <c r="N86" t="s">
        <v>615</v>
      </c>
      <c r="O86" t="s">
        <v>851</v>
      </c>
    </row>
    <row r="87" spans="1:15">
      <c r="A87" t="s">
        <v>573</v>
      </c>
      <c r="B87">
        <v>1508</v>
      </c>
      <c r="C87" t="s">
        <v>965</v>
      </c>
      <c r="D87">
        <v>615</v>
      </c>
      <c r="E87" t="s">
        <v>18</v>
      </c>
      <c r="F87" t="s">
        <v>2335</v>
      </c>
      <c r="G87" t="s">
        <v>2337</v>
      </c>
      <c r="H87" t="s">
        <v>2334</v>
      </c>
      <c r="I87">
        <v>25</v>
      </c>
      <c r="J87">
        <v>25</v>
      </c>
      <c r="K87">
        <v>1</v>
      </c>
      <c r="L87" s="147" t="s">
        <v>1557</v>
      </c>
      <c r="M87">
        <v>0.76</v>
      </c>
      <c r="N87" t="s">
        <v>615</v>
      </c>
      <c r="O87" t="s">
        <v>966</v>
      </c>
    </row>
    <row r="88" spans="1:15">
      <c r="A88" t="s">
        <v>573</v>
      </c>
      <c r="B88">
        <v>1508</v>
      </c>
      <c r="C88" t="s">
        <v>965</v>
      </c>
      <c r="D88">
        <v>610</v>
      </c>
      <c r="E88" t="s">
        <v>206</v>
      </c>
      <c r="F88" t="s">
        <v>2335</v>
      </c>
      <c r="G88" t="s">
        <v>2337</v>
      </c>
      <c r="H88" t="s">
        <v>2334</v>
      </c>
      <c r="I88">
        <v>60</v>
      </c>
      <c r="J88">
        <v>60</v>
      </c>
      <c r="K88">
        <v>1</v>
      </c>
      <c r="L88" s="147" t="s">
        <v>1371</v>
      </c>
      <c r="M88">
        <v>0.8</v>
      </c>
      <c r="N88" t="s">
        <v>615</v>
      </c>
      <c r="O88" t="s">
        <v>786</v>
      </c>
    </row>
    <row r="89" spans="1:15">
      <c r="A89" t="s">
        <v>573</v>
      </c>
      <c r="B89">
        <v>1508</v>
      </c>
      <c r="C89" t="s">
        <v>965</v>
      </c>
      <c r="D89">
        <v>608</v>
      </c>
      <c r="E89" t="s">
        <v>139</v>
      </c>
      <c r="F89" t="s">
        <v>2335</v>
      </c>
      <c r="G89" t="s">
        <v>2337</v>
      </c>
      <c r="H89" t="s">
        <v>2334</v>
      </c>
      <c r="I89">
        <v>83</v>
      </c>
      <c r="J89">
        <v>82</v>
      </c>
      <c r="K89">
        <v>0.98799999999999999</v>
      </c>
      <c r="L89" s="147" t="s">
        <v>1352</v>
      </c>
      <c r="M89">
        <v>0.878</v>
      </c>
      <c r="N89" t="s">
        <v>615</v>
      </c>
      <c r="O89" t="s">
        <v>735</v>
      </c>
    </row>
    <row r="90" spans="1:15">
      <c r="A90" t="s">
        <v>573</v>
      </c>
      <c r="B90">
        <v>1450</v>
      </c>
      <c r="C90" t="s">
        <v>971</v>
      </c>
      <c r="D90">
        <v>764</v>
      </c>
      <c r="E90" t="s">
        <v>436</v>
      </c>
      <c r="F90" t="s">
        <v>2335</v>
      </c>
      <c r="G90" t="s">
        <v>2337</v>
      </c>
      <c r="H90" t="s">
        <v>2334</v>
      </c>
      <c r="I90">
        <v>36</v>
      </c>
      <c r="J90">
        <v>36</v>
      </c>
      <c r="K90">
        <v>1</v>
      </c>
      <c r="L90" s="147" t="s">
        <v>1578</v>
      </c>
      <c r="M90">
        <v>0.75</v>
      </c>
      <c r="N90" t="s">
        <v>615</v>
      </c>
      <c r="O90" t="s">
        <v>688</v>
      </c>
    </row>
    <row r="91" spans="1:15">
      <c r="A91" t="s">
        <v>573</v>
      </c>
      <c r="B91">
        <v>617</v>
      </c>
      <c r="C91" t="s">
        <v>976</v>
      </c>
      <c r="D91">
        <v>620</v>
      </c>
      <c r="E91" t="s">
        <v>401</v>
      </c>
      <c r="F91" t="s">
        <v>2335</v>
      </c>
      <c r="G91" t="s">
        <v>2337</v>
      </c>
      <c r="H91" t="s">
        <v>2334</v>
      </c>
      <c r="I91">
        <v>78</v>
      </c>
      <c r="J91">
        <v>77</v>
      </c>
      <c r="K91">
        <v>0.98719999999999997</v>
      </c>
      <c r="L91" s="147" t="s">
        <v>1325</v>
      </c>
      <c r="M91">
        <v>0.84419999999999995</v>
      </c>
      <c r="N91" t="s">
        <v>615</v>
      </c>
      <c r="O91" t="s">
        <v>735</v>
      </c>
    </row>
    <row r="92" spans="1:15">
      <c r="A92" t="s">
        <v>573</v>
      </c>
      <c r="B92">
        <v>617</v>
      </c>
      <c r="C92" t="s">
        <v>976</v>
      </c>
      <c r="D92">
        <v>623</v>
      </c>
      <c r="E92" t="s">
        <v>514</v>
      </c>
      <c r="F92" t="s">
        <v>2335</v>
      </c>
      <c r="G92" t="s">
        <v>2337</v>
      </c>
      <c r="H92" t="s">
        <v>2334</v>
      </c>
      <c r="I92">
        <v>21</v>
      </c>
      <c r="J92">
        <v>21</v>
      </c>
      <c r="K92">
        <v>1</v>
      </c>
      <c r="L92" s="147" t="s">
        <v>1394</v>
      </c>
      <c r="M92">
        <v>0.57140000000000002</v>
      </c>
      <c r="N92" t="s">
        <v>615</v>
      </c>
      <c r="O92" t="s">
        <v>845</v>
      </c>
    </row>
    <row r="93" spans="1:15">
      <c r="A93" t="s">
        <v>573</v>
      </c>
      <c r="B93">
        <v>617</v>
      </c>
      <c r="C93" t="s">
        <v>976</v>
      </c>
      <c r="D93">
        <v>622</v>
      </c>
      <c r="E93" t="s">
        <v>435</v>
      </c>
      <c r="F93" t="s">
        <v>2335</v>
      </c>
      <c r="G93" t="s">
        <v>2337</v>
      </c>
      <c r="H93" t="s">
        <v>2334</v>
      </c>
      <c r="I93">
        <v>31</v>
      </c>
      <c r="J93">
        <v>31</v>
      </c>
      <c r="K93">
        <v>1</v>
      </c>
      <c r="L93" s="147" t="s">
        <v>1308</v>
      </c>
      <c r="M93">
        <v>0.8387</v>
      </c>
      <c r="N93" t="s">
        <v>615</v>
      </c>
      <c r="O93" t="s">
        <v>786</v>
      </c>
    </row>
    <row r="94" spans="1:15">
      <c r="A94" t="s">
        <v>573</v>
      </c>
      <c r="B94">
        <v>1451</v>
      </c>
      <c r="C94" t="s">
        <v>981</v>
      </c>
      <c r="D94">
        <v>133</v>
      </c>
      <c r="E94" t="s">
        <v>221</v>
      </c>
      <c r="F94" t="s">
        <v>2335</v>
      </c>
      <c r="G94" t="s">
        <v>2337</v>
      </c>
      <c r="H94" t="s">
        <v>2334</v>
      </c>
      <c r="I94">
        <v>48</v>
      </c>
      <c r="J94">
        <v>47</v>
      </c>
      <c r="K94">
        <v>0.97919999999999996</v>
      </c>
      <c r="L94" s="147" t="s">
        <v>1373</v>
      </c>
      <c r="M94">
        <v>0.8085</v>
      </c>
      <c r="N94" t="s">
        <v>615</v>
      </c>
      <c r="O94" t="s">
        <v>693</v>
      </c>
    </row>
    <row r="95" spans="1:15">
      <c r="A95" t="s">
        <v>573</v>
      </c>
      <c r="B95">
        <v>1451</v>
      </c>
      <c r="C95" t="s">
        <v>981</v>
      </c>
      <c r="D95">
        <v>348</v>
      </c>
      <c r="E95" t="s">
        <v>416</v>
      </c>
      <c r="F95" t="s">
        <v>2335</v>
      </c>
      <c r="G95" t="s">
        <v>2337</v>
      </c>
      <c r="H95" t="s">
        <v>2334</v>
      </c>
      <c r="I95">
        <v>18</v>
      </c>
      <c r="J95">
        <v>18</v>
      </c>
      <c r="K95">
        <v>1</v>
      </c>
      <c r="L95" s="147" t="s">
        <v>1294</v>
      </c>
      <c r="M95">
        <v>0.72219999999999995</v>
      </c>
      <c r="N95" t="s">
        <v>615</v>
      </c>
      <c r="O95" t="s">
        <v>693</v>
      </c>
    </row>
    <row r="96" spans="1:15">
      <c r="A96" t="s">
        <v>573</v>
      </c>
      <c r="B96">
        <v>1451</v>
      </c>
      <c r="C96" t="s">
        <v>981</v>
      </c>
      <c r="D96">
        <v>517</v>
      </c>
      <c r="E96" t="s">
        <v>474</v>
      </c>
      <c r="F96" t="s">
        <v>2335</v>
      </c>
      <c r="G96" t="s">
        <v>2337</v>
      </c>
      <c r="H96" t="s">
        <v>2334</v>
      </c>
      <c r="I96">
        <v>34</v>
      </c>
      <c r="J96">
        <v>34</v>
      </c>
      <c r="K96">
        <v>1</v>
      </c>
      <c r="L96" s="147" t="s">
        <v>1327</v>
      </c>
      <c r="M96">
        <v>0.70589999999999997</v>
      </c>
      <c r="N96" t="s">
        <v>615</v>
      </c>
      <c r="O96" t="s">
        <v>693</v>
      </c>
    </row>
    <row r="97" spans="1:15">
      <c r="A97" t="s">
        <v>573</v>
      </c>
      <c r="B97">
        <v>1452</v>
      </c>
      <c r="C97" t="s">
        <v>987</v>
      </c>
      <c r="D97">
        <v>1767</v>
      </c>
      <c r="E97" t="s">
        <v>153</v>
      </c>
      <c r="F97" t="s">
        <v>2335</v>
      </c>
      <c r="G97" t="s">
        <v>2337</v>
      </c>
      <c r="H97" t="s">
        <v>2334</v>
      </c>
      <c r="I97">
        <v>69</v>
      </c>
      <c r="J97">
        <v>62</v>
      </c>
      <c r="K97">
        <v>0.89859999999999995</v>
      </c>
      <c r="L97" s="147" t="s">
        <v>1358</v>
      </c>
      <c r="M97">
        <v>0.9194</v>
      </c>
      <c r="N97" t="s">
        <v>615</v>
      </c>
      <c r="O97" t="s">
        <v>735</v>
      </c>
    </row>
    <row r="98" spans="1:15">
      <c r="A98" t="s">
        <v>573</v>
      </c>
      <c r="B98">
        <v>1452</v>
      </c>
      <c r="C98" t="s">
        <v>987</v>
      </c>
      <c r="D98">
        <v>583</v>
      </c>
      <c r="E98" t="s">
        <v>450</v>
      </c>
      <c r="F98" t="s">
        <v>2335</v>
      </c>
      <c r="G98" t="s">
        <v>2337</v>
      </c>
      <c r="H98" t="s">
        <v>2334</v>
      </c>
      <c r="I98">
        <v>35</v>
      </c>
      <c r="J98">
        <v>33</v>
      </c>
      <c r="K98">
        <v>0.94289999999999996</v>
      </c>
      <c r="L98" s="147" t="s">
        <v>1308</v>
      </c>
      <c r="M98">
        <v>0.78790000000000004</v>
      </c>
      <c r="N98" t="s">
        <v>615</v>
      </c>
      <c r="O98" t="s">
        <v>747</v>
      </c>
    </row>
    <row r="99" spans="1:15">
      <c r="A99" t="s">
        <v>573</v>
      </c>
      <c r="B99">
        <v>1455</v>
      </c>
      <c r="C99" t="s">
        <v>992</v>
      </c>
      <c r="D99">
        <v>512</v>
      </c>
      <c r="E99" t="s">
        <v>483</v>
      </c>
      <c r="F99" t="s">
        <v>2335</v>
      </c>
      <c r="G99" t="s">
        <v>2337</v>
      </c>
      <c r="H99" t="s">
        <v>2334</v>
      </c>
      <c r="I99">
        <v>59</v>
      </c>
      <c r="J99">
        <v>57</v>
      </c>
      <c r="K99">
        <v>0.96609999999999996</v>
      </c>
      <c r="L99" s="147" t="s">
        <v>1423</v>
      </c>
      <c r="M99">
        <v>0.85960000000000003</v>
      </c>
      <c r="N99" t="s">
        <v>615</v>
      </c>
      <c r="O99" t="s">
        <v>762</v>
      </c>
    </row>
    <row r="100" spans="1:15">
      <c r="A100" t="s">
        <v>573</v>
      </c>
      <c r="B100">
        <v>1455</v>
      </c>
      <c r="C100" t="s">
        <v>992</v>
      </c>
      <c r="D100">
        <v>514</v>
      </c>
      <c r="E100" t="s">
        <v>565</v>
      </c>
      <c r="F100" t="s">
        <v>2335</v>
      </c>
      <c r="G100" t="s">
        <v>2337</v>
      </c>
      <c r="H100" t="s">
        <v>2334</v>
      </c>
      <c r="I100">
        <v>23</v>
      </c>
      <c r="J100">
        <v>22</v>
      </c>
      <c r="K100">
        <v>0.95650000000000002</v>
      </c>
      <c r="L100" s="147" t="s">
        <v>1370</v>
      </c>
      <c r="M100">
        <v>0.77270000000000005</v>
      </c>
      <c r="N100" t="s">
        <v>615</v>
      </c>
      <c r="O100" t="s">
        <v>872</v>
      </c>
    </row>
    <row r="101" spans="1:15">
      <c r="A101" t="s">
        <v>573</v>
      </c>
      <c r="B101">
        <v>635</v>
      </c>
      <c r="C101" t="s">
        <v>995</v>
      </c>
      <c r="D101">
        <v>640</v>
      </c>
      <c r="E101" t="s">
        <v>9</v>
      </c>
      <c r="F101" t="s">
        <v>2335</v>
      </c>
      <c r="G101" t="s">
        <v>2337</v>
      </c>
      <c r="H101" t="s">
        <v>2334</v>
      </c>
      <c r="I101">
        <v>71</v>
      </c>
      <c r="J101">
        <v>71</v>
      </c>
      <c r="K101">
        <v>1</v>
      </c>
      <c r="L101" s="147" t="s">
        <v>1388</v>
      </c>
      <c r="M101">
        <v>0.66200000000000003</v>
      </c>
      <c r="N101" t="s">
        <v>615</v>
      </c>
      <c r="O101" t="s">
        <v>793</v>
      </c>
    </row>
    <row r="102" spans="1:15">
      <c r="A102" t="s">
        <v>573</v>
      </c>
      <c r="B102">
        <v>635</v>
      </c>
      <c r="C102" t="s">
        <v>995</v>
      </c>
      <c r="D102">
        <v>638</v>
      </c>
      <c r="E102" t="s">
        <v>420</v>
      </c>
      <c r="F102" t="s">
        <v>2335</v>
      </c>
      <c r="G102" t="s">
        <v>2337</v>
      </c>
      <c r="H102" t="s">
        <v>2334</v>
      </c>
      <c r="I102">
        <v>91</v>
      </c>
      <c r="J102">
        <v>91</v>
      </c>
      <c r="K102">
        <v>1</v>
      </c>
      <c r="L102" s="147" t="s">
        <v>1419</v>
      </c>
      <c r="M102">
        <v>0.8901</v>
      </c>
      <c r="N102" t="s">
        <v>615</v>
      </c>
      <c r="O102" t="s">
        <v>792</v>
      </c>
    </row>
    <row r="103" spans="1:15">
      <c r="A103" t="s">
        <v>573</v>
      </c>
      <c r="B103">
        <v>1456</v>
      </c>
      <c r="C103" t="s">
        <v>998</v>
      </c>
      <c r="D103">
        <v>303</v>
      </c>
      <c r="E103" t="s">
        <v>495</v>
      </c>
      <c r="F103" t="s">
        <v>2335</v>
      </c>
      <c r="G103" t="s">
        <v>2337</v>
      </c>
      <c r="H103" t="s">
        <v>2334</v>
      </c>
      <c r="I103">
        <v>19</v>
      </c>
      <c r="J103">
        <v>19</v>
      </c>
      <c r="K103">
        <v>1</v>
      </c>
      <c r="L103" s="147" t="s">
        <v>1438</v>
      </c>
      <c r="M103">
        <v>0.57889999999999997</v>
      </c>
      <c r="N103" t="s">
        <v>615</v>
      </c>
      <c r="O103" t="s">
        <v>688</v>
      </c>
    </row>
    <row r="104" spans="1:15">
      <c r="A104" t="s">
        <v>573</v>
      </c>
      <c r="B104">
        <v>646</v>
      </c>
      <c r="C104" t="s">
        <v>1002</v>
      </c>
      <c r="D104">
        <v>650</v>
      </c>
      <c r="E104" t="s">
        <v>241</v>
      </c>
      <c r="F104" t="s">
        <v>2335</v>
      </c>
      <c r="G104" t="s">
        <v>2337</v>
      </c>
      <c r="H104" t="s">
        <v>2334</v>
      </c>
      <c r="I104">
        <v>48</v>
      </c>
      <c r="J104">
        <v>46</v>
      </c>
      <c r="K104">
        <v>0.95830000000000004</v>
      </c>
      <c r="L104" s="147" t="s">
        <v>1318</v>
      </c>
      <c r="M104">
        <v>0.89129999999999998</v>
      </c>
      <c r="N104" t="s">
        <v>615</v>
      </c>
      <c r="O104" t="s">
        <v>688</v>
      </c>
    </row>
    <row r="105" spans="1:15">
      <c r="A105" t="s">
        <v>573</v>
      </c>
      <c r="B105">
        <v>646</v>
      </c>
      <c r="C105" t="s">
        <v>1002</v>
      </c>
      <c r="D105">
        <v>652</v>
      </c>
      <c r="E105" t="s">
        <v>210</v>
      </c>
      <c r="F105" t="s">
        <v>2335</v>
      </c>
      <c r="G105" t="s">
        <v>2337</v>
      </c>
      <c r="H105" t="s">
        <v>2334</v>
      </c>
      <c r="I105">
        <v>38</v>
      </c>
      <c r="J105">
        <v>38</v>
      </c>
      <c r="K105">
        <v>1</v>
      </c>
      <c r="L105" s="147" t="s">
        <v>1447</v>
      </c>
      <c r="M105">
        <v>0.84209999999999996</v>
      </c>
      <c r="N105" t="s">
        <v>615</v>
      </c>
      <c r="O105" t="s">
        <v>688</v>
      </c>
    </row>
    <row r="106" spans="1:15">
      <c r="A106" t="s">
        <v>573</v>
      </c>
      <c r="B106">
        <v>646</v>
      </c>
      <c r="C106" t="s">
        <v>1002</v>
      </c>
      <c r="D106">
        <v>655</v>
      </c>
      <c r="E106" t="s">
        <v>214</v>
      </c>
      <c r="F106" t="s">
        <v>2335</v>
      </c>
      <c r="G106" t="s">
        <v>2337</v>
      </c>
      <c r="H106" t="s">
        <v>2334</v>
      </c>
      <c r="I106">
        <v>100</v>
      </c>
      <c r="J106">
        <v>91</v>
      </c>
      <c r="K106">
        <v>0.91</v>
      </c>
      <c r="L106" s="147" t="s">
        <v>1622</v>
      </c>
      <c r="M106">
        <v>0.94510000000000005</v>
      </c>
      <c r="N106" t="s">
        <v>615</v>
      </c>
      <c r="O106" t="s">
        <v>755</v>
      </c>
    </row>
    <row r="107" spans="1:15">
      <c r="A107" t="s">
        <v>573</v>
      </c>
      <c r="B107">
        <v>646</v>
      </c>
      <c r="C107" t="s">
        <v>1002</v>
      </c>
      <c r="D107">
        <v>660</v>
      </c>
      <c r="E107" t="s">
        <v>294</v>
      </c>
      <c r="F107" t="s">
        <v>2335</v>
      </c>
      <c r="G107" t="s">
        <v>2337</v>
      </c>
      <c r="H107" t="s">
        <v>2334</v>
      </c>
      <c r="I107">
        <v>48</v>
      </c>
      <c r="J107">
        <v>46</v>
      </c>
      <c r="K107">
        <v>0.95830000000000004</v>
      </c>
      <c r="L107" s="147" t="s">
        <v>1448</v>
      </c>
      <c r="M107">
        <v>0.71740000000000004</v>
      </c>
      <c r="N107" t="s">
        <v>615</v>
      </c>
      <c r="O107" t="s">
        <v>688</v>
      </c>
    </row>
    <row r="108" spans="1:15">
      <c r="A108" t="s">
        <v>573</v>
      </c>
      <c r="B108">
        <v>1457</v>
      </c>
      <c r="C108" t="s">
        <v>1010</v>
      </c>
      <c r="D108">
        <v>807</v>
      </c>
      <c r="E108" t="s">
        <v>149</v>
      </c>
      <c r="F108" t="s">
        <v>2335</v>
      </c>
      <c r="G108" t="s">
        <v>2337</v>
      </c>
      <c r="H108" t="s">
        <v>2334</v>
      </c>
      <c r="I108">
        <v>33</v>
      </c>
      <c r="J108">
        <v>33</v>
      </c>
      <c r="K108">
        <v>1</v>
      </c>
      <c r="L108" s="147" t="s">
        <v>1586</v>
      </c>
      <c r="M108">
        <v>0.69699999999999995</v>
      </c>
      <c r="N108" t="s">
        <v>615</v>
      </c>
      <c r="O108" t="s">
        <v>747</v>
      </c>
    </row>
    <row r="109" spans="1:15">
      <c r="A109" t="s">
        <v>573</v>
      </c>
      <c r="B109">
        <v>1457</v>
      </c>
      <c r="C109" t="s">
        <v>1010</v>
      </c>
      <c r="D109">
        <v>136</v>
      </c>
      <c r="E109" t="s">
        <v>281</v>
      </c>
      <c r="F109" t="s">
        <v>2335</v>
      </c>
      <c r="G109" t="s">
        <v>2337</v>
      </c>
      <c r="H109" t="s">
        <v>2334</v>
      </c>
      <c r="I109">
        <v>20</v>
      </c>
      <c r="J109">
        <v>20</v>
      </c>
      <c r="K109">
        <v>1</v>
      </c>
      <c r="L109" s="147" t="s">
        <v>1293</v>
      </c>
      <c r="M109">
        <v>0.7</v>
      </c>
      <c r="N109" t="s">
        <v>615</v>
      </c>
      <c r="O109" t="s">
        <v>793</v>
      </c>
    </row>
    <row r="110" spans="1:15">
      <c r="A110" t="s">
        <v>573</v>
      </c>
      <c r="B110">
        <v>1457</v>
      </c>
      <c r="C110" t="s">
        <v>1010</v>
      </c>
      <c r="D110">
        <v>812</v>
      </c>
      <c r="E110" t="s">
        <v>453</v>
      </c>
      <c r="F110" t="s">
        <v>2335</v>
      </c>
      <c r="G110" t="s">
        <v>2337</v>
      </c>
      <c r="H110" t="s">
        <v>2334</v>
      </c>
      <c r="I110">
        <v>28</v>
      </c>
      <c r="J110">
        <v>28</v>
      </c>
      <c r="K110">
        <v>1</v>
      </c>
      <c r="L110" s="147" t="s">
        <v>1370</v>
      </c>
      <c r="M110">
        <v>0.60709999999999997</v>
      </c>
      <c r="N110" t="s">
        <v>615</v>
      </c>
      <c r="O110" t="s">
        <v>747</v>
      </c>
    </row>
    <row r="111" spans="1:15">
      <c r="A111" t="s">
        <v>573</v>
      </c>
      <c r="B111">
        <v>1457</v>
      </c>
      <c r="C111" t="s">
        <v>1010</v>
      </c>
      <c r="D111">
        <v>813</v>
      </c>
      <c r="E111" t="s">
        <v>491</v>
      </c>
      <c r="F111" t="s">
        <v>2335</v>
      </c>
      <c r="G111" t="s">
        <v>2337</v>
      </c>
      <c r="H111" t="s">
        <v>2334</v>
      </c>
      <c r="I111">
        <v>80</v>
      </c>
      <c r="J111">
        <v>75</v>
      </c>
      <c r="K111">
        <v>0.9375</v>
      </c>
      <c r="L111" s="147" t="s">
        <v>1481</v>
      </c>
      <c r="M111">
        <v>0.93330000000000002</v>
      </c>
      <c r="N111" t="s">
        <v>615</v>
      </c>
      <c r="O111" t="s">
        <v>735</v>
      </c>
    </row>
    <row r="112" spans="1:15">
      <c r="A112" t="s">
        <v>573</v>
      </c>
      <c r="B112">
        <v>1457</v>
      </c>
      <c r="C112" t="s">
        <v>1010</v>
      </c>
      <c r="D112">
        <v>810</v>
      </c>
      <c r="E112" t="s">
        <v>563</v>
      </c>
      <c r="F112" t="s">
        <v>2335</v>
      </c>
      <c r="G112" t="s">
        <v>2337</v>
      </c>
      <c r="H112" t="s">
        <v>2334</v>
      </c>
      <c r="I112">
        <v>44</v>
      </c>
      <c r="J112">
        <v>42</v>
      </c>
      <c r="K112">
        <v>0.95450000000000002</v>
      </c>
      <c r="L112" s="147" t="s">
        <v>1290</v>
      </c>
      <c r="M112">
        <v>0.6905</v>
      </c>
      <c r="N112" t="s">
        <v>615</v>
      </c>
      <c r="O112" t="s">
        <v>786</v>
      </c>
    </row>
    <row r="113" spans="1:15">
      <c r="A113" t="s">
        <v>573</v>
      </c>
      <c r="B113">
        <v>1458</v>
      </c>
      <c r="C113" t="s">
        <v>1015</v>
      </c>
      <c r="D113">
        <v>2045</v>
      </c>
      <c r="E113" t="s">
        <v>302</v>
      </c>
      <c r="F113" t="s">
        <v>2335</v>
      </c>
      <c r="G113" t="s">
        <v>2337</v>
      </c>
      <c r="H113" t="s">
        <v>2334</v>
      </c>
      <c r="I113">
        <v>26</v>
      </c>
      <c r="J113">
        <v>26</v>
      </c>
      <c r="K113">
        <v>1</v>
      </c>
      <c r="L113" s="147" t="s">
        <v>1360</v>
      </c>
      <c r="M113">
        <v>0.69230000000000003</v>
      </c>
      <c r="N113" t="s">
        <v>615</v>
      </c>
      <c r="O113" t="s">
        <v>793</v>
      </c>
    </row>
    <row r="114" spans="1:15">
      <c r="A114" t="s">
        <v>573</v>
      </c>
      <c r="B114">
        <v>1460</v>
      </c>
      <c r="C114" t="s">
        <v>1021</v>
      </c>
      <c r="D114">
        <v>966</v>
      </c>
      <c r="E114" t="s">
        <v>492</v>
      </c>
      <c r="F114" t="s">
        <v>2335</v>
      </c>
      <c r="G114" t="s">
        <v>2337</v>
      </c>
      <c r="H114" t="s">
        <v>2334</v>
      </c>
      <c r="I114">
        <v>106</v>
      </c>
      <c r="J114">
        <v>100</v>
      </c>
      <c r="K114">
        <v>0.94340000000000002</v>
      </c>
      <c r="L114" s="147" t="s">
        <v>1457</v>
      </c>
      <c r="M114">
        <v>0.74</v>
      </c>
      <c r="N114" t="s">
        <v>615</v>
      </c>
      <c r="O114" t="s">
        <v>735</v>
      </c>
    </row>
    <row r="115" spans="1:15">
      <c r="A115" t="s">
        <v>573</v>
      </c>
      <c r="B115">
        <v>1460</v>
      </c>
      <c r="C115" t="s">
        <v>1021</v>
      </c>
      <c r="D115">
        <v>13</v>
      </c>
      <c r="E115" t="s">
        <v>372</v>
      </c>
      <c r="F115" t="s">
        <v>2335</v>
      </c>
      <c r="G115" t="s">
        <v>2337</v>
      </c>
      <c r="H115" t="s">
        <v>2334</v>
      </c>
      <c r="I115">
        <v>20</v>
      </c>
      <c r="J115">
        <v>20</v>
      </c>
      <c r="K115">
        <v>1</v>
      </c>
      <c r="L115" s="147" t="s">
        <v>1287</v>
      </c>
      <c r="M115">
        <v>0.5</v>
      </c>
      <c r="N115" t="s">
        <v>615</v>
      </c>
      <c r="O115" t="s">
        <v>845</v>
      </c>
    </row>
    <row r="116" spans="1:15">
      <c r="A116" t="s">
        <v>573</v>
      </c>
      <c r="B116">
        <v>1460</v>
      </c>
      <c r="C116" t="s">
        <v>1021</v>
      </c>
      <c r="D116">
        <v>965</v>
      </c>
      <c r="E116" t="s">
        <v>77</v>
      </c>
      <c r="F116" t="s">
        <v>2335</v>
      </c>
      <c r="G116" t="s">
        <v>2337</v>
      </c>
      <c r="H116" t="s">
        <v>2334</v>
      </c>
      <c r="I116">
        <v>69</v>
      </c>
      <c r="J116">
        <v>69</v>
      </c>
      <c r="K116">
        <v>1</v>
      </c>
      <c r="L116" s="147" t="s">
        <v>1558</v>
      </c>
      <c r="M116">
        <v>0.49280000000000002</v>
      </c>
      <c r="N116" t="s">
        <v>615</v>
      </c>
      <c r="O116" t="s">
        <v>786</v>
      </c>
    </row>
    <row r="117" spans="1:15">
      <c r="A117" t="s">
        <v>573</v>
      </c>
      <c r="B117">
        <v>1615</v>
      </c>
      <c r="C117" t="s">
        <v>1025</v>
      </c>
      <c r="D117">
        <v>674</v>
      </c>
      <c r="E117" t="s">
        <v>404</v>
      </c>
      <c r="F117" t="s">
        <v>2335</v>
      </c>
      <c r="G117" t="s">
        <v>2337</v>
      </c>
      <c r="H117" t="s">
        <v>2334</v>
      </c>
      <c r="I117">
        <v>74</v>
      </c>
      <c r="J117">
        <v>74</v>
      </c>
      <c r="K117">
        <v>1</v>
      </c>
      <c r="L117" s="147" t="s">
        <v>1657</v>
      </c>
      <c r="M117">
        <v>0.62160000000000004</v>
      </c>
      <c r="N117" t="s">
        <v>615</v>
      </c>
      <c r="O117" t="s">
        <v>786</v>
      </c>
    </row>
    <row r="118" spans="1:15">
      <c r="A118" t="s">
        <v>573</v>
      </c>
      <c r="B118">
        <v>1615</v>
      </c>
      <c r="C118" t="s">
        <v>1025</v>
      </c>
      <c r="D118">
        <v>675</v>
      </c>
      <c r="E118" t="s">
        <v>430</v>
      </c>
      <c r="F118" t="s">
        <v>2335</v>
      </c>
      <c r="G118" t="s">
        <v>2337</v>
      </c>
      <c r="H118" t="s">
        <v>2334</v>
      </c>
      <c r="I118">
        <v>36</v>
      </c>
      <c r="J118">
        <v>32</v>
      </c>
      <c r="K118">
        <v>0.88890000000000002</v>
      </c>
      <c r="L118" s="147" t="s">
        <v>1286</v>
      </c>
      <c r="M118">
        <v>0.78129999999999999</v>
      </c>
      <c r="N118" t="s">
        <v>615</v>
      </c>
      <c r="O118" t="s">
        <v>697</v>
      </c>
    </row>
    <row r="119" spans="1:15">
      <c r="A119" t="s">
        <v>573</v>
      </c>
      <c r="B119">
        <v>1615</v>
      </c>
      <c r="C119" t="s">
        <v>1025</v>
      </c>
      <c r="D119">
        <v>679</v>
      </c>
      <c r="E119" t="s">
        <v>471</v>
      </c>
      <c r="F119" t="s">
        <v>2335</v>
      </c>
      <c r="G119" t="s">
        <v>2337</v>
      </c>
      <c r="H119" t="s">
        <v>2334</v>
      </c>
      <c r="I119">
        <v>29</v>
      </c>
      <c r="J119">
        <v>29</v>
      </c>
      <c r="K119">
        <v>1</v>
      </c>
      <c r="L119" s="147" t="s">
        <v>1298</v>
      </c>
      <c r="M119">
        <v>0.75860000000000005</v>
      </c>
      <c r="N119" t="s">
        <v>615</v>
      </c>
      <c r="O119" t="s">
        <v>793</v>
      </c>
    </row>
    <row r="120" spans="1:15">
      <c r="A120" t="s">
        <v>573</v>
      </c>
      <c r="B120">
        <v>1615</v>
      </c>
      <c r="C120" t="s">
        <v>1025</v>
      </c>
      <c r="D120">
        <v>677</v>
      </c>
      <c r="E120" t="s">
        <v>521</v>
      </c>
      <c r="F120" t="s">
        <v>2335</v>
      </c>
      <c r="G120" t="s">
        <v>2337</v>
      </c>
      <c r="H120" t="s">
        <v>2334</v>
      </c>
      <c r="I120">
        <v>68</v>
      </c>
      <c r="J120">
        <v>65</v>
      </c>
      <c r="K120">
        <v>0.95589999999999997</v>
      </c>
      <c r="L120" s="147" t="s">
        <v>1368</v>
      </c>
      <c r="M120">
        <v>0.69230000000000003</v>
      </c>
      <c r="N120" t="s">
        <v>615</v>
      </c>
      <c r="O120" t="s">
        <v>735</v>
      </c>
    </row>
    <row r="121" spans="1:15">
      <c r="A121" t="s">
        <v>573</v>
      </c>
      <c r="B121">
        <v>1615</v>
      </c>
      <c r="C121" t="s">
        <v>1025</v>
      </c>
      <c r="D121">
        <v>680</v>
      </c>
      <c r="E121" t="s">
        <v>440</v>
      </c>
      <c r="F121" t="s">
        <v>2335</v>
      </c>
      <c r="G121" t="s">
        <v>2337</v>
      </c>
      <c r="H121" t="s">
        <v>2334</v>
      </c>
      <c r="I121">
        <v>58</v>
      </c>
      <c r="J121">
        <v>57</v>
      </c>
      <c r="K121">
        <v>0.98280000000000001</v>
      </c>
      <c r="L121" s="147" t="s">
        <v>1657</v>
      </c>
      <c r="M121">
        <v>0.80700000000000005</v>
      </c>
      <c r="N121" t="s">
        <v>615</v>
      </c>
      <c r="O121" t="s">
        <v>792</v>
      </c>
    </row>
    <row r="122" spans="1:15">
      <c r="A122" t="s">
        <v>573</v>
      </c>
      <c r="B122">
        <v>1461</v>
      </c>
      <c r="C122" t="s">
        <v>1029</v>
      </c>
      <c r="D122">
        <v>324</v>
      </c>
      <c r="E122" t="s">
        <v>343</v>
      </c>
      <c r="F122" t="s">
        <v>2335</v>
      </c>
      <c r="G122" t="s">
        <v>2337</v>
      </c>
      <c r="H122" t="s">
        <v>2334</v>
      </c>
      <c r="I122">
        <v>56</v>
      </c>
      <c r="J122">
        <v>55</v>
      </c>
      <c r="K122">
        <v>0.98209999999999997</v>
      </c>
      <c r="L122" s="147" t="s">
        <v>1657</v>
      </c>
      <c r="M122">
        <v>0.83640000000000003</v>
      </c>
      <c r="N122" t="s">
        <v>615</v>
      </c>
      <c r="O122" t="s">
        <v>693</v>
      </c>
    </row>
    <row r="123" spans="1:15">
      <c r="A123" t="s">
        <v>573</v>
      </c>
      <c r="B123">
        <v>1462</v>
      </c>
      <c r="C123" t="s">
        <v>1031</v>
      </c>
      <c r="D123">
        <v>2139</v>
      </c>
      <c r="E123" t="s">
        <v>500</v>
      </c>
      <c r="F123" t="s">
        <v>2335</v>
      </c>
      <c r="G123" t="s">
        <v>2337</v>
      </c>
      <c r="H123" t="s">
        <v>2334</v>
      </c>
      <c r="I123">
        <v>17</v>
      </c>
      <c r="J123">
        <v>17</v>
      </c>
      <c r="K123">
        <v>1</v>
      </c>
      <c r="L123" s="147" t="s">
        <v>1287</v>
      </c>
      <c r="M123">
        <v>0.58819999999999995</v>
      </c>
      <c r="N123" t="s">
        <v>615</v>
      </c>
      <c r="O123" t="s">
        <v>747</v>
      </c>
    </row>
    <row r="124" spans="1:15">
      <c r="A124" t="s">
        <v>573</v>
      </c>
      <c r="B124">
        <v>1464</v>
      </c>
      <c r="C124" t="s">
        <v>1036</v>
      </c>
      <c r="D124">
        <v>107</v>
      </c>
      <c r="E124" t="s">
        <v>53</v>
      </c>
      <c r="F124" t="s">
        <v>2335</v>
      </c>
      <c r="G124" t="s">
        <v>2337</v>
      </c>
      <c r="H124" t="s">
        <v>2334</v>
      </c>
      <c r="I124">
        <v>71</v>
      </c>
      <c r="J124">
        <v>64</v>
      </c>
      <c r="K124">
        <v>0.90139999999999998</v>
      </c>
      <c r="L124" s="147" t="s">
        <v>1358</v>
      </c>
      <c r="M124">
        <v>0.89059999999999995</v>
      </c>
      <c r="N124" t="s">
        <v>615</v>
      </c>
      <c r="O124" t="s">
        <v>792</v>
      </c>
    </row>
    <row r="125" spans="1:15">
      <c r="A125" t="s">
        <v>573</v>
      </c>
      <c r="B125">
        <v>1464</v>
      </c>
      <c r="C125" t="s">
        <v>1036</v>
      </c>
      <c r="D125">
        <v>106</v>
      </c>
      <c r="E125" t="s">
        <v>494</v>
      </c>
      <c r="F125" t="s">
        <v>2335</v>
      </c>
      <c r="G125" t="s">
        <v>2337</v>
      </c>
      <c r="H125" t="s">
        <v>2334</v>
      </c>
      <c r="I125">
        <v>36</v>
      </c>
      <c r="J125">
        <v>36</v>
      </c>
      <c r="K125">
        <v>1</v>
      </c>
      <c r="L125" s="147" t="s">
        <v>1286</v>
      </c>
      <c r="M125">
        <v>0.69440000000000002</v>
      </c>
      <c r="N125" t="s">
        <v>615</v>
      </c>
      <c r="O125" t="s">
        <v>1038</v>
      </c>
    </row>
    <row r="126" spans="1:15">
      <c r="A126" t="s">
        <v>573</v>
      </c>
      <c r="B126">
        <v>1465</v>
      </c>
      <c r="C126" t="s">
        <v>1039</v>
      </c>
      <c r="D126">
        <v>339</v>
      </c>
      <c r="E126" t="s">
        <v>102</v>
      </c>
      <c r="F126" t="s">
        <v>2335</v>
      </c>
      <c r="G126" t="s">
        <v>2337</v>
      </c>
      <c r="H126" t="s">
        <v>2334</v>
      </c>
      <c r="I126">
        <v>39</v>
      </c>
      <c r="J126">
        <v>39</v>
      </c>
      <c r="K126">
        <v>1</v>
      </c>
      <c r="L126" s="147" t="s">
        <v>1327</v>
      </c>
      <c r="M126">
        <v>0.61539999999999995</v>
      </c>
      <c r="N126" t="s">
        <v>615</v>
      </c>
      <c r="O126" t="s">
        <v>747</v>
      </c>
    </row>
    <row r="127" spans="1:15">
      <c r="A127" t="s">
        <v>573</v>
      </c>
      <c r="B127">
        <v>1465</v>
      </c>
      <c r="C127" t="s">
        <v>1039</v>
      </c>
      <c r="D127">
        <v>340</v>
      </c>
      <c r="E127" t="s">
        <v>158</v>
      </c>
      <c r="F127" t="s">
        <v>2335</v>
      </c>
      <c r="G127" t="s">
        <v>2337</v>
      </c>
      <c r="H127" t="s">
        <v>2334</v>
      </c>
      <c r="I127">
        <v>29</v>
      </c>
      <c r="J127">
        <v>23</v>
      </c>
      <c r="K127">
        <v>0.79310000000000003</v>
      </c>
      <c r="L127" s="147" t="s">
        <v>1335</v>
      </c>
      <c r="M127">
        <v>0.6522</v>
      </c>
      <c r="N127" t="s">
        <v>615</v>
      </c>
      <c r="O127" t="s">
        <v>697</v>
      </c>
    </row>
    <row r="128" spans="1:15">
      <c r="A128" t="s">
        <v>573</v>
      </c>
      <c r="B128">
        <v>1465</v>
      </c>
      <c r="C128" t="s">
        <v>1039</v>
      </c>
      <c r="D128">
        <v>341</v>
      </c>
      <c r="E128" t="s">
        <v>508</v>
      </c>
      <c r="F128" t="s">
        <v>2335</v>
      </c>
      <c r="G128" t="s">
        <v>2337</v>
      </c>
      <c r="H128" t="s">
        <v>2334</v>
      </c>
      <c r="I128">
        <v>41</v>
      </c>
      <c r="J128">
        <v>39</v>
      </c>
      <c r="K128">
        <v>0.95120000000000005</v>
      </c>
      <c r="L128" s="147" t="s">
        <v>1558</v>
      </c>
      <c r="M128">
        <v>0.87180000000000002</v>
      </c>
      <c r="N128" t="s">
        <v>615</v>
      </c>
      <c r="O128" t="s">
        <v>735</v>
      </c>
    </row>
    <row r="129" spans="1:15">
      <c r="A129" t="s">
        <v>573</v>
      </c>
      <c r="B129">
        <v>703</v>
      </c>
      <c r="C129" t="s">
        <v>1041</v>
      </c>
      <c r="D129">
        <v>706</v>
      </c>
      <c r="E129" t="s">
        <v>238</v>
      </c>
      <c r="F129" t="s">
        <v>2335</v>
      </c>
      <c r="G129" t="s">
        <v>2337</v>
      </c>
      <c r="H129" t="s">
        <v>2334</v>
      </c>
      <c r="I129">
        <v>28</v>
      </c>
      <c r="J129">
        <v>27</v>
      </c>
      <c r="K129">
        <v>0.96430000000000005</v>
      </c>
      <c r="L129" s="147" t="s">
        <v>1628</v>
      </c>
      <c r="M129">
        <v>0.59260000000000002</v>
      </c>
      <c r="N129" t="s">
        <v>615</v>
      </c>
      <c r="O129" t="s">
        <v>793</v>
      </c>
    </row>
    <row r="130" spans="1:15">
      <c r="A130" t="s">
        <v>573</v>
      </c>
      <c r="B130">
        <v>703</v>
      </c>
      <c r="C130" t="s">
        <v>1041</v>
      </c>
      <c r="D130">
        <v>705</v>
      </c>
      <c r="E130" t="s">
        <v>240</v>
      </c>
      <c r="F130" t="s">
        <v>2335</v>
      </c>
      <c r="G130" t="s">
        <v>2337</v>
      </c>
      <c r="H130" t="s">
        <v>2334</v>
      </c>
      <c r="I130">
        <v>61</v>
      </c>
      <c r="J130">
        <v>57</v>
      </c>
      <c r="K130">
        <v>0.93440000000000001</v>
      </c>
      <c r="L130" s="147" t="s">
        <v>1371</v>
      </c>
      <c r="M130">
        <v>0.84209999999999996</v>
      </c>
      <c r="N130" t="s">
        <v>615</v>
      </c>
      <c r="O130" t="s">
        <v>792</v>
      </c>
    </row>
    <row r="131" spans="1:15">
      <c r="A131" t="s">
        <v>573</v>
      </c>
      <c r="B131">
        <v>707</v>
      </c>
      <c r="C131" t="s">
        <v>1043</v>
      </c>
      <c r="D131">
        <v>710</v>
      </c>
      <c r="E131" t="s">
        <v>449</v>
      </c>
      <c r="F131" t="s">
        <v>2335</v>
      </c>
      <c r="G131" t="s">
        <v>2337</v>
      </c>
      <c r="H131" t="s">
        <v>2334</v>
      </c>
      <c r="I131">
        <v>62</v>
      </c>
      <c r="J131">
        <v>62</v>
      </c>
      <c r="K131">
        <v>1</v>
      </c>
      <c r="L131" s="147" t="s">
        <v>1388</v>
      </c>
      <c r="M131">
        <v>0.7581</v>
      </c>
      <c r="N131" t="s">
        <v>615</v>
      </c>
      <c r="O131" t="s">
        <v>786</v>
      </c>
    </row>
    <row r="132" spans="1:15">
      <c r="A132" t="s">
        <v>573</v>
      </c>
      <c r="B132">
        <v>722</v>
      </c>
      <c r="C132" t="s">
        <v>1050</v>
      </c>
      <c r="D132">
        <v>725</v>
      </c>
      <c r="E132" t="s">
        <v>62</v>
      </c>
      <c r="F132" t="s">
        <v>2335</v>
      </c>
      <c r="G132" t="s">
        <v>2337</v>
      </c>
      <c r="H132" t="s">
        <v>2334</v>
      </c>
      <c r="I132">
        <v>35</v>
      </c>
      <c r="J132">
        <v>34</v>
      </c>
      <c r="K132">
        <v>0.97140000000000004</v>
      </c>
      <c r="L132" s="147" t="s">
        <v>1308</v>
      </c>
      <c r="M132">
        <v>0.76470000000000005</v>
      </c>
      <c r="N132" t="s">
        <v>615</v>
      </c>
      <c r="O132" t="s">
        <v>851</v>
      </c>
    </row>
    <row r="133" spans="1:15">
      <c r="A133" t="s">
        <v>573</v>
      </c>
      <c r="B133">
        <v>1466</v>
      </c>
      <c r="C133" t="s">
        <v>1054</v>
      </c>
      <c r="D133">
        <v>331</v>
      </c>
      <c r="E133" t="s">
        <v>96</v>
      </c>
      <c r="F133" t="s">
        <v>2335</v>
      </c>
      <c r="G133" t="s">
        <v>2337</v>
      </c>
      <c r="H133" t="s">
        <v>2334</v>
      </c>
      <c r="I133">
        <v>65</v>
      </c>
      <c r="J133">
        <v>60</v>
      </c>
      <c r="K133">
        <v>0.92310000000000003</v>
      </c>
      <c r="L133" s="147" t="s">
        <v>1456</v>
      </c>
      <c r="M133">
        <v>0.91669999999999996</v>
      </c>
      <c r="N133" t="s">
        <v>615</v>
      </c>
      <c r="O133" t="s">
        <v>735</v>
      </c>
    </row>
    <row r="134" spans="1:15">
      <c r="A134" t="s">
        <v>573</v>
      </c>
      <c r="B134">
        <v>1466</v>
      </c>
      <c r="C134" t="s">
        <v>1054</v>
      </c>
      <c r="D134">
        <v>333</v>
      </c>
      <c r="E134" t="s">
        <v>406</v>
      </c>
      <c r="F134" t="s">
        <v>2335</v>
      </c>
      <c r="G134" t="s">
        <v>2337</v>
      </c>
      <c r="H134" t="s">
        <v>2334</v>
      </c>
      <c r="I134">
        <v>83</v>
      </c>
      <c r="J134">
        <v>83</v>
      </c>
      <c r="K134">
        <v>1</v>
      </c>
      <c r="L134" s="147" t="s">
        <v>1456</v>
      </c>
      <c r="M134">
        <v>0.66269999999999996</v>
      </c>
      <c r="N134" t="s">
        <v>615</v>
      </c>
      <c r="O134" t="s">
        <v>747</v>
      </c>
    </row>
    <row r="135" spans="1:15">
      <c r="A135" t="s">
        <v>573</v>
      </c>
      <c r="B135">
        <v>743</v>
      </c>
      <c r="C135" t="s">
        <v>1058</v>
      </c>
      <c r="D135">
        <v>746</v>
      </c>
      <c r="E135" t="s">
        <v>273</v>
      </c>
      <c r="F135" t="s">
        <v>2335</v>
      </c>
      <c r="G135" t="s">
        <v>2337</v>
      </c>
      <c r="H135" t="s">
        <v>2334</v>
      </c>
      <c r="I135">
        <v>17</v>
      </c>
      <c r="J135">
        <v>17</v>
      </c>
      <c r="K135">
        <v>1</v>
      </c>
      <c r="L135" s="147" t="s">
        <v>1289</v>
      </c>
      <c r="M135">
        <v>0.52939999999999998</v>
      </c>
      <c r="N135" t="s">
        <v>615</v>
      </c>
      <c r="O135" t="s">
        <v>761</v>
      </c>
    </row>
    <row r="136" spans="1:15">
      <c r="A136" t="s">
        <v>573</v>
      </c>
      <c r="B136">
        <v>743</v>
      </c>
      <c r="C136" t="s">
        <v>1058</v>
      </c>
      <c r="D136">
        <v>747</v>
      </c>
      <c r="E136" t="s">
        <v>485</v>
      </c>
      <c r="F136" t="s">
        <v>2335</v>
      </c>
      <c r="G136" t="s">
        <v>2337</v>
      </c>
      <c r="H136" t="s">
        <v>2334</v>
      </c>
      <c r="I136">
        <v>57</v>
      </c>
      <c r="J136">
        <v>57</v>
      </c>
      <c r="K136">
        <v>1</v>
      </c>
      <c r="L136" s="147" t="s">
        <v>1318</v>
      </c>
      <c r="M136">
        <v>0.71930000000000005</v>
      </c>
      <c r="N136" t="s">
        <v>615</v>
      </c>
      <c r="O136" t="s">
        <v>762</v>
      </c>
    </row>
    <row r="137" spans="1:15">
      <c r="A137" t="s">
        <v>573</v>
      </c>
      <c r="B137">
        <v>743</v>
      </c>
      <c r="C137" t="s">
        <v>1058</v>
      </c>
      <c r="D137">
        <v>745</v>
      </c>
      <c r="E137" t="s">
        <v>487</v>
      </c>
      <c r="F137" t="s">
        <v>2335</v>
      </c>
      <c r="G137" t="s">
        <v>2337</v>
      </c>
      <c r="H137" t="s">
        <v>2334</v>
      </c>
      <c r="I137">
        <v>77</v>
      </c>
      <c r="J137">
        <v>75</v>
      </c>
      <c r="K137">
        <v>0.97399999999999998</v>
      </c>
      <c r="L137" s="147" t="s">
        <v>1333</v>
      </c>
      <c r="M137">
        <v>0.78669999999999995</v>
      </c>
      <c r="N137" t="s">
        <v>615</v>
      </c>
      <c r="O137" t="s">
        <v>735</v>
      </c>
    </row>
    <row r="138" spans="1:15">
      <c r="A138" t="s">
        <v>573</v>
      </c>
      <c r="B138">
        <v>1467</v>
      </c>
      <c r="C138" t="s">
        <v>1065</v>
      </c>
      <c r="D138">
        <v>1044</v>
      </c>
      <c r="E138" t="s">
        <v>360</v>
      </c>
      <c r="F138" t="s">
        <v>2335</v>
      </c>
      <c r="G138" t="s">
        <v>2337</v>
      </c>
      <c r="H138" t="s">
        <v>2334</v>
      </c>
      <c r="I138">
        <v>45</v>
      </c>
      <c r="J138">
        <v>41</v>
      </c>
      <c r="K138">
        <v>0.91110000000000002</v>
      </c>
      <c r="L138" s="147" t="s">
        <v>1288</v>
      </c>
      <c r="M138">
        <v>0.878</v>
      </c>
      <c r="N138" t="s">
        <v>615</v>
      </c>
      <c r="O138" t="s">
        <v>735</v>
      </c>
    </row>
    <row r="139" spans="1:15">
      <c r="A139" t="s">
        <v>573</v>
      </c>
      <c r="B139">
        <v>1467</v>
      </c>
      <c r="C139" t="s">
        <v>1065</v>
      </c>
      <c r="D139">
        <v>398</v>
      </c>
      <c r="E139" t="s">
        <v>433</v>
      </c>
      <c r="F139" t="s">
        <v>2335</v>
      </c>
      <c r="G139" t="s">
        <v>2337</v>
      </c>
      <c r="H139" t="s">
        <v>2334</v>
      </c>
      <c r="I139">
        <v>19</v>
      </c>
      <c r="J139">
        <v>18</v>
      </c>
      <c r="K139">
        <v>0.94740000000000002</v>
      </c>
      <c r="L139" s="147" t="s">
        <v>1294</v>
      </c>
      <c r="M139">
        <v>0.72219999999999995</v>
      </c>
      <c r="N139" t="s">
        <v>615</v>
      </c>
      <c r="O139" t="s">
        <v>747</v>
      </c>
    </row>
    <row r="140" spans="1:15">
      <c r="A140" t="s">
        <v>573</v>
      </c>
      <c r="B140">
        <v>1468</v>
      </c>
      <c r="C140" t="s">
        <v>1070</v>
      </c>
      <c r="D140">
        <v>2085</v>
      </c>
      <c r="E140" t="s">
        <v>192</v>
      </c>
      <c r="F140" t="s">
        <v>2335</v>
      </c>
      <c r="G140" t="s">
        <v>2337</v>
      </c>
      <c r="H140" t="s">
        <v>2334</v>
      </c>
      <c r="I140">
        <v>116</v>
      </c>
      <c r="J140">
        <v>116</v>
      </c>
      <c r="K140">
        <v>1</v>
      </c>
      <c r="L140" s="147" t="s">
        <v>1403</v>
      </c>
      <c r="M140">
        <v>0.88790000000000002</v>
      </c>
      <c r="N140" t="s">
        <v>615</v>
      </c>
      <c r="O140" t="s">
        <v>693</v>
      </c>
    </row>
    <row r="141" spans="1:15">
      <c r="A141" t="s">
        <v>573</v>
      </c>
      <c r="B141">
        <v>765</v>
      </c>
      <c r="C141" t="s">
        <v>1072</v>
      </c>
      <c r="D141">
        <v>773</v>
      </c>
      <c r="E141" t="s">
        <v>120</v>
      </c>
      <c r="F141" t="s">
        <v>2335</v>
      </c>
      <c r="G141" t="s">
        <v>2337</v>
      </c>
      <c r="H141" t="s">
        <v>2334</v>
      </c>
      <c r="I141">
        <v>69</v>
      </c>
      <c r="J141">
        <v>53</v>
      </c>
      <c r="K141">
        <v>0.7681</v>
      </c>
      <c r="L141" s="147" t="s">
        <v>1371</v>
      </c>
      <c r="M141">
        <v>0.90569999999999995</v>
      </c>
      <c r="N141" t="s">
        <v>615</v>
      </c>
      <c r="O141" t="s">
        <v>755</v>
      </c>
    </row>
    <row r="142" spans="1:15">
      <c r="A142" t="s">
        <v>573</v>
      </c>
      <c r="B142">
        <v>765</v>
      </c>
      <c r="C142" t="s">
        <v>1072</v>
      </c>
      <c r="D142">
        <v>768</v>
      </c>
      <c r="E142" t="s">
        <v>305</v>
      </c>
      <c r="F142" t="s">
        <v>2335</v>
      </c>
      <c r="G142" t="s">
        <v>2337</v>
      </c>
      <c r="H142" t="s">
        <v>2334</v>
      </c>
      <c r="I142">
        <v>49</v>
      </c>
      <c r="J142">
        <v>42</v>
      </c>
      <c r="K142">
        <v>0.85709999999999997</v>
      </c>
      <c r="L142" s="147" t="s">
        <v>1558</v>
      </c>
      <c r="M142">
        <v>0.8095</v>
      </c>
      <c r="N142" t="s">
        <v>615</v>
      </c>
      <c r="O142" t="s">
        <v>688</v>
      </c>
    </row>
    <row r="143" spans="1:15">
      <c r="A143" t="s">
        <v>573</v>
      </c>
      <c r="B143">
        <v>765</v>
      </c>
      <c r="C143" t="s">
        <v>1072</v>
      </c>
      <c r="D143">
        <v>771</v>
      </c>
      <c r="E143" t="s">
        <v>335</v>
      </c>
      <c r="F143" t="s">
        <v>2335</v>
      </c>
      <c r="G143" t="s">
        <v>2337</v>
      </c>
      <c r="H143" t="s">
        <v>2334</v>
      </c>
      <c r="I143">
        <v>47</v>
      </c>
      <c r="J143">
        <v>45</v>
      </c>
      <c r="K143">
        <v>0.95740000000000003</v>
      </c>
      <c r="L143" s="147" t="s">
        <v>1373</v>
      </c>
      <c r="M143">
        <v>0.84440000000000004</v>
      </c>
      <c r="N143" t="s">
        <v>615</v>
      </c>
      <c r="O143" t="s">
        <v>688</v>
      </c>
    </row>
    <row r="144" spans="1:15">
      <c r="A144" t="s">
        <v>573</v>
      </c>
      <c r="B144">
        <v>774</v>
      </c>
      <c r="C144" t="s">
        <v>1077</v>
      </c>
      <c r="D144">
        <v>1959</v>
      </c>
      <c r="E144" t="s">
        <v>147</v>
      </c>
      <c r="F144" t="s">
        <v>2335</v>
      </c>
      <c r="G144" t="s">
        <v>2337</v>
      </c>
      <c r="H144" t="s">
        <v>2334</v>
      </c>
      <c r="I144">
        <v>25</v>
      </c>
      <c r="J144">
        <v>25</v>
      </c>
      <c r="K144">
        <v>1</v>
      </c>
      <c r="L144" s="147" t="s">
        <v>1293</v>
      </c>
      <c r="M144">
        <v>0.56000000000000005</v>
      </c>
      <c r="N144" t="s">
        <v>615</v>
      </c>
      <c r="O144" t="s">
        <v>770</v>
      </c>
    </row>
    <row r="145" spans="1:15">
      <c r="A145" t="s">
        <v>573</v>
      </c>
      <c r="B145">
        <v>774</v>
      </c>
      <c r="C145" t="s">
        <v>1077</v>
      </c>
      <c r="D145">
        <v>778</v>
      </c>
      <c r="E145" t="s">
        <v>219</v>
      </c>
      <c r="F145" t="s">
        <v>2335</v>
      </c>
      <c r="G145" t="s">
        <v>2337</v>
      </c>
      <c r="H145" t="s">
        <v>2334</v>
      </c>
      <c r="I145">
        <v>67</v>
      </c>
      <c r="J145">
        <v>59</v>
      </c>
      <c r="K145">
        <v>0.88060000000000005</v>
      </c>
      <c r="L145" s="147" t="s">
        <v>1345</v>
      </c>
      <c r="M145">
        <v>0.9153</v>
      </c>
      <c r="N145" t="s">
        <v>615</v>
      </c>
      <c r="O145" t="s">
        <v>1080</v>
      </c>
    </row>
    <row r="146" spans="1:15">
      <c r="A146" t="s">
        <v>573</v>
      </c>
      <c r="B146">
        <v>780</v>
      </c>
      <c r="C146" t="s">
        <v>1081</v>
      </c>
      <c r="D146">
        <v>781</v>
      </c>
      <c r="E146" t="s">
        <v>271</v>
      </c>
      <c r="F146" t="s">
        <v>2335</v>
      </c>
      <c r="G146" t="s">
        <v>2337</v>
      </c>
      <c r="H146" t="s">
        <v>2334</v>
      </c>
      <c r="I146">
        <v>36</v>
      </c>
      <c r="J146">
        <v>35</v>
      </c>
      <c r="K146">
        <v>0.97219999999999995</v>
      </c>
      <c r="L146" s="147" t="s">
        <v>1454</v>
      </c>
      <c r="M146">
        <v>0.6</v>
      </c>
      <c r="N146" t="s">
        <v>615</v>
      </c>
      <c r="O146" t="s">
        <v>688</v>
      </c>
    </row>
    <row r="147" spans="1:15">
      <c r="A147" t="s">
        <v>573</v>
      </c>
      <c r="B147">
        <v>826</v>
      </c>
      <c r="C147" t="s">
        <v>1088</v>
      </c>
      <c r="D147">
        <v>828</v>
      </c>
      <c r="E147" t="s">
        <v>154</v>
      </c>
      <c r="F147" t="s">
        <v>2335</v>
      </c>
      <c r="G147" t="s">
        <v>2337</v>
      </c>
      <c r="H147" t="s">
        <v>2334</v>
      </c>
      <c r="I147">
        <v>79</v>
      </c>
      <c r="J147">
        <v>74</v>
      </c>
      <c r="K147">
        <v>0.93669999999999998</v>
      </c>
      <c r="L147" s="147" t="s">
        <v>1306</v>
      </c>
      <c r="M147">
        <v>0.71619999999999995</v>
      </c>
      <c r="N147" t="s">
        <v>615</v>
      </c>
      <c r="O147" t="s">
        <v>1090</v>
      </c>
    </row>
    <row r="148" spans="1:15">
      <c r="A148" t="s">
        <v>573</v>
      </c>
      <c r="B148">
        <v>1500</v>
      </c>
      <c r="C148" t="s">
        <v>1094</v>
      </c>
      <c r="D148">
        <v>1041</v>
      </c>
      <c r="E148" t="s">
        <v>447</v>
      </c>
      <c r="F148" t="s">
        <v>2335</v>
      </c>
      <c r="G148" t="s">
        <v>2337</v>
      </c>
      <c r="H148" t="s">
        <v>2334</v>
      </c>
      <c r="I148">
        <v>46</v>
      </c>
      <c r="J148">
        <v>46</v>
      </c>
      <c r="K148">
        <v>1</v>
      </c>
      <c r="L148" s="147" t="s">
        <v>1429</v>
      </c>
      <c r="M148">
        <v>0.86960000000000004</v>
      </c>
      <c r="N148" t="s">
        <v>615</v>
      </c>
      <c r="O148" t="s">
        <v>851</v>
      </c>
    </row>
    <row r="149" spans="1:15">
      <c r="A149" t="s">
        <v>573</v>
      </c>
      <c r="B149">
        <v>839</v>
      </c>
      <c r="C149" t="s">
        <v>1096</v>
      </c>
      <c r="D149">
        <v>843</v>
      </c>
      <c r="E149" t="s">
        <v>422</v>
      </c>
      <c r="F149" t="s">
        <v>2335</v>
      </c>
      <c r="G149" t="s">
        <v>2337</v>
      </c>
      <c r="H149" t="s">
        <v>2334</v>
      </c>
      <c r="I149">
        <v>18</v>
      </c>
      <c r="J149">
        <v>17</v>
      </c>
      <c r="K149">
        <v>0.94440000000000002</v>
      </c>
      <c r="L149" s="147" t="s">
        <v>1289</v>
      </c>
      <c r="M149">
        <v>0.52939999999999998</v>
      </c>
      <c r="N149" t="s">
        <v>615</v>
      </c>
      <c r="O149" t="s">
        <v>697</v>
      </c>
    </row>
    <row r="150" spans="1:15">
      <c r="A150" t="s">
        <v>573</v>
      </c>
      <c r="B150">
        <v>839</v>
      </c>
      <c r="C150" t="s">
        <v>1096</v>
      </c>
      <c r="D150">
        <v>846</v>
      </c>
      <c r="E150" t="s">
        <v>425</v>
      </c>
      <c r="F150" t="s">
        <v>2335</v>
      </c>
      <c r="G150" t="s">
        <v>2337</v>
      </c>
      <c r="H150" t="s">
        <v>2334</v>
      </c>
      <c r="I150">
        <v>81</v>
      </c>
      <c r="J150">
        <v>77</v>
      </c>
      <c r="K150">
        <v>0.9506</v>
      </c>
      <c r="L150" s="147" t="s">
        <v>1416</v>
      </c>
      <c r="M150">
        <v>0.79220000000000002</v>
      </c>
      <c r="N150" t="s">
        <v>615</v>
      </c>
      <c r="O150" t="s">
        <v>735</v>
      </c>
    </row>
    <row r="151" spans="1:15">
      <c r="A151" t="s">
        <v>573</v>
      </c>
      <c r="B151">
        <v>839</v>
      </c>
      <c r="C151" t="s">
        <v>1096</v>
      </c>
      <c r="D151">
        <v>845</v>
      </c>
      <c r="E151" t="s">
        <v>426</v>
      </c>
      <c r="F151" t="s">
        <v>2335</v>
      </c>
      <c r="G151" t="s">
        <v>2337</v>
      </c>
      <c r="H151" t="s">
        <v>2334</v>
      </c>
      <c r="I151">
        <v>49</v>
      </c>
      <c r="J151">
        <v>49</v>
      </c>
      <c r="K151">
        <v>1</v>
      </c>
      <c r="L151" s="147" t="s">
        <v>1436</v>
      </c>
      <c r="M151">
        <v>0.63270000000000004</v>
      </c>
      <c r="N151" t="s">
        <v>615</v>
      </c>
      <c r="O151" t="s">
        <v>762</v>
      </c>
    </row>
    <row r="152" spans="1:15">
      <c r="A152" t="s">
        <v>573</v>
      </c>
      <c r="B152">
        <v>839</v>
      </c>
      <c r="C152" t="s">
        <v>1096</v>
      </c>
      <c r="D152">
        <v>844</v>
      </c>
      <c r="E152" t="s">
        <v>482</v>
      </c>
      <c r="F152" t="s">
        <v>2335</v>
      </c>
      <c r="G152" t="s">
        <v>2337</v>
      </c>
      <c r="H152" t="s">
        <v>2334</v>
      </c>
      <c r="I152">
        <v>23</v>
      </c>
      <c r="J152">
        <v>22</v>
      </c>
      <c r="K152">
        <v>0.95650000000000002</v>
      </c>
      <c r="L152" s="147" t="s">
        <v>1293</v>
      </c>
      <c r="M152">
        <v>0.63639999999999997</v>
      </c>
      <c r="N152" t="s">
        <v>615</v>
      </c>
      <c r="O152" t="s">
        <v>761</v>
      </c>
    </row>
    <row r="153" spans="1:15">
      <c r="A153" t="s">
        <v>573</v>
      </c>
      <c r="B153">
        <v>847</v>
      </c>
      <c r="C153" t="s">
        <v>1097</v>
      </c>
      <c r="D153">
        <v>848</v>
      </c>
      <c r="E153" t="s">
        <v>428</v>
      </c>
      <c r="F153" t="s">
        <v>2335</v>
      </c>
      <c r="G153" t="s">
        <v>2337</v>
      </c>
      <c r="H153" t="s">
        <v>2334</v>
      </c>
      <c r="I153">
        <v>23</v>
      </c>
      <c r="J153">
        <v>23</v>
      </c>
      <c r="K153">
        <v>1</v>
      </c>
      <c r="L153" s="147" t="s">
        <v>1293</v>
      </c>
      <c r="M153">
        <v>0.60870000000000002</v>
      </c>
      <c r="N153" t="s">
        <v>615</v>
      </c>
      <c r="O153" t="s">
        <v>688</v>
      </c>
    </row>
    <row r="154" spans="1:15">
      <c r="A154" t="s">
        <v>573</v>
      </c>
      <c r="B154">
        <v>847</v>
      </c>
      <c r="C154" t="s">
        <v>1097</v>
      </c>
      <c r="D154">
        <v>851</v>
      </c>
      <c r="E154" t="s">
        <v>270</v>
      </c>
      <c r="F154" t="s">
        <v>2335</v>
      </c>
      <c r="G154" t="s">
        <v>2337</v>
      </c>
      <c r="H154" t="s">
        <v>2334</v>
      </c>
      <c r="I154">
        <v>31</v>
      </c>
      <c r="J154">
        <v>30</v>
      </c>
      <c r="K154">
        <v>0.9677</v>
      </c>
      <c r="L154" s="147" t="s">
        <v>1286</v>
      </c>
      <c r="M154">
        <v>0.83330000000000004</v>
      </c>
      <c r="N154" t="s">
        <v>615</v>
      </c>
      <c r="O154" t="s">
        <v>697</v>
      </c>
    </row>
    <row r="155" spans="1:15">
      <c r="A155" t="s">
        <v>573</v>
      </c>
      <c r="B155">
        <v>847</v>
      </c>
      <c r="C155" t="s">
        <v>1097</v>
      </c>
      <c r="D155">
        <v>849</v>
      </c>
      <c r="E155" t="s">
        <v>329</v>
      </c>
      <c r="F155" t="s">
        <v>2335</v>
      </c>
      <c r="G155" t="s">
        <v>2337</v>
      </c>
      <c r="H155" t="s">
        <v>2334</v>
      </c>
      <c r="I155">
        <v>31</v>
      </c>
      <c r="J155">
        <v>30</v>
      </c>
      <c r="K155">
        <v>0.9677</v>
      </c>
      <c r="L155" s="147" t="s">
        <v>1327</v>
      </c>
      <c r="M155">
        <v>0.8</v>
      </c>
      <c r="N155" t="s">
        <v>615</v>
      </c>
      <c r="O155" t="s">
        <v>688</v>
      </c>
    </row>
    <row r="156" spans="1:15">
      <c r="A156" t="s">
        <v>573</v>
      </c>
      <c r="B156">
        <v>847</v>
      </c>
      <c r="C156" t="s">
        <v>1097</v>
      </c>
      <c r="D156">
        <v>850</v>
      </c>
      <c r="E156" t="s">
        <v>459</v>
      </c>
      <c r="F156" t="s">
        <v>2335</v>
      </c>
      <c r="G156" t="s">
        <v>2337</v>
      </c>
      <c r="H156" t="s">
        <v>2334</v>
      </c>
      <c r="I156">
        <v>71</v>
      </c>
      <c r="J156">
        <v>68</v>
      </c>
      <c r="K156">
        <v>0.9577</v>
      </c>
      <c r="L156" s="147" t="s">
        <v>1416</v>
      </c>
      <c r="M156">
        <v>0.89710000000000001</v>
      </c>
      <c r="N156" t="s">
        <v>615</v>
      </c>
      <c r="O156" t="s">
        <v>755</v>
      </c>
    </row>
    <row r="157" spans="1:15">
      <c r="A157" t="s">
        <v>573</v>
      </c>
      <c r="B157">
        <v>847</v>
      </c>
      <c r="C157" t="s">
        <v>1097</v>
      </c>
      <c r="D157">
        <v>852</v>
      </c>
      <c r="E157" t="s">
        <v>463</v>
      </c>
      <c r="F157" t="s">
        <v>2335</v>
      </c>
      <c r="G157" t="s">
        <v>2337</v>
      </c>
      <c r="H157" t="s">
        <v>2334</v>
      </c>
      <c r="I157">
        <v>54</v>
      </c>
      <c r="J157">
        <v>54</v>
      </c>
      <c r="K157">
        <v>1</v>
      </c>
      <c r="L157" s="147" t="s">
        <v>1368</v>
      </c>
      <c r="M157">
        <v>0.83330000000000004</v>
      </c>
      <c r="N157" t="s">
        <v>615</v>
      </c>
      <c r="O157" t="s">
        <v>688</v>
      </c>
    </row>
    <row r="158" spans="1:15">
      <c r="A158" t="s">
        <v>573</v>
      </c>
      <c r="B158">
        <v>854</v>
      </c>
      <c r="C158" t="s">
        <v>1101</v>
      </c>
      <c r="D158">
        <v>858</v>
      </c>
      <c r="E158" t="s">
        <v>357</v>
      </c>
      <c r="F158" t="s">
        <v>2335</v>
      </c>
      <c r="G158" t="s">
        <v>2337</v>
      </c>
      <c r="H158" t="s">
        <v>2334</v>
      </c>
      <c r="I158">
        <v>56</v>
      </c>
      <c r="J158">
        <v>54</v>
      </c>
      <c r="K158">
        <v>0.96430000000000005</v>
      </c>
      <c r="L158" s="147" t="s">
        <v>1423</v>
      </c>
      <c r="M158">
        <v>0.90739999999999998</v>
      </c>
      <c r="N158" t="s">
        <v>615</v>
      </c>
      <c r="O158" t="s">
        <v>792</v>
      </c>
    </row>
    <row r="159" spans="1:15">
      <c r="A159" t="s">
        <v>573</v>
      </c>
      <c r="B159">
        <v>860</v>
      </c>
      <c r="C159" t="s">
        <v>1102</v>
      </c>
      <c r="D159">
        <v>869</v>
      </c>
      <c r="E159" t="s">
        <v>26</v>
      </c>
      <c r="F159" t="s">
        <v>2335</v>
      </c>
      <c r="G159" t="s">
        <v>2337</v>
      </c>
      <c r="H159" t="s">
        <v>2334</v>
      </c>
      <c r="I159">
        <v>29</v>
      </c>
      <c r="J159">
        <v>29</v>
      </c>
      <c r="K159">
        <v>1</v>
      </c>
      <c r="L159" s="147" t="s">
        <v>1327</v>
      </c>
      <c r="M159">
        <v>0.8276</v>
      </c>
      <c r="N159" t="s">
        <v>615</v>
      </c>
      <c r="O159" t="s">
        <v>1103</v>
      </c>
    </row>
    <row r="160" spans="1:15">
      <c r="A160" t="s">
        <v>573</v>
      </c>
      <c r="B160">
        <v>860</v>
      </c>
      <c r="C160" t="s">
        <v>1102</v>
      </c>
      <c r="D160">
        <v>861</v>
      </c>
      <c r="E160" t="s">
        <v>150</v>
      </c>
      <c r="F160" t="s">
        <v>2335</v>
      </c>
      <c r="G160" t="s">
        <v>2337</v>
      </c>
      <c r="H160" t="s">
        <v>2334</v>
      </c>
      <c r="I160">
        <v>13</v>
      </c>
      <c r="J160">
        <v>12</v>
      </c>
      <c r="K160">
        <v>0.92310000000000003</v>
      </c>
      <c r="L160" s="147" t="s">
        <v>1389</v>
      </c>
      <c r="M160">
        <v>0.58330000000000004</v>
      </c>
      <c r="N160" t="s">
        <v>615</v>
      </c>
      <c r="O160" t="s">
        <v>747</v>
      </c>
    </row>
    <row r="161" spans="1:15">
      <c r="A161" t="s">
        <v>573</v>
      </c>
      <c r="B161">
        <v>860</v>
      </c>
      <c r="C161" t="s">
        <v>1102</v>
      </c>
      <c r="D161">
        <v>868</v>
      </c>
      <c r="E161" t="s">
        <v>293</v>
      </c>
      <c r="F161" t="s">
        <v>2335</v>
      </c>
      <c r="G161" t="s">
        <v>2337</v>
      </c>
      <c r="H161" t="s">
        <v>2334</v>
      </c>
      <c r="I161">
        <v>50</v>
      </c>
      <c r="J161">
        <v>46</v>
      </c>
      <c r="K161">
        <v>0.92</v>
      </c>
      <c r="L161" s="147" t="s">
        <v>1318</v>
      </c>
      <c r="M161">
        <v>0.89129999999999998</v>
      </c>
      <c r="N161" t="s">
        <v>615</v>
      </c>
      <c r="O161" t="s">
        <v>762</v>
      </c>
    </row>
    <row r="162" spans="1:15">
      <c r="A162" t="s">
        <v>573</v>
      </c>
      <c r="B162">
        <v>860</v>
      </c>
      <c r="C162" t="s">
        <v>1102</v>
      </c>
      <c r="D162">
        <v>873</v>
      </c>
      <c r="E162" t="s">
        <v>375</v>
      </c>
      <c r="F162" t="s">
        <v>2335</v>
      </c>
      <c r="G162" t="s">
        <v>2337</v>
      </c>
      <c r="H162" t="s">
        <v>2334</v>
      </c>
      <c r="I162">
        <v>49</v>
      </c>
      <c r="J162">
        <v>49</v>
      </c>
      <c r="K162">
        <v>1</v>
      </c>
      <c r="L162" s="147" t="s">
        <v>1397</v>
      </c>
      <c r="M162">
        <v>0.85709999999999997</v>
      </c>
      <c r="N162" t="s">
        <v>615</v>
      </c>
      <c r="O162" t="s">
        <v>747</v>
      </c>
    </row>
    <row r="163" spans="1:15">
      <c r="A163" t="s">
        <v>573</v>
      </c>
      <c r="B163">
        <v>860</v>
      </c>
      <c r="C163" t="s">
        <v>1102</v>
      </c>
      <c r="D163">
        <v>870</v>
      </c>
      <c r="E163" t="s">
        <v>179</v>
      </c>
      <c r="F163" t="s">
        <v>2335</v>
      </c>
      <c r="G163" t="s">
        <v>2337</v>
      </c>
      <c r="H163" t="s">
        <v>2334</v>
      </c>
      <c r="I163">
        <v>121</v>
      </c>
      <c r="J163">
        <v>115</v>
      </c>
      <c r="K163">
        <v>0.95040000000000002</v>
      </c>
      <c r="L163" s="147" t="s">
        <v>1515</v>
      </c>
      <c r="M163">
        <v>0.90429999999999999</v>
      </c>
      <c r="N163" t="s">
        <v>615</v>
      </c>
      <c r="O163" t="s">
        <v>735</v>
      </c>
    </row>
    <row r="164" spans="1:15">
      <c r="A164" t="s">
        <v>573</v>
      </c>
      <c r="B164">
        <v>874</v>
      </c>
      <c r="C164" t="s">
        <v>1106</v>
      </c>
      <c r="D164">
        <v>879</v>
      </c>
      <c r="E164" t="s">
        <v>364</v>
      </c>
      <c r="F164" t="s">
        <v>2335</v>
      </c>
      <c r="G164" t="s">
        <v>2337</v>
      </c>
      <c r="H164" t="s">
        <v>2334</v>
      </c>
      <c r="I164">
        <v>17</v>
      </c>
      <c r="J164">
        <v>16</v>
      </c>
      <c r="K164">
        <v>0.94120000000000004</v>
      </c>
      <c r="L164" s="147" t="s">
        <v>1289</v>
      </c>
      <c r="M164">
        <v>0.5625</v>
      </c>
      <c r="N164" t="s">
        <v>615</v>
      </c>
      <c r="O164" t="s">
        <v>761</v>
      </c>
    </row>
    <row r="165" spans="1:15">
      <c r="A165" t="s">
        <v>573</v>
      </c>
      <c r="B165">
        <v>874</v>
      </c>
      <c r="C165" t="s">
        <v>1106</v>
      </c>
      <c r="D165">
        <v>881</v>
      </c>
      <c r="E165" t="s">
        <v>439</v>
      </c>
      <c r="F165" t="s">
        <v>2335</v>
      </c>
      <c r="G165" t="s">
        <v>2337</v>
      </c>
      <c r="H165" t="s">
        <v>2334</v>
      </c>
      <c r="I165">
        <v>80</v>
      </c>
      <c r="J165">
        <v>79</v>
      </c>
      <c r="K165">
        <v>0.98750000000000004</v>
      </c>
      <c r="L165" s="147" t="s">
        <v>1352</v>
      </c>
      <c r="M165">
        <v>0.91139999999999999</v>
      </c>
      <c r="N165" t="s">
        <v>615</v>
      </c>
      <c r="O165" t="s">
        <v>875</v>
      </c>
    </row>
    <row r="166" spans="1:15">
      <c r="A166" t="s">
        <v>573</v>
      </c>
      <c r="B166">
        <v>1826</v>
      </c>
      <c r="C166" t="s">
        <v>1108</v>
      </c>
      <c r="D166">
        <v>671</v>
      </c>
      <c r="E166" t="s">
        <v>71</v>
      </c>
      <c r="F166" t="s">
        <v>2335</v>
      </c>
      <c r="G166" t="s">
        <v>2337</v>
      </c>
      <c r="H166" t="s">
        <v>2334</v>
      </c>
      <c r="I166">
        <v>35</v>
      </c>
      <c r="J166">
        <v>32</v>
      </c>
      <c r="K166">
        <v>0.9143</v>
      </c>
      <c r="L166" s="147" t="s">
        <v>1327</v>
      </c>
      <c r="M166">
        <v>0.75</v>
      </c>
      <c r="N166" t="s">
        <v>615</v>
      </c>
      <c r="O166" t="s">
        <v>735</v>
      </c>
    </row>
    <row r="167" spans="1:15">
      <c r="A167" t="s">
        <v>573</v>
      </c>
      <c r="B167">
        <v>888</v>
      </c>
      <c r="C167" t="s">
        <v>1111</v>
      </c>
      <c r="D167">
        <v>892</v>
      </c>
      <c r="E167" t="s">
        <v>348</v>
      </c>
      <c r="F167" t="s">
        <v>2335</v>
      </c>
      <c r="G167" t="s">
        <v>2337</v>
      </c>
      <c r="H167" t="s">
        <v>2334</v>
      </c>
      <c r="I167">
        <v>22</v>
      </c>
      <c r="J167">
        <v>22</v>
      </c>
      <c r="K167">
        <v>1</v>
      </c>
      <c r="L167" s="147" t="s">
        <v>1370</v>
      </c>
      <c r="M167">
        <v>0.77270000000000005</v>
      </c>
      <c r="N167" t="s">
        <v>615</v>
      </c>
      <c r="O167" t="s">
        <v>747</v>
      </c>
    </row>
    <row r="168" spans="1:15">
      <c r="A168" t="s">
        <v>573</v>
      </c>
      <c r="B168">
        <v>888</v>
      </c>
      <c r="C168" t="s">
        <v>1111</v>
      </c>
      <c r="D168">
        <v>897</v>
      </c>
      <c r="E168" t="s">
        <v>369</v>
      </c>
      <c r="F168" t="s">
        <v>2335</v>
      </c>
      <c r="G168" t="s">
        <v>2337</v>
      </c>
      <c r="H168" t="s">
        <v>2334</v>
      </c>
      <c r="I168">
        <v>114</v>
      </c>
      <c r="J168">
        <v>113</v>
      </c>
      <c r="K168">
        <v>0.99119999999999997</v>
      </c>
      <c r="L168" s="147" t="s">
        <v>1478</v>
      </c>
      <c r="M168">
        <v>0.86729999999999996</v>
      </c>
      <c r="N168" t="s">
        <v>615</v>
      </c>
      <c r="O168" t="s">
        <v>735</v>
      </c>
    </row>
    <row r="169" spans="1:15">
      <c r="A169" t="s">
        <v>573</v>
      </c>
      <c r="B169">
        <v>888</v>
      </c>
      <c r="C169" t="s">
        <v>1111</v>
      </c>
      <c r="D169">
        <v>896</v>
      </c>
      <c r="E169" t="s">
        <v>554</v>
      </c>
      <c r="F169" t="s">
        <v>2335</v>
      </c>
      <c r="G169" t="s">
        <v>2337</v>
      </c>
      <c r="H169" t="s">
        <v>2334</v>
      </c>
      <c r="I169">
        <v>46</v>
      </c>
      <c r="J169">
        <v>46</v>
      </c>
      <c r="K169">
        <v>1</v>
      </c>
      <c r="L169" s="147" t="s">
        <v>1436</v>
      </c>
      <c r="M169">
        <v>0.67390000000000005</v>
      </c>
      <c r="N169" t="s">
        <v>615</v>
      </c>
      <c r="O169" t="s">
        <v>747</v>
      </c>
    </row>
    <row r="170" spans="1:15">
      <c r="A170" t="s">
        <v>573</v>
      </c>
      <c r="B170">
        <v>898</v>
      </c>
      <c r="C170" t="s">
        <v>1118</v>
      </c>
      <c r="D170">
        <v>2143</v>
      </c>
      <c r="E170" t="s">
        <v>194</v>
      </c>
      <c r="F170" t="s">
        <v>2335</v>
      </c>
      <c r="G170" t="s">
        <v>2337</v>
      </c>
      <c r="H170" t="s">
        <v>2334</v>
      </c>
      <c r="I170">
        <v>54</v>
      </c>
      <c r="J170">
        <v>54</v>
      </c>
      <c r="K170">
        <v>1</v>
      </c>
      <c r="L170" s="147" t="s">
        <v>1657</v>
      </c>
      <c r="M170">
        <v>0.85189999999999999</v>
      </c>
      <c r="N170" t="s">
        <v>615</v>
      </c>
      <c r="O170" t="s">
        <v>792</v>
      </c>
    </row>
    <row r="171" spans="1:15">
      <c r="A171" t="s">
        <v>573</v>
      </c>
      <c r="B171">
        <v>913</v>
      </c>
      <c r="C171" t="s">
        <v>1125</v>
      </c>
      <c r="D171">
        <v>921</v>
      </c>
      <c r="E171" t="s">
        <v>258</v>
      </c>
      <c r="F171" t="s">
        <v>2335</v>
      </c>
      <c r="G171" t="s">
        <v>2337</v>
      </c>
      <c r="H171" t="s">
        <v>2334</v>
      </c>
      <c r="I171">
        <v>40</v>
      </c>
      <c r="J171">
        <v>38</v>
      </c>
      <c r="K171">
        <v>0.95</v>
      </c>
      <c r="L171" s="147" t="s">
        <v>1436</v>
      </c>
      <c r="M171">
        <v>0.81579999999999997</v>
      </c>
      <c r="N171" t="s">
        <v>615</v>
      </c>
      <c r="O171" t="s">
        <v>762</v>
      </c>
    </row>
    <row r="172" spans="1:15">
      <c r="A172" t="s">
        <v>573</v>
      </c>
      <c r="B172">
        <v>913</v>
      </c>
      <c r="C172" t="s">
        <v>1125</v>
      </c>
      <c r="D172">
        <v>915</v>
      </c>
      <c r="E172" t="s">
        <v>200</v>
      </c>
      <c r="F172" t="s">
        <v>2335</v>
      </c>
      <c r="G172" t="s">
        <v>2337</v>
      </c>
      <c r="H172" t="s">
        <v>2334</v>
      </c>
      <c r="I172">
        <v>82</v>
      </c>
      <c r="J172">
        <v>79</v>
      </c>
      <c r="K172">
        <v>0.96340000000000003</v>
      </c>
      <c r="L172" s="147" t="s">
        <v>1347</v>
      </c>
      <c r="M172">
        <v>0.89870000000000005</v>
      </c>
      <c r="N172" t="s">
        <v>615</v>
      </c>
      <c r="O172" t="s">
        <v>1129</v>
      </c>
    </row>
    <row r="173" spans="1:15">
      <c r="A173" t="s">
        <v>573</v>
      </c>
      <c r="B173">
        <v>922</v>
      </c>
      <c r="C173" t="s">
        <v>1130</v>
      </c>
      <c r="D173">
        <v>2113</v>
      </c>
      <c r="E173" t="s">
        <v>231</v>
      </c>
      <c r="F173" t="s">
        <v>2335</v>
      </c>
      <c r="G173" t="s">
        <v>2337</v>
      </c>
      <c r="H173" t="s">
        <v>2334</v>
      </c>
      <c r="I173">
        <v>41</v>
      </c>
      <c r="J173">
        <v>41</v>
      </c>
      <c r="K173">
        <v>1</v>
      </c>
      <c r="L173" s="147" t="s">
        <v>1558</v>
      </c>
      <c r="M173">
        <v>0.82930000000000004</v>
      </c>
      <c r="N173" t="s">
        <v>615</v>
      </c>
      <c r="O173" t="s">
        <v>786</v>
      </c>
    </row>
    <row r="174" spans="1:15">
      <c r="A174" t="s">
        <v>573</v>
      </c>
      <c r="B174">
        <v>922</v>
      </c>
      <c r="C174" t="s">
        <v>1130</v>
      </c>
      <c r="D174">
        <v>926</v>
      </c>
      <c r="E174" t="s">
        <v>92</v>
      </c>
      <c r="F174" t="s">
        <v>2335</v>
      </c>
      <c r="G174" t="s">
        <v>2337</v>
      </c>
      <c r="H174" t="s">
        <v>2334</v>
      </c>
      <c r="I174">
        <v>81</v>
      </c>
      <c r="J174">
        <v>79</v>
      </c>
      <c r="K174">
        <v>0.97529999999999994</v>
      </c>
      <c r="L174" s="147" t="s">
        <v>1347</v>
      </c>
      <c r="M174">
        <v>0.89870000000000005</v>
      </c>
      <c r="N174" t="s">
        <v>615</v>
      </c>
      <c r="O174" t="s">
        <v>735</v>
      </c>
    </row>
    <row r="175" spans="1:15">
      <c r="A175" t="s">
        <v>573</v>
      </c>
      <c r="B175">
        <v>922</v>
      </c>
      <c r="C175" t="s">
        <v>1130</v>
      </c>
      <c r="D175">
        <v>923</v>
      </c>
      <c r="E175" t="s">
        <v>452</v>
      </c>
      <c r="F175" t="s">
        <v>2335</v>
      </c>
      <c r="G175" t="s">
        <v>2337</v>
      </c>
      <c r="H175" t="s">
        <v>2334</v>
      </c>
      <c r="I175">
        <v>26</v>
      </c>
      <c r="J175">
        <v>25</v>
      </c>
      <c r="K175">
        <v>0.96150000000000002</v>
      </c>
      <c r="L175" s="147" t="s">
        <v>1557</v>
      </c>
      <c r="M175">
        <v>0.76</v>
      </c>
      <c r="N175" t="s">
        <v>615</v>
      </c>
      <c r="O175" t="s">
        <v>747</v>
      </c>
    </row>
    <row r="176" spans="1:15">
      <c r="A176" t="s">
        <v>573</v>
      </c>
      <c r="B176">
        <v>932</v>
      </c>
      <c r="C176" t="s">
        <v>1134</v>
      </c>
      <c r="D176">
        <v>935</v>
      </c>
      <c r="E176" t="s">
        <v>303</v>
      </c>
      <c r="F176" t="s">
        <v>2335</v>
      </c>
      <c r="G176" t="s">
        <v>2337</v>
      </c>
      <c r="H176" t="s">
        <v>2334</v>
      </c>
      <c r="I176">
        <v>30</v>
      </c>
      <c r="J176">
        <v>30</v>
      </c>
      <c r="K176">
        <v>1</v>
      </c>
      <c r="L176" s="147" t="s">
        <v>1286</v>
      </c>
      <c r="M176">
        <v>0.83330000000000004</v>
      </c>
      <c r="N176" t="s">
        <v>615</v>
      </c>
      <c r="O176" t="s">
        <v>792</v>
      </c>
    </row>
    <row r="177" spans="1:15">
      <c r="A177" t="s">
        <v>573</v>
      </c>
      <c r="B177">
        <v>932</v>
      </c>
      <c r="C177" t="s">
        <v>1134</v>
      </c>
      <c r="D177">
        <v>934</v>
      </c>
      <c r="E177" t="s">
        <v>443</v>
      </c>
      <c r="F177" t="s">
        <v>2335</v>
      </c>
      <c r="G177" t="s">
        <v>2337</v>
      </c>
      <c r="H177" t="s">
        <v>2334</v>
      </c>
      <c r="I177">
        <v>18</v>
      </c>
      <c r="J177">
        <v>18</v>
      </c>
      <c r="K177">
        <v>1</v>
      </c>
      <c r="L177" s="147" t="s">
        <v>1287</v>
      </c>
      <c r="M177">
        <v>0.55559999999999998</v>
      </c>
      <c r="N177" t="s">
        <v>615</v>
      </c>
      <c r="O177" t="s">
        <v>1137</v>
      </c>
    </row>
    <row r="178" spans="1:15">
      <c r="A178" t="s">
        <v>573</v>
      </c>
      <c r="B178">
        <v>936</v>
      </c>
      <c r="C178" t="s">
        <v>1138</v>
      </c>
      <c r="D178">
        <v>1763</v>
      </c>
      <c r="E178" t="s">
        <v>16</v>
      </c>
      <c r="F178" t="s">
        <v>2335</v>
      </c>
      <c r="G178" t="s">
        <v>2337</v>
      </c>
      <c r="H178" t="s">
        <v>2334</v>
      </c>
      <c r="I178">
        <v>47</v>
      </c>
      <c r="J178">
        <v>46</v>
      </c>
      <c r="K178">
        <v>0.97870000000000001</v>
      </c>
      <c r="L178" s="147" t="s">
        <v>1361</v>
      </c>
      <c r="M178">
        <v>0.8478</v>
      </c>
      <c r="N178" t="s">
        <v>615</v>
      </c>
      <c r="O178" t="s">
        <v>747</v>
      </c>
    </row>
    <row r="179" spans="1:15">
      <c r="A179" t="s">
        <v>573</v>
      </c>
      <c r="B179">
        <v>1469</v>
      </c>
      <c r="C179" t="s">
        <v>1143</v>
      </c>
      <c r="D179">
        <v>947</v>
      </c>
      <c r="E179" t="s">
        <v>355</v>
      </c>
      <c r="F179" t="s">
        <v>2335</v>
      </c>
      <c r="G179" t="s">
        <v>2337</v>
      </c>
      <c r="H179" t="s">
        <v>2334</v>
      </c>
      <c r="I179">
        <v>16</v>
      </c>
      <c r="J179">
        <v>15</v>
      </c>
      <c r="K179">
        <v>0.9375</v>
      </c>
      <c r="L179" s="147" t="s">
        <v>1287</v>
      </c>
      <c r="M179">
        <v>0.66669999999999996</v>
      </c>
      <c r="N179" t="s">
        <v>615</v>
      </c>
      <c r="O179" t="s">
        <v>761</v>
      </c>
    </row>
    <row r="180" spans="1:15">
      <c r="A180" t="s">
        <v>573</v>
      </c>
      <c r="B180">
        <v>1469</v>
      </c>
      <c r="C180" t="s">
        <v>1143</v>
      </c>
      <c r="D180">
        <v>949</v>
      </c>
      <c r="E180" t="s">
        <v>368</v>
      </c>
      <c r="F180" t="s">
        <v>2335</v>
      </c>
      <c r="G180" t="s">
        <v>2337</v>
      </c>
      <c r="H180" t="s">
        <v>2334</v>
      </c>
      <c r="I180">
        <v>67</v>
      </c>
      <c r="J180">
        <v>67</v>
      </c>
      <c r="K180">
        <v>1</v>
      </c>
      <c r="L180" s="147" t="s">
        <v>1385</v>
      </c>
      <c r="M180">
        <v>0.86570000000000003</v>
      </c>
      <c r="N180" t="s">
        <v>615</v>
      </c>
      <c r="O180" t="s">
        <v>875</v>
      </c>
    </row>
    <row r="181" spans="1:15">
      <c r="A181" t="s">
        <v>573</v>
      </c>
      <c r="B181">
        <v>951</v>
      </c>
      <c r="C181" t="s">
        <v>1144</v>
      </c>
      <c r="D181">
        <v>956</v>
      </c>
      <c r="E181" t="s">
        <v>529</v>
      </c>
      <c r="F181" t="s">
        <v>2335</v>
      </c>
      <c r="G181" t="s">
        <v>2337</v>
      </c>
      <c r="H181" t="s">
        <v>2334</v>
      </c>
      <c r="I181">
        <v>15</v>
      </c>
      <c r="J181">
        <v>14</v>
      </c>
      <c r="K181">
        <v>0.93330000000000002</v>
      </c>
      <c r="L181" s="147" t="s">
        <v>1372</v>
      </c>
      <c r="M181">
        <v>0.57140000000000002</v>
      </c>
      <c r="N181" t="s">
        <v>615</v>
      </c>
      <c r="O181" t="s">
        <v>793</v>
      </c>
    </row>
    <row r="182" spans="1:15">
      <c r="A182" t="s">
        <v>573</v>
      </c>
      <c r="B182">
        <v>951</v>
      </c>
      <c r="C182" t="s">
        <v>1144</v>
      </c>
      <c r="D182">
        <v>954</v>
      </c>
      <c r="E182" t="s">
        <v>374</v>
      </c>
      <c r="F182" t="s">
        <v>2335</v>
      </c>
      <c r="G182" t="s">
        <v>2337</v>
      </c>
      <c r="H182" t="s">
        <v>2334</v>
      </c>
      <c r="I182">
        <v>46</v>
      </c>
      <c r="J182">
        <v>44</v>
      </c>
      <c r="K182">
        <v>0.95650000000000002</v>
      </c>
      <c r="L182" s="147" t="s">
        <v>1361</v>
      </c>
      <c r="M182">
        <v>0.88639999999999997</v>
      </c>
      <c r="N182" t="s">
        <v>615</v>
      </c>
      <c r="O182" t="s">
        <v>792</v>
      </c>
    </row>
    <row r="183" spans="1:15">
      <c r="A183" t="s">
        <v>573</v>
      </c>
      <c r="B183">
        <v>957</v>
      </c>
      <c r="C183" t="s">
        <v>1145</v>
      </c>
      <c r="D183">
        <v>958</v>
      </c>
      <c r="E183" t="s">
        <v>381</v>
      </c>
      <c r="F183" t="s">
        <v>2335</v>
      </c>
      <c r="G183" t="s">
        <v>2337</v>
      </c>
      <c r="H183" t="s">
        <v>2334</v>
      </c>
      <c r="I183">
        <v>33</v>
      </c>
      <c r="J183">
        <v>32</v>
      </c>
      <c r="K183">
        <v>0.96970000000000001</v>
      </c>
      <c r="L183" s="147" t="s">
        <v>1327</v>
      </c>
      <c r="M183">
        <v>0.75</v>
      </c>
      <c r="N183" t="s">
        <v>615</v>
      </c>
      <c r="O183" t="s">
        <v>688</v>
      </c>
    </row>
    <row r="184" spans="1:15">
      <c r="A184" t="s">
        <v>573</v>
      </c>
      <c r="B184">
        <v>1733</v>
      </c>
      <c r="C184" t="s">
        <v>1147</v>
      </c>
      <c r="D184">
        <v>739</v>
      </c>
      <c r="E184" t="s">
        <v>39</v>
      </c>
      <c r="F184" t="s">
        <v>2335</v>
      </c>
      <c r="G184" t="s">
        <v>2337</v>
      </c>
      <c r="H184" t="s">
        <v>2334</v>
      </c>
      <c r="I184">
        <v>22</v>
      </c>
      <c r="J184">
        <v>22</v>
      </c>
      <c r="K184">
        <v>1</v>
      </c>
      <c r="L184" s="147" t="s">
        <v>1438</v>
      </c>
      <c r="M184">
        <v>0.5</v>
      </c>
      <c r="N184" t="s">
        <v>615</v>
      </c>
      <c r="O184" t="s">
        <v>966</v>
      </c>
    </row>
    <row r="185" spans="1:15">
      <c r="A185" t="s">
        <v>573</v>
      </c>
      <c r="B185">
        <v>1733</v>
      </c>
      <c r="C185" t="s">
        <v>1147</v>
      </c>
      <c r="D185">
        <v>735</v>
      </c>
      <c r="E185" t="s">
        <v>12</v>
      </c>
      <c r="F185" t="s">
        <v>2335</v>
      </c>
      <c r="G185" t="s">
        <v>2337</v>
      </c>
      <c r="H185" t="s">
        <v>2334</v>
      </c>
      <c r="I185">
        <v>35</v>
      </c>
      <c r="J185">
        <v>27</v>
      </c>
      <c r="K185">
        <v>0.77139999999999997</v>
      </c>
      <c r="L185" s="147" t="s">
        <v>1298</v>
      </c>
      <c r="M185">
        <v>0.81479999999999997</v>
      </c>
      <c r="N185" t="s">
        <v>615</v>
      </c>
      <c r="O185" t="s">
        <v>697</v>
      </c>
    </row>
    <row r="186" spans="1:15">
      <c r="A186" t="s">
        <v>573</v>
      </c>
      <c r="B186">
        <v>1733</v>
      </c>
      <c r="C186" t="s">
        <v>1147</v>
      </c>
      <c r="D186">
        <v>742</v>
      </c>
      <c r="E186" t="s">
        <v>155</v>
      </c>
      <c r="F186" t="s">
        <v>2335</v>
      </c>
      <c r="G186" t="s">
        <v>2337</v>
      </c>
      <c r="H186" t="s">
        <v>2334</v>
      </c>
      <c r="I186">
        <v>41</v>
      </c>
      <c r="J186">
        <v>38</v>
      </c>
      <c r="K186">
        <v>0.92679999999999996</v>
      </c>
      <c r="L186" s="147" t="s">
        <v>1447</v>
      </c>
      <c r="M186">
        <v>0.84209999999999996</v>
      </c>
      <c r="N186" t="s">
        <v>615</v>
      </c>
      <c r="O186" t="s">
        <v>747</v>
      </c>
    </row>
    <row r="187" spans="1:15">
      <c r="A187" t="s">
        <v>573</v>
      </c>
      <c r="B187">
        <v>1733</v>
      </c>
      <c r="C187" t="s">
        <v>1147</v>
      </c>
      <c r="D187">
        <v>2097</v>
      </c>
      <c r="E187" t="s">
        <v>52</v>
      </c>
      <c r="F187" t="s">
        <v>2335</v>
      </c>
      <c r="G187" t="s">
        <v>2337</v>
      </c>
      <c r="H187" t="s">
        <v>2334</v>
      </c>
      <c r="I187">
        <v>15</v>
      </c>
      <c r="J187">
        <v>15</v>
      </c>
      <c r="K187">
        <v>1</v>
      </c>
      <c r="L187" s="147" t="s">
        <v>1285</v>
      </c>
      <c r="M187">
        <v>0.4</v>
      </c>
      <c r="N187" t="s">
        <v>615</v>
      </c>
      <c r="O187" t="s">
        <v>786</v>
      </c>
    </row>
    <row r="188" spans="1:15">
      <c r="A188" t="s">
        <v>573</v>
      </c>
      <c r="B188">
        <v>1733</v>
      </c>
      <c r="C188" t="s">
        <v>1147</v>
      </c>
      <c r="D188">
        <v>736</v>
      </c>
      <c r="E188" t="s">
        <v>388</v>
      </c>
      <c r="F188" t="s">
        <v>2335</v>
      </c>
      <c r="G188" t="s">
        <v>2337</v>
      </c>
      <c r="H188" t="s">
        <v>2334</v>
      </c>
      <c r="I188">
        <v>89</v>
      </c>
      <c r="J188">
        <v>82</v>
      </c>
      <c r="K188">
        <v>0.92130000000000001</v>
      </c>
      <c r="L188" s="147" t="s">
        <v>1331</v>
      </c>
      <c r="M188">
        <v>0.89019999999999999</v>
      </c>
      <c r="N188" t="s">
        <v>615</v>
      </c>
      <c r="O188" t="s">
        <v>735</v>
      </c>
    </row>
    <row r="189" spans="1:15">
      <c r="A189" t="s">
        <v>573</v>
      </c>
      <c r="B189">
        <v>969</v>
      </c>
      <c r="C189" t="s">
        <v>1152</v>
      </c>
      <c r="D189">
        <v>1953</v>
      </c>
      <c r="E189" t="s">
        <v>378</v>
      </c>
      <c r="F189" t="s">
        <v>2335</v>
      </c>
      <c r="G189" t="s">
        <v>2337</v>
      </c>
      <c r="H189" t="s">
        <v>2334</v>
      </c>
      <c r="I189">
        <v>86</v>
      </c>
      <c r="J189">
        <v>80</v>
      </c>
      <c r="K189">
        <v>0.93020000000000003</v>
      </c>
      <c r="L189" s="147" t="s">
        <v>1481</v>
      </c>
      <c r="M189">
        <v>0.875</v>
      </c>
      <c r="N189" t="s">
        <v>615</v>
      </c>
      <c r="O189" t="s">
        <v>693</v>
      </c>
    </row>
    <row r="190" spans="1:15">
      <c r="A190" t="s">
        <v>573</v>
      </c>
      <c r="B190">
        <v>1498</v>
      </c>
      <c r="C190" t="s">
        <v>1155</v>
      </c>
      <c r="D190">
        <v>1759</v>
      </c>
      <c r="E190" t="s">
        <v>233</v>
      </c>
      <c r="F190" t="s">
        <v>2335</v>
      </c>
      <c r="G190" t="s">
        <v>2337</v>
      </c>
      <c r="H190" t="s">
        <v>2334</v>
      </c>
      <c r="I190">
        <v>68</v>
      </c>
      <c r="J190">
        <v>67</v>
      </c>
      <c r="K190">
        <v>0.98529999999999995</v>
      </c>
      <c r="L190" s="147" t="s">
        <v>1333</v>
      </c>
      <c r="M190">
        <v>0.88060000000000005</v>
      </c>
      <c r="N190" t="s">
        <v>615</v>
      </c>
      <c r="O190" t="s">
        <v>786</v>
      </c>
    </row>
    <row r="191" spans="1:15">
      <c r="A191" t="s">
        <v>573</v>
      </c>
      <c r="B191">
        <v>976</v>
      </c>
      <c r="C191" t="s">
        <v>1158</v>
      </c>
      <c r="D191">
        <v>983</v>
      </c>
      <c r="E191" t="s">
        <v>40</v>
      </c>
      <c r="F191" t="s">
        <v>2335</v>
      </c>
      <c r="G191" t="s">
        <v>2337</v>
      </c>
      <c r="H191" t="s">
        <v>2334</v>
      </c>
      <c r="I191">
        <v>42</v>
      </c>
      <c r="J191">
        <v>42</v>
      </c>
      <c r="K191">
        <v>1</v>
      </c>
      <c r="L191" s="147" t="s">
        <v>1310</v>
      </c>
      <c r="M191">
        <v>0.88100000000000001</v>
      </c>
      <c r="N191" t="s">
        <v>615</v>
      </c>
      <c r="O191" t="s">
        <v>693</v>
      </c>
    </row>
    <row r="192" spans="1:15">
      <c r="A192" t="s">
        <v>573</v>
      </c>
      <c r="B192">
        <v>984</v>
      </c>
      <c r="C192" t="s">
        <v>1162</v>
      </c>
      <c r="D192">
        <v>986</v>
      </c>
      <c r="E192" t="s">
        <v>135</v>
      </c>
      <c r="F192" t="s">
        <v>2335</v>
      </c>
      <c r="G192" t="s">
        <v>2337</v>
      </c>
      <c r="H192" t="s">
        <v>2334</v>
      </c>
      <c r="I192">
        <v>31</v>
      </c>
      <c r="J192">
        <v>31</v>
      </c>
      <c r="K192">
        <v>1</v>
      </c>
      <c r="L192" s="147" t="s">
        <v>1557</v>
      </c>
      <c r="M192">
        <v>0.6129</v>
      </c>
      <c r="N192" t="s">
        <v>615</v>
      </c>
      <c r="O192" t="s">
        <v>747</v>
      </c>
    </row>
    <row r="193" spans="1:15">
      <c r="A193" t="s">
        <v>573</v>
      </c>
      <c r="B193">
        <v>984</v>
      </c>
      <c r="C193" t="s">
        <v>1162</v>
      </c>
      <c r="D193">
        <v>987</v>
      </c>
      <c r="E193" t="s">
        <v>199</v>
      </c>
      <c r="F193" t="s">
        <v>2335</v>
      </c>
      <c r="G193" t="s">
        <v>2337</v>
      </c>
      <c r="H193" t="s">
        <v>2334</v>
      </c>
      <c r="I193">
        <v>22</v>
      </c>
      <c r="J193">
        <v>22</v>
      </c>
      <c r="K193">
        <v>1</v>
      </c>
      <c r="L193" s="147" t="s">
        <v>1293</v>
      </c>
      <c r="M193">
        <v>0.63639999999999997</v>
      </c>
      <c r="N193" t="s">
        <v>615</v>
      </c>
      <c r="O193" t="s">
        <v>845</v>
      </c>
    </row>
    <row r="194" spans="1:15">
      <c r="A194" t="s">
        <v>573</v>
      </c>
      <c r="B194">
        <v>984</v>
      </c>
      <c r="C194" t="s">
        <v>1162</v>
      </c>
      <c r="D194">
        <v>991</v>
      </c>
      <c r="E194" t="s">
        <v>384</v>
      </c>
      <c r="F194" t="s">
        <v>2335</v>
      </c>
      <c r="G194" t="s">
        <v>2337</v>
      </c>
      <c r="H194" t="s">
        <v>2334</v>
      </c>
      <c r="I194">
        <v>53</v>
      </c>
      <c r="J194">
        <v>37</v>
      </c>
      <c r="K194">
        <v>0.69810000000000005</v>
      </c>
      <c r="L194" s="147" t="s">
        <v>1447</v>
      </c>
      <c r="M194">
        <v>0.8649</v>
      </c>
      <c r="N194" t="s">
        <v>615</v>
      </c>
      <c r="O194" t="s">
        <v>697</v>
      </c>
    </row>
    <row r="195" spans="1:15">
      <c r="A195" t="s">
        <v>573</v>
      </c>
      <c r="B195">
        <v>984</v>
      </c>
      <c r="C195" t="s">
        <v>1162</v>
      </c>
      <c r="D195">
        <v>993</v>
      </c>
      <c r="E195" t="s">
        <v>385</v>
      </c>
      <c r="F195" t="s">
        <v>2335</v>
      </c>
      <c r="G195" t="s">
        <v>2337</v>
      </c>
      <c r="H195" t="s">
        <v>2334</v>
      </c>
      <c r="I195">
        <v>132</v>
      </c>
      <c r="J195">
        <v>127</v>
      </c>
      <c r="K195">
        <v>0.96209999999999996</v>
      </c>
      <c r="L195" s="147" t="s">
        <v>2336</v>
      </c>
      <c r="M195">
        <v>0.90549999999999997</v>
      </c>
      <c r="N195" t="s">
        <v>615</v>
      </c>
      <c r="O195" t="s">
        <v>735</v>
      </c>
    </row>
    <row r="196" spans="1:15">
      <c r="A196" t="s">
        <v>573</v>
      </c>
      <c r="B196">
        <v>984</v>
      </c>
      <c r="C196" t="s">
        <v>1162</v>
      </c>
      <c r="D196">
        <v>990</v>
      </c>
      <c r="E196" t="s">
        <v>564</v>
      </c>
      <c r="F196" t="s">
        <v>2335</v>
      </c>
      <c r="G196" t="s">
        <v>2337</v>
      </c>
      <c r="H196" t="s">
        <v>2334</v>
      </c>
      <c r="I196">
        <v>31</v>
      </c>
      <c r="J196">
        <v>31</v>
      </c>
      <c r="K196">
        <v>1</v>
      </c>
      <c r="L196" s="147" t="s">
        <v>1327</v>
      </c>
      <c r="M196">
        <v>0.7742</v>
      </c>
      <c r="N196" t="s">
        <v>615</v>
      </c>
      <c r="O196" t="s">
        <v>747</v>
      </c>
    </row>
    <row r="197" spans="1:15">
      <c r="A197" t="s">
        <v>573</v>
      </c>
      <c r="B197">
        <v>984</v>
      </c>
      <c r="C197" t="s">
        <v>1162</v>
      </c>
      <c r="D197">
        <v>992</v>
      </c>
      <c r="E197" t="s">
        <v>566</v>
      </c>
      <c r="F197" t="s">
        <v>2335</v>
      </c>
      <c r="G197" t="s">
        <v>2337</v>
      </c>
      <c r="H197" t="s">
        <v>2334</v>
      </c>
      <c r="I197">
        <v>54</v>
      </c>
      <c r="J197">
        <v>53</v>
      </c>
      <c r="K197">
        <v>0.98150000000000004</v>
      </c>
      <c r="L197" s="147" t="s">
        <v>1288</v>
      </c>
      <c r="M197">
        <v>0.67920000000000003</v>
      </c>
      <c r="N197" t="s">
        <v>615</v>
      </c>
      <c r="O197" t="s">
        <v>845</v>
      </c>
    </row>
    <row r="198" spans="1:15">
      <c r="A198" t="s">
        <v>573</v>
      </c>
      <c r="B198">
        <v>551</v>
      </c>
      <c r="C198" t="s">
        <v>1169</v>
      </c>
      <c r="D198">
        <v>554</v>
      </c>
      <c r="E198" t="s">
        <v>229</v>
      </c>
      <c r="F198" t="s">
        <v>2335</v>
      </c>
      <c r="G198" t="s">
        <v>2337</v>
      </c>
      <c r="H198" t="s">
        <v>2334</v>
      </c>
      <c r="I198">
        <v>50</v>
      </c>
      <c r="J198">
        <v>47</v>
      </c>
      <c r="K198">
        <v>0.94</v>
      </c>
      <c r="L198" s="147" t="s">
        <v>1288</v>
      </c>
      <c r="M198">
        <v>0.76600000000000001</v>
      </c>
      <c r="N198" t="s">
        <v>615</v>
      </c>
      <c r="O198" t="s">
        <v>786</v>
      </c>
    </row>
    <row r="199" spans="1:15">
      <c r="A199" t="s">
        <v>573</v>
      </c>
      <c r="B199">
        <v>626</v>
      </c>
      <c r="C199" t="s">
        <v>1174</v>
      </c>
      <c r="D199">
        <v>627</v>
      </c>
      <c r="E199" t="s">
        <v>268</v>
      </c>
      <c r="F199" t="s">
        <v>2335</v>
      </c>
      <c r="G199" t="s">
        <v>2337</v>
      </c>
      <c r="H199" t="s">
        <v>2334</v>
      </c>
      <c r="I199">
        <v>22</v>
      </c>
      <c r="J199">
        <v>22</v>
      </c>
      <c r="K199">
        <v>1</v>
      </c>
      <c r="L199" s="147" t="s">
        <v>1335</v>
      </c>
      <c r="M199">
        <v>0.68179999999999996</v>
      </c>
      <c r="N199" t="s">
        <v>615</v>
      </c>
      <c r="O199" t="s">
        <v>863</v>
      </c>
    </row>
    <row r="200" spans="1:15">
      <c r="A200" t="s">
        <v>573</v>
      </c>
      <c r="B200">
        <v>633</v>
      </c>
      <c r="C200" t="s">
        <v>1178</v>
      </c>
      <c r="D200">
        <v>634</v>
      </c>
      <c r="E200" t="s">
        <v>218</v>
      </c>
      <c r="F200" t="s">
        <v>2335</v>
      </c>
      <c r="G200" t="s">
        <v>2337</v>
      </c>
      <c r="H200" t="s">
        <v>2334</v>
      </c>
      <c r="I200">
        <v>25</v>
      </c>
      <c r="J200">
        <v>25</v>
      </c>
      <c r="K200">
        <v>1</v>
      </c>
      <c r="L200" s="147" t="s">
        <v>1370</v>
      </c>
      <c r="M200">
        <v>0.68</v>
      </c>
      <c r="N200" t="s">
        <v>615</v>
      </c>
      <c r="O200" t="s">
        <v>851</v>
      </c>
    </row>
    <row r="201" spans="1:15">
      <c r="A201" t="s">
        <v>573</v>
      </c>
      <c r="B201">
        <v>664</v>
      </c>
      <c r="C201" t="s">
        <v>1182</v>
      </c>
      <c r="D201">
        <v>666</v>
      </c>
      <c r="E201" t="s">
        <v>304</v>
      </c>
      <c r="F201" t="s">
        <v>2335</v>
      </c>
      <c r="G201" t="s">
        <v>2337</v>
      </c>
      <c r="H201" t="s">
        <v>2334</v>
      </c>
      <c r="I201">
        <v>32</v>
      </c>
      <c r="J201">
        <v>31</v>
      </c>
      <c r="K201">
        <v>0.96879999999999999</v>
      </c>
      <c r="L201" s="147" t="s">
        <v>1370</v>
      </c>
      <c r="M201">
        <v>0.5484</v>
      </c>
      <c r="N201" t="s">
        <v>615</v>
      </c>
      <c r="O201" t="s">
        <v>747</v>
      </c>
    </row>
    <row r="202" spans="1:15">
      <c r="A202" t="s">
        <v>573</v>
      </c>
      <c r="B202">
        <v>681</v>
      </c>
      <c r="C202" t="s">
        <v>1184</v>
      </c>
      <c r="D202">
        <v>683</v>
      </c>
      <c r="E202" t="s">
        <v>189</v>
      </c>
      <c r="F202" t="s">
        <v>2335</v>
      </c>
      <c r="G202" t="s">
        <v>2337</v>
      </c>
      <c r="H202" t="s">
        <v>2334</v>
      </c>
      <c r="I202">
        <v>44</v>
      </c>
      <c r="J202">
        <v>44</v>
      </c>
      <c r="K202">
        <v>1</v>
      </c>
      <c r="L202" s="147" t="s">
        <v>1361</v>
      </c>
      <c r="M202">
        <v>0.88639999999999997</v>
      </c>
      <c r="N202" t="s">
        <v>615</v>
      </c>
      <c r="O202" t="s">
        <v>792</v>
      </c>
    </row>
    <row r="203" spans="1:15">
      <c r="A203" t="s">
        <v>573</v>
      </c>
      <c r="B203">
        <v>2195</v>
      </c>
      <c r="C203" t="s">
        <v>928</v>
      </c>
      <c r="D203">
        <v>402</v>
      </c>
      <c r="E203" t="s">
        <v>363</v>
      </c>
      <c r="F203" t="s">
        <v>2335</v>
      </c>
      <c r="G203" t="s">
        <v>2337</v>
      </c>
      <c r="H203" t="s">
        <v>2334</v>
      </c>
      <c r="I203">
        <v>27</v>
      </c>
      <c r="J203">
        <v>27</v>
      </c>
      <c r="K203">
        <v>1</v>
      </c>
      <c r="L203" s="147" t="s">
        <v>1497</v>
      </c>
      <c r="M203">
        <v>0.74070000000000003</v>
      </c>
      <c r="N203" t="s">
        <v>615</v>
      </c>
      <c r="O203" t="s">
        <v>747</v>
      </c>
    </row>
    <row r="204" spans="1:15">
      <c r="A204" t="s">
        <v>573</v>
      </c>
      <c r="B204">
        <v>2195</v>
      </c>
      <c r="C204" t="s">
        <v>928</v>
      </c>
      <c r="D204">
        <v>404</v>
      </c>
      <c r="E204" t="s">
        <v>522</v>
      </c>
      <c r="F204" t="s">
        <v>2335</v>
      </c>
      <c r="G204" t="s">
        <v>2337</v>
      </c>
      <c r="H204" t="s">
        <v>2334</v>
      </c>
      <c r="I204">
        <v>23</v>
      </c>
      <c r="J204">
        <v>22</v>
      </c>
      <c r="K204">
        <v>0.95650000000000002</v>
      </c>
      <c r="L204" s="147" t="s">
        <v>1370</v>
      </c>
      <c r="M204">
        <v>0.77270000000000005</v>
      </c>
      <c r="N204" t="s">
        <v>615</v>
      </c>
      <c r="O204" t="s">
        <v>735</v>
      </c>
    </row>
    <row r="205" spans="1:15">
      <c r="A205" t="s">
        <v>573</v>
      </c>
      <c r="B205">
        <v>1662</v>
      </c>
      <c r="C205" t="s">
        <v>1191</v>
      </c>
      <c r="D205">
        <v>412</v>
      </c>
      <c r="E205" t="s">
        <v>170</v>
      </c>
      <c r="F205" t="s">
        <v>2335</v>
      </c>
      <c r="G205" t="s">
        <v>2337</v>
      </c>
      <c r="H205" t="s">
        <v>2334</v>
      </c>
      <c r="I205">
        <v>129</v>
      </c>
      <c r="J205">
        <v>125</v>
      </c>
      <c r="K205">
        <v>0.96899999999999997</v>
      </c>
      <c r="L205" s="147" t="s">
        <v>1390</v>
      </c>
      <c r="M205">
        <v>0.72</v>
      </c>
      <c r="N205" t="s">
        <v>615</v>
      </c>
      <c r="O205" t="s">
        <v>786</v>
      </c>
    </row>
    <row r="206" spans="1:15">
      <c r="A206" t="s">
        <v>573</v>
      </c>
      <c r="B206">
        <v>1662</v>
      </c>
      <c r="C206" t="s">
        <v>1191</v>
      </c>
      <c r="D206">
        <v>413</v>
      </c>
      <c r="E206" t="s">
        <v>437</v>
      </c>
      <c r="F206" t="s">
        <v>2335</v>
      </c>
      <c r="G206" t="s">
        <v>2337</v>
      </c>
      <c r="H206" t="s">
        <v>2334</v>
      </c>
      <c r="I206">
        <v>117</v>
      </c>
      <c r="J206">
        <v>109</v>
      </c>
      <c r="K206">
        <v>0.93159999999999998</v>
      </c>
      <c r="L206" s="147" t="s">
        <v>1534</v>
      </c>
      <c r="M206">
        <v>0.88070000000000004</v>
      </c>
      <c r="N206" t="s">
        <v>615</v>
      </c>
      <c r="O206" t="s">
        <v>735</v>
      </c>
    </row>
    <row r="207" spans="1:15">
      <c r="A207" t="s">
        <v>573</v>
      </c>
      <c r="B207">
        <v>416</v>
      </c>
      <c r="C207" t="s">
        <v>1192</v>
      </c>
      <c r="D207">
        <v>425</v>
      </c>
      <c r="E207" t="s">
        <v>254</v>
      </c>
      <c r="F207" t="s">
        <v>2335</v>
      </c>
      <c r="G207" t="s">
        <v>2337</v>
      </c>
      <c r="H207" t="s">
        <v>2334</v>
      </c>
      <c r="I207">
        <v>61</v>
      </c>
      <c r="J207">
        <v>60</v>
      </c>
      <c r="K207">
        <v>0.98360000000000003</v>
      </c>
      <c r="L207" s="147" t="s">
        <v>1368</v>
      </c>
      <c r="M207">
        <v>0.75</v>
      </c>
      <c r="N207" t="s">
        <v>615</v>
      </c>
      <c r="O207" t="s">
        <v>793</v>
      </c>
    </row>
    <row r="208" spans="1:15">
      <c r="A208" t="s">
        <v>573</v>
      </c>
      <c r="B208">
        <v>416</v>
      </c>
      <c r="C208" t="s">
        <v>1192</v>
      </c>
      <c r="D208">
        <v>2083</v>
      </c>
      <c r="E208" t="s">
        <v>484</v>
      </c>
      <c r="F208" t="s">
        <v>2335</v>
      </c>
      <c r="G208" t="s">
        <v>2337</v>
      </c>
      <c r="H208" t="s">
        <v>2334</v>
      </c>
      <c r="I208">
        <v>48</v>
      </c>
      <c r="J208">
        <v>48</v>
      </c>
      <c r="K208">
        <v>1</v>
      </c>
      <c r="L208" s="147" t="s">
        <v>1310</v>
      </c>
      <c r="M208">
        <v>0.77080000000000004</v>
      </c>
      <c r="N208" t="s">
        <v>615</v>
      </c>
      <c r="O208" t="s">
        <v>793</v>
      </c>
    </row>
    <row r="209" spans="1:15">
      <c r="A209" t="s">
        <v>573</v>
      </c>
      <c r="B209">
        <v>416</v>
      </c>
      <c r="C209" t="s">
        <v>1192</v>
      </c>
      <c r="D209">
        <v>2050</v>
      </c>
      <c r="E209" t="s">
        <v>410</v>
      </c>
      <c r="F209" t="s">
        <v>2335</v>
      </c>
      <c r="G209" t="s">
        <v>2337</v>
      </c>
      <c r="H209" t="s">
        <v>2334</v>
      </c>
      <c r="I209">
        <v>196</v>
      </c>
      <c r="J209">
        <v>181</v>
      </c>
      <c r="K209">
        <v>0.92349999999999999</v>
      </c>
      <c r="L209" s="147" t="s">
        <v>1425</v>
      </c>
      <c r="M209">
        <v>0.89500000000000002</v>
      </c>
      <c r="N209" t="s">
        <v>615</v>
      </c>
      <c r="O209" t="s">
        <v>792</v>
      </c>
    </row>
    <row r="210" spans="1:15">
      <c r="A210" t="s">
        <v>573</v>
      </c>
      <c r="B210">
        <v>416</v>
      </c>
      <c r="C210" t="s">
        <v>1192</v>
      </c>
      <c r="D210">
        <v>1651</v>
      </c>
      <c r="E210" t="s">
        <v>526</v>
      </c>
      <c r="F210" t="s">
        <v>2335</v>
      </c>
      <c r="G210" t="s">
        <v>2337</v>
      </c>
      <c r="H210" t="s">
        <v>2334</v>
      </c>
      <c r="I210">
        <v>40</v>
      </c>
      <c r="J210">
        <v>40</v>
      </c>
      <c r="K210">
        <v>1</v>
      </c>
      <c r="L210" s="147" t="s">
        <v>1448</v>
      </c>
      <c r="M210">
        <v>0.82499999999999996</v>
      </c>
      <c r="N210" t="s">
        <v>615</v>
      </c>
      <c r="O210" t="s">
        <v>793</v>
      </c>
    </row>
    <row r="211" spans="1:15">
      <c r="A211" t="s">
        <v>573</v>
      </c>
      <c r="B211">
        <v>427</v>
      </c>
      <c r="C211" t="s">
        <v>1195</v>
      </c>
      <c r="D211">
        <v>430</v>
      </c>
      <c r="E211" t="s">
        <v>528</v>
      </c>
      <c r="F211" t="s">
        <v>2335</v>
      </c>
      <c r="G211" t="s">
        <v>2337</v>
      </c>
      <c r="H211" t="s">
        <v>2334</v>
      </c>
      <c r="I211">
        <v>99</v>
      </c>
      <c r="J211">
        <v>90</v>
      </c>
      <c r="K211">
        <v>0.90910000000000002</v>
      </c>
      <c r="L211" s="147" t="s">
        <v>1575</v>
      </c>
      <c r="M211">
        <v>0.88890000000000002</v>
      </c>
      <c r="N211" t="s">
        <v>615</v>
      </c>
      <c r="O211" t="s">
        <v>735</v>
      </c>
    </row>
    <row r="212" spans="1:15">
      <c r="A212" t="s">
        <v>573</v>
      </c>
      <c r="B212">
        <v>427</v>
      </c>
      <c r="C212" t="s">
        <v>1195</v>
      </c>
      <c r="D212">
        <v>433</v>
      </c>
      <c r="E212" t="s">
        <v>559</v>
      </c>
      <c r="F212" t="s">
        <v>2335</v>
      </c>
      <c r="G212" t="s">
        <v>2337</v>
      </c>
      <c r="H212" t="s">
        <v>2334</v>
      </c>
      <c r="I212">
        <v>126</v>
      </c>
      <c r="J212">
        <v>121</v>
      </c>
      <c r="K212">
        <v>0.96030000000000004</v>
      </c>
      <c r="L212" s="147" t="s">
        <v>1481</v>
      </c>
      <c r="M212">
        <v>0.57850000000000001</v>
      </c>
      <c r="N212" t="s">
        <v>615</v>
      </c>
      <c r="O212" t="s">
        <v>786</v>
      </c>
    </row>
    <row r="213" spans="1:15">
      <c r="A213" t="s">
        <v>573</v>
      </c>
      <c r="B213">
        <v>434</v>
      </c>
      <c r="C213" t="s">
        <v>1199</v>
      </c>
      <c r="D213">
        <v>435</v>
      </c>
      <c r="E213" t="s">
        <v>444</v>
      </c>
      <c r="F213" t="s">
        <v>2335</v>
      </c>
      <c r="G213" t="s">
        <v>2337</v>
      </c>
      <c r="H213" t="s">
        <v>2334</v>
      </c>
      <c r="I213">
        <v>16</v>
      </c>
      <c r="J213">
        <v>15</v>
      </c>
      <c r="K213">
        <v>0.9375</v>
      </c>
      <c r="L213" s="147" t="s">
        <v>1289</v>
      </c>
      <c r="M213">
        <v>0.6</v>
      </c>
      <c r="N213" t="s">
        <v>615</v>
      </c>
      <c r="O213" t="s">
        <v>693</v>
      </c>
    </row>
    <row r="214" spans="1:15">
      <c r="A214" t="s">
        <v>573</v>
      </c>
      <c r="B214">
        <v>444</v>
      </c>
      <c r="C214" t="s">
        <v>1203</v>
      </c>
      <c r="D214">
        <v>447</v>
      </c>
      <c r="E214" t="s">
        <v>328</v>
      </c>
      <c r="F214" t="s">
        <v>2335</v>
      </c>
      <c r="G214" t="s">
        <v>2337</v>
      </c>
      <c r="H214" t="s">
        <v>2334</v>
      </c>
      <c r="I214">
        <v>19</v>
      </c>
      <c r="J214">
        <v>19</v>
      </c>
      <c r="K214">
        <v>1</v>
      </c>
      <c r="L214" s="147" t="s">
        <v>1394</v>
      </c>
      <c r="M214">
        <v>0.63160000000000005</v>
      </c>
      <c r="N214" t="s">
        <v>615</v>
      </c>
      <c r="O214" t="s">
        <v>793</v>
      </c>
    </row>
    <row r="215" spans="1:15">
      <c r="A215" t="s">
        <v>573</v>
      </c>
      <c r="B215">
        <v>444</v>
      </c>
      <c r="C215" t="s">
        <v>1203</v>
      </c>
      <c r="D215">
        <v>455</v>
      </c>
      <c r="E215" t="s">
        <v>36</v>
      </c>
      <c r="F215" t="s">
        <v>2335</v>
      </c>
      <c r="G215" t="s">
        <v>2337</v>
      </c>
      <c r="H215" t="s">
        <v>2334</v>
      </c>
      <c r="I215">
        <v>27</v>
      </c>
      <c r="J215">
        <v>27</v>
      </c>
      <c r="K215">
        <v>1</v>
      </c>
      <c r="L215" s="147" t="s">
        <v>1293</v>
      </c>
      <c r="M215">
        <v>0.51849999999999996</v>
      </c>
      <c r="N215" t="s">
        <v>615</v>
      </c>
      <c r="O215" t="s">
        <v>959</v>
      </c>
    </row>
    <row r="216" spans="1:15">
      <c r="A216" t="s">
        <v>573</v>
      </c>
      <c r="B216">
        <v>444</v>
      </c>
      <c r="C216" t="s">
        <v>1203</v>
      </c>
      <c r="D216">
        <v>451</v>
      </c>
      <c r="E216" t="s">
        <v>379</v>
      </c>
      <c r="F216" t="s">
        <v>2335</v>
      </c>
      <c r="G216" t="s">
        <v>2337</v>
      </c>
      <c r="H216" t="s">
        <v>2334</v>
      </c>
      <c r="I216">
        <v>42</v>
      </c>
      <c r="J216">
        <v>30</v>
      </c>
      <c r="K216">
        <v>0.71430000000000005</v>
      </c>
      <c r="L216" s="147" t="s">
        <v>1586</v>
      </c>
      <c r="M216">
        <v>0.76670000000000005</v>
      </c>
      <c r="N216" t="s">
        <v>615</v>
      </c>
      <c r="O216" t="s">
        <v>697</v>
      </c>
    </row>
    <row r="217" spans="1:15">
      <c r="A217" t="s">
        <v>573</v>
      </c>
      <c r="B217">
        <v>444</v>
      </c>
      <c r="C217" t="s">
        <v>1203</v>
      </c>
      <c r="D217">
        <v>2213</v>
      </c>
      <c r="E217" t="s">
        <v>448</v>
      </c>
      <c r="F217" t="s">
        <v>2335</v>
      </c>
      <c r="G217" t="s">
        <v>2337</v>
      </c>
      <c r="H217" t="s">
        <v>2334</v>
      </c>
      <c r="I217">
        <v>180</v>
      </c>
      <c r="J217">
        <v>176</v>
      </c>
      <c r="K217">
        <v>0.9778</v>
      </c>
      <c r="L217" s="147" t="s">
        <v>1483</v>
      </c>
      <c r="M217">
        <v>0.77839999999999998</v>
      </c>
      <c r="N217" t="s">
        <v>615</v>
      </c>
      <c r="O217" t="s">
        <v>792</v>
      </c>
    </row>
    <row r="218" spans="1:15">
      <c r="A218" t="s">
        <v>573</v>
      </c>
      <c r="B218">
        <v>456</v>
      </c>
      <c r="C218" t="s">
        <v>1206</v>
      </c>
      <c r="D218">
        <v>457</v>
      </c>
      <c r="E218" t="s">
        <v>421</v>
      </c>
      <c r="F218" t="s">
        <v>2335</v>
      </c>
      <c r="G218" t="s">
        <v>2337</v>
      </c>
      <c r="H218" t="s">
        <v>2334</v>
      </c>
      <c r="I218">
        <v>26</v>
      </c>
      <c r="J218">
        <v>26</v>
      </c>
      <c r="K218">
        <v>1</v>
      </c>
      <c r="L218" s="147" t="s">
        <v>1557</v>
      </c>
      <c r="M218">
        <v>0.73080000000000001</v>
      </c>
      <c r="N218" t="s">
        <v>615</v>
      </c>
      <c r="O218" t="s">
        <v>693</v>
      </c>
    </row>
    <row r="219" spans="1:15">
      <c r="A219" t="s">
        <v>573</v>
      </c>
      <c r="B219">
        <v>462</v>
      </c>
      <c r="C219" t="s">
        <v>1210</v>
      </c>
      <c r="D219">
        <v>463</v>
      </c>
      <c r="E219" t="s">
        <v>537</v>
      </c>
      <c r="F219" t="s">
        <v>2335</v>
      </c>
      <c r="G219" t="s">
        <v>2337</v>
      </c>
      <c r="H219" t="s">
        <v>2334</v>
      </c>
      <c r="I219">
        <v>18</v>
      </c>
      <c r="J219">
        <v>18</v>
      </c>
      <c r="K219">
        <v>1</v>
      </c>
      <c r="L219" s="147" t="s">
        <v>1289</v>
      </c>
      <c r="M219">
        <v>0.5</v>
      </c>
      <c r="N219" t="s">
        <v>615</v>
      </c>
      <c r="O219" t="s">
        <v>693</v>
      </c>
    </row>
    <row r="220" spans="1:15">
      <c r="A220" t="s">
        <v>573</v>
      </c>
      <c r="B220">
        <v>1282</v>
      </c>
      <c r="C220" t="s">
        <v>541</v>
      </c>
      <c r="D220">
        <v>1283</v>
      </c>
      <c r="E220" t="s">
        <v>541</v>
      </c>
      <c r="F220" t="s">
        <v>2335</v>
      </c>
      <c r="G220" t="s">
        <v>2337</v>
      </c>
      <c r="H220" t="s">
        <v>2334</v>
      </c>
      <c r="I220">
        <v>58</v>
      </c>
      <c r="J220">
        <v>51</v>
      </c>
      <c r="K220">
        <v>0.87929999999999997</v>
      </c>
      <c r="L220" s="147" t="s">
        <v>1657</v>
      </c>
      <c r="M220">
        <v>0.90200000000000002</v>
      </c>
      <c r="N220" t="s">
        <v>615</v>
      </c>
      <c r="O220" t="s">
        <v>683</v>
      </c>
    </row>
    <row r="221" spans="1:15">
      <c r="A221" t="s">
        <v>573</v>
      </c>
      <c r="B221">
        <v>468</v>
      </c>
      <c r="C221" t="s">
        <v>1214</v>
      </c>
      <c r="D221">
        <v>469</v>
      </c>
      <c r="E221" t="s">
        <v>458</v>
      </c>
      <c r="F221" t="s">
        <v>2335</v>
      </c>
      <c r="G221" t="s">
        <v>2337</v>
      </c>
      <c r="H221" t="s">
        <v>2334</v>
      </c>
      <c r="I221">
        <v>17</v>
      </c>
      <c r="J221">
        <v>17</v>
      </c>
      <c r="K221">
        <v>1</v>
      </c>
      <c r="L221" s="147" t="s">
        <v>1394</v>
      </c>
      <c r="M221">
        <v>0.70589999999999997</v>
      </c>
      <c r="N221" t="s">
        <v>615</v>
      </c>
      <c r="O221" t="s">
        <v>693</v>
      </c>
    </row>
    <row r="222" spans="1:15">
      <c r="A222" t="s">
        <v>573</v>
      </c>
      <c r="B222">
        <v>473</v>
      </c>
      <c r="C222" t="s">
        <v>1216</v>
      </c>
      <c r="D222">
        <v>474</v>
      </c>
      <c r="E222" t="s">
        <v>465</v>
      </c>
      <c r="F222" t="s">
        <v>2335</v>
      </c>
      <c r="G222" t="s">
        <v>2337</v>
      </c>
      <c r="H222" t="s">
        <v>2334</v>
      </c>
      <c r="I222">
        <v>59</v>
      </c>
      <c r="J222">
        <v>58</v>
      </c>
      <c r="K222">
        <v>0.98309999999999997</v>
      </c>
      <c r="L222" s="147" t="s">
        <v>1371</v>
      </c>
      <c r="M222">
        <v>0.8276</v>
      </c>
      <c r="N222" t="s">
        <v>615</v>
      </c>
      <c r="O222" t="s">
        <v>693</v>
      </c>
    </row>
    <row r="223" spans="1:15">
      <c r="A223" t="s">
        <v>573</v>
      </c>
      <c r="B223">
        <v>475</v>
      </c>
      <c r="C223" t="s">
        <v>1218</v>
      </c>
      <c r="D223">
        <v>476</v>
      </c>
      <c r="E223" t="s">
        <v>544</v>
      </c>
      <c r="F223" t="s">
        <v>2335</v>
      </c>
      <c r="G223" t="s">
        <v>2337</v>
      </c>
      <c r="H223" t="s">
        <v>2334</v>
      </c>
      <c r="I223">
        <v>30</v>
      </c>
      <c r="J223">
        <v>29</v>
      </c>
      <c r="K223">
        <v>0.9667</v>
      </c>
      <c r="L223" s="147" t="s">
        <v>1628</v>
      </c>
      <c r="M223">
        <v>0.55169999999999997</v>
      </c>
      <c r="N223" t="s">
        <v>615</v>
      </c>
      <c r="O223" t="s">
        <v>693</v>
      </c>
    </row>
    <row r="224" spans="1:15">
      <c r="A224" t="s">
        <v>573</v>
      </c>
      <c r="B224">
        <v>480</v>
      </c>
      <c r="C224" t="s">
        <v>1220</v>
      </c>
      <c r="D224">
        <v>481</v>
      </c>
      <c r="E224" t="s">
        <v>19</v>
      </c>
      <c r="F224" t="s">
        <v>2335</v>
      </c>
      <c r="G224" t="s">
        <v>2337</v>
      </c>
      <c r="H224" t="s">
        <v>2334</v>
      </c>
      <c r="I224">
        <v>92</v>
      </c>
      <c r="J224">
        <v>89</v>
      </c>
      <c r="K224">
        <v>0.96740000000000004</v>
      </c>
      <c r="L224" s="147" t="s">
        <v>1445</v>
      </c>
      <c r="M224">
        <v>0.87639999999999996</v>
      </c>
      <c r="N224" t="s">
        <v>615</v>
      </c>
      <c r="O224" t="s">
        <v>762</v>
      </c>
    </row>
    <row r="225" spans="1:15">
      <c r="A225" t="s">
        <v>573</v>
      </c>
      <c r="B225">
        <v>480</v>
      </c>
      <c r="C225" t="s">
        <v>1220</v>
      </c>
      <c r="D225">
        <v>483</v>
      </c>
      <c r="E225" t="s">
        <v>103</v>
      </c>
      <c r="F225" t="s">
        <v>2335</v>
      </c>
      <c r="G225" t="s">
        <v>2337</v>
      </c>
      <c r="H225" t="s">
        <v>2334</v>
      </c>
      <c r="I225">
        <v>45</v>
      </c>
      <c r="J225">
        <v>45</v>
      </c>
      <c r="K225">
        <v>1</v>
      </c>
      <c r="L225" s="147" t="s">
        <v>1288</v>
      </c>
      <c r="M225">
        <v>0.8</v>
      </c>
      <c r="N225" t="s">
        <v>615</v>
      </c>
      <c r="O225" t="s">
        <v>761</v>
      </c>
    </row>
    <row r="226" spans="1:15">
      <c r="A226" t="s">
        <v>573</v>
      </c>
      <c r="B226">
        <v>480</v>
      </c>
      <c r="C226" t="s">
        <v>1220</v>
      </c>
      <c r="D226">
        <v>484</v>
      </c>
      <c r="E226" t="s">
        <v>198</v>
      </c>
      <c r="F226" t="s">
        <v>2335</v>
      </c>
      <c r="G226" t="s">
        <v>2337</v>
      </c>
      <c r="H226" t="s">
        <v>2334</v>
      </c>
      <c r="I226">
        <v>104</v>
      </c>
      <c r="J226">
        <v>100</v>
      </c>
      <c r="K226">
        <v>0.96150000000000002</v>
      </c>
      <c r="L226" s="147" t="s">
        <v>1648</v>
      </c>
      <c r="M226">
        <v>0.91</v>
      </c>
      <c r="N226" t="s">
        <v>615</v>
      </c>
      <c r="O226" t="s">
        <v>735</v>
      </c>
    </row>
    <row r="227" spans="1:15">
      <c r="A227" t="s">
        <v>573</v>
      </c>
      <c r="B227">
        <v>480</v>
      </c>
      <c r="C227" t="s">
        <v>1220</v>
      </c>
      <c r="D227">
        <v>482</v>
      </c>
      <c r="E227" t="s">
        <v>137</v>
      </c>
      <c r="F227" t="s">
        <v>2335</v>
      </c>
      <c r="G227" t="s">
        <v>2337</v>
      </c>
      <c r="H227" t="s">
        <v>2334</v>
      </c>
      <c r="I227">
        <v>42</v>
      </c>
      <c r="J227">
        <v>38</v>
      </c>
      <c r="K227">
        <v>0.90480000000000005</v>
      </c>
      <c r="L227" s="147" t="s">
        <v>1448</v>
      </c>
      <c r="M227">
        <v>0.86839999999999995</v>
      </c>
      <c r="N227" t="s">
        <v>615</v>
      </c>
      <c r="O227" t="s">
        <v>697</v>
      </c>
    </row>
    <row r="228" spans="1:15">
      <c r="A228" t="s">
        <v>573</v>
      </c>
      <c r="B228">
        <v>1060</v>
      </c>
      <c r="C228" t="s">
        <v>1222</v>
      </c>
      <c r="D228">
        <v>1061</v>
      </c>
      <c r="E228" t="s">
        <v>557</v>
      </c>
      <c r="F228" t="s">
        <v>2335</v>
      </c>
      <c r="G228" t="s">
        <v>2337</v>
      </c>
      <c r="H228" t="s">
        <v>2334</v>
      </c>
      <c r="I228">
        <v>23</v>
      </c>
      <c r="J228">
        <v>22</v>
      </c>
      <c r="K228">
        <v>0.95650000000000002</v>
      </c>
      <c r="L228" s="147" t="s">
        <v>1370</v>
      </c>
      <c r="M228">
        <v>0.77270000000000005</v>
      </c>
      <c r="N228" t="s">
        <v>615</v>
      </c>
      <c r="O228" t="s">
        <v>959</v>
      </c>
    </row>
    <row r="229" spans="1:15">
      <c r="A229" t="s">
        <v>573</v>
      </c>
      <c r="B229">
        <v>495</v>
      </c>
      <c r="C229" t="s">
        <v>1229</v>
      </c>
      <c r="D229">
        <v>501</v>
      </c>
      <c r="E229" t="s">
        <v>288</v>
      </c>
      <c r="F229" t="s">
        <v>2335</v>
      </c>
      <c r="G229" t="s">
        <v>2337</v>
      </c>
      <c r="H229" t="s">
        <v>2334</v>
      </c>
      <c r="I229">
        <v>28</v>
      </c>
      <c r="J229">
        <v>28</v>
      </c>
      <c r="K229">
        <v>1</v>
      </c>
      <c r="L229" s="147" t="s">
        <v>1586</v>
      </c>
      <c r="M229">
        <v>0.82140000000000002</v>
      </c>
      <c r="N229" t="s">
        <v>615</v>
      </c>
      <c r="O229" t="s">
        <v>793</v>
      </c>
    </row>
    <row r="230" spans="1:15">
      <c r="A230" t="s">
        <v>573</v>
      </c>
      <c r="B230">
        <v>495</v>
      </c>
      <c r="C230" t="s">
        <v>1229</v>
      </c>
      <c r="D230">
        <v>500</v>
      </c>
      <c r="E230" t="s">
        <v>413</v>
      </c>
      <c r="F230" t="s">
        <v>2335</v>
      </c>
      <c r="G230" t="s">
        <v>2337</v>
      </c>
      <c r="H230" t="s">
        <v>2334</v>
      </c>
      <c r="I230">
        <v>23</v>
      </c>
      <c r="J230">
        <v>23</v>
      </c>
      <c r="K230">
        <v>1</v>
      </c>
      <c r="L230" s="147" t="s">
        <v>1628</v>
      </c>
      <c r="M230">
        <v>0.69569999999999999</v>
      </c>
      <c r="N230" t="s">
        <v>615</v>
      </c>
      <c r="O230" t="s">
        <v>959</v>
      </c>
    </row>
    <row r="231" spans="1:15">
      <c r="A231" t="s">
        <v>573</v>
      </c>
      <c r="B231">
        <v>495</v>
      </c>
      <c r="C231" t="s">
        <v>1229</v>
      </c>
      <c r="D231">
        <v>497</v>
      </c>
      <c r="E231" t="s">
        <v>191</v>
      </c>
      <c r="F231" t="s">
        <v>2335</v>
      </c>
      <c r="G231" t="s">
        <v>2337</v>
      </c>
      <c r="H231" t="s">
        <v>2334</v>
      </c>
      <c r="I231">
        <v>51</v>
      </c>
      <c r="J231">
        <v>51</v>
      </c>
      <c r="K231">
        <v>1</v>
      </c>
      <c r="L231" s="147" t="s">
        <v>1414</v>
      </c>
      <c r="M231">
        <v>0.84309999999999996</v>
      </c>
      <c r="N231" t="s">
        <v>615</v>
      </c>
      <c r="O231" t="s">
        <v>959</v>
      </c>
    </row>
    <row r="232" spans="1:15">
      <c r="A232" t="s">
        <v>573</v>
      </c>
      <c r="B232">
        <v>495</v>
      </c>
      <c r="C232" t="s">
        <v>1229</v>
      </c>
      <c r="D232">
        <v>498</v>
      </c>
      <c r="E232" t="s">
        <v>248</v>
      </c>
      <c r="F232" t="s">
        <v>2335</v>
      </c>
      <c r="G232" t="s">
        <v>2337</v>
      </c>
      <c r="H232" t="s">
        <v>2334</v>
      </c>
      <c r="I232">
        <v>185</v>
      </c>
      <c r="J232">
        <v>178</v>
      </c>
      <c r="K232">
        <v>0.96220000000000006</v>
      </c>
      <c r="L232" s="147" t="s">
        <v>1479</v>
      </c>
      <c r="M232">
        <v>0.90449999999999997</v>
      </c>
      <c r="N232" t="s">
        <v>615</v>
      </c>
      <c r="O232" t="s">
        <v>792</v>
      </c>
    </row>
    <row r="233" spans="1:15">
      <c r="A233" t="s">
        <v>573</v>
      </c>
      <c r="B233">
        <v>518</v>
      </c>
      <c r="C233" t="s">
        <v>1233</v>
      </c>
      <c r="D233">
        <v>521</v>
      </c>
      <c r="E233" t="s">
        <v>475</v>
      </c>
      <c r="F233" t="s">
        <v>2335</v>
      </c>
      <c r="G233" t="s">
        <v>2337</v>
      </c>
      <c r="H233" t="s">
        <v>2334</v>
      </c>
      <c r="I233">
        <v>98</v>
      </c>
      <c r="J233">
        <v>98</v>
      </c>
      <c r="K233">
        <v>1</v>
      </c>
      <c r="L233" s="147" t="s">
        <v>1347</v>
      </c>
      <c r="M233">
        <v>0.72450000000000003</v>
      </c>
      <c r="N233" t="s">
        <v>615</v>
      </c>
      <c r="O233" t="s">
        <v>688</v>
      </c>
    </row>
    <row r="234" spans="1:15">
      <c r="A234" t="s">
        <v>573</v>
      </c>
      <c r="B234">
        <v>518</v>
      </c>
      <c r="C234" t="s">
        <v>1233</v>
      </c>
      <c r="D234">
        <v>520</v>
      </c>
      <c r="E234" t="s">
        <v>87</v>
      </c>
      <c r="F234" t="s">
        <v>2335</v>
      </c>
      <c r="G234" t="s">
        <v>2337</v>
      </c>
      <c r="H234" t="s">
        <v>2334</v>
      </c>
      <c r="I234">
        <v>49</v>
      </c>
      <c r="J234">
        <v>45</v>
      </c>
      <c r="K234">
        <v>0.91839999999999999</v>
      </c>
      <c r="L234" s="147" t="s">
        <v>1429</v>
      </c>
      <c r="M234">
        <v>0.88890000000000002</v>
      </c>
      <c r="N234" t="s">
        <v>615</v>
      </c>
      <c r="O234" t="s">
        <v>755</v>
      </c>
    </row>
    <row r="235" spans="1:15">
      <c r="A235" t="s">
        <v>573</v>
      </c>
      <c r="B235">
        <v>524</v>
      </c>
      <c r="C235" t="s">
        <v>1235</v>
      </c>
      <c r="D235">
        <v>525</v>
      </c>
      <c r="E235" t="s">
        <v>476</v>
      </c>
      <c r="F235" t="s">
        <v>2335</v>
      </c>
      <c r="G235" t="s">
        <v>2337</v>
      </c>
      <c r="H235" t="s">
        <v>2334</v>
      </c>
      <c r="I235">
        <v>17</v>
      </c>
      <c r="J235">
        <v>17</v>
      </c>
      <c r="K235">
        <v>1</v>
      </c>
      <c r="L235" s="147" t="s">
        <v>1394</v>
      </c>
      <c r="M235">
        <v>0.70589999999999997</v>
      </c>
      <c r="N235" t="s">
        <v>615</v>
      </c>
      <c r="O235" t="s">
        <v>747</v>
      </c>
    </row>
    <row r="236" spans="1:15">
      <c r="A236" t="s">
        <v>573</v>
      </c>
      <c r="B236">
        <v>532</v>
      </c>
      <c r="C236" t="s">
        <v>1239</v>
      </c>
      <c r="D236">
        <v>533</v>
      </c>
      <c r="E236" t="s">
        <v>83</v>
      </c>
      <c r="F236" t="s">
        <v>2335</v>
      </c>
      <c r="G236" t="s">
        <v>2337</v>
      </c>
      <c r="H236" t="s">
        <v>2334</v>
      </c>
      <c r="I236">
        <v>15</v>
      </c>
      <c r="J236">
        <v>15</v>
      </c>
      <c r="K236">
        <v>1</v>
      </c>
      <c r="L236" s="147" t="s">
        <v>1372</v>
      </c>
      <c r="M236">
        <v>0.5333</v>
      </c>
      <c r="N236" t="s">
        <v>615</v>
      </c>
      <c r="O236" t="s">
        <v>693</v>
      </c>
    </row>
    <row r="237" spans="1:15">
      <c r="A237" t="s">
        <v>573</v>
      </c>
      <c r="B237">
        <v>537</v>
      </c>
      <c r="C237" t="s">
        <v>1241</v>
      </c>
      <c r="D237">
        <v>541</v>
      </c>
      <c r="E237" t="s">
        <v>389</v>
      </c>
      <c r="F237" t="s">
        <v>2335</v>
      </c>
      <c r="G237" t="s">
        <v>2337</v>
      </c>
      <c r="H237" t="s">
        <v>2334</v>
      </c>
      <c r="I237">
        <v>34</v>
      </c>
      <c r="J237">
        <v>33</v>
      </c>
      <c r="K237">
        <v>0.97060000000000002</v>
      </c>
      <c r="L237" s="147" t="s">
        <v>1286</v>
      </c>
      <c r="M237">
        <v>0.75760000000000005</v>
      </c>
      <c r="N237" t="s">
        <v>615</v>
      </c>
      <c r="O237" t="s">
        <v>735</v>
      </c>
    </row>
    <row r="238" spans="1:15">
      <c r="A238" t="s">
        <v>573</v>
      </c>
      <c r="B238">
        <v>537</v>
      </c>
      <c r="C238" t="s">
        <v>1241</v>
      </c>
      <c r="D238">
        <v>540</v>
      </c>
      <c r="E238" t="s">
        <v>568</v>
      </c>
      <c r="F238" t="s">
        <v>2335</v>
      </c>
      <c r="G238" t="s">
        <v>2337</v>
      </c>
      <c r="H238" t="s">
        <v>2334</v>
      </c>
      <c r="I238">
        <v>50</v>
      </c>
      <c r="J238">
        <v>50</v>
      </c>
      <c r="K238">
        <v>1</v>
      </c>
      <c r="L238" s="147" t="s">
        <v>1286</v>
      </c>
      <c r="M238">
        <v>0.5</v>
      </c>
      <c r="N238" t="s">
        <v>615</v>
      </c>
      <c r="O238" t="s">
        <v>966</v>
      </c>
    </row>
    <row r="239" spans="1:15">
      <c r="A239" t="s">
        <v>573</v>
      </c>
      <c r="B239">
        <v>542</v>
      </c>
      <c r="C239" t="s">
        <v>1243</v>
      </c>
      <c r="D239">
        <v>546</v>
      </c>
      <c r="E239" t="s">
        <v>287</v>
      </c>
      <c r="F239" t="s">
        <v>2335</v>
      </c>
      <c r="G239" t="s">
        <v>2337</v>
      </c>
      <c r="H239" t="s">
        <v>2334</v>
      </c>
      <c r="I239">
        <v>55</v>
      </c>
      <c r="J239">
        <v>53</v>
      </c>
      <c r="K239">
        <v>0.96360000000000001</v>
      </c>
      <c r="L239" s="147" t="s">
        <v>1586</v>
      </c>
      <c r="M239">
        <v>0.434</v>
      </c>
      <c r="N239" t="s">
        <v>615</v>
      </c>
      <c r="O239" t="s">
        <v>1137</v>
      </c>
    </row>
    <row r="240" spans="1:15">
      <c r="A240" t="s">
        <v>573</v>
      </c>
      <c r="B240">
        <v>542</v>
      </c>
      <c r="C240" t="s">
        <v>1243</v>
      </c>
      <c r="D240">
        <v>544</v>
      </c>
      <c r="E240" t="s">
        <v>570</v>
      </c>
      <c r="F240" t="s">
        <v>2335</v>
      </c>
      <c r="G240" t="s">
        <v>2337</v>
      </c>
      <c r="H240" t="s">
        <v>2334</v>
      </c>
      <c r="I240">
        <v>92</v>
      </c>
      <c r="J240">
        <v>90</v>
      </c>
      <c r="K240">
        <v>0.97829999999999995</v>
      </c>
      <c r="L240" s="147" t="s">
        <v>1547</v>
      </c>
      <c r="M240">
        <v>0.66669999999999996</v>
      </c>
      <c r="N240" t="s">
        <v>615</v>
      </c>
      <c r="O240" t="s">
        <v>792</v>
      </c>
    </row>
    <row r="241" spans="1:15">
      <c r="A241" t="s">
        <v>573</v>
      </c>
      <c r="B241">
        <v>14</v>
      </c>
      <c r="C241" t="s">
        <v>754</v>
      </c>
      <c r="D241">
        <v>25</v>
      </c>
      <c r="E241" t="s">
        <v>11</v>
      </c>
      <c r="F241" t="s">
        <v>2335</v>
      </c>
      <c r="G241" t="s">
        <v>1715</v>
      </c>
      <c r="H241" t="s">
        <v>2334</v>
      </c>
      <c r="I241">
        <v>38</v>
      </c>
      <c r="J241">
        <v>37</v>
      </c>
      <c r="K241">
        <v>0.97370000000000001</v>
      </c>
      <c r="L241" s="147" t="s">
        <v>1447</v>
      </c>
      <c r="M241">
        <v>0.8649</v>
      </c>
      <c r="N241" t="s">
        <v>615</v>
      </c>
      <c r="O241" t="s">
        <v>755</v>
      </c>
    </row>
    <row r="242" spans="1:15">
      <c r="A242" t="s">
        <v>573</v>
      </c>
      <c r="B242">
        <v>65</v>
      </c>
      <c r="C242" t="s">
        <v>767</v>
      </c>
      <c r="D242">
        <v>66</v>
      </c>
      <c r="E242" t="s">
        <v>20</v>
      </c>
      <c r="F242" t="s">
        <v>2335</v>
      </c>
      <c r="G242" t="s">
        <v>1715</v>
      </c>
      <c r="H242" t="s">
        <v>2334</v>
      </c>
      <c r="I242">
        <v>83</v>
      </c>
      <c r="J242">
        <v>71</v>
      </c>
      <c r="K242">
        <v>0.85540000000000005</v>
      </c>
      <c r="L242" s="147" t="s">
        <v>1343</v>
      </c>
      <c r="M242">
        <v>0.88729999999999998</v>
      </c>
      <c r="N242" t="s">
        <v>615</v>
      </c>
      <c r="O242" t="s">
        <v>768</v>
      </c>
    </row>
    <row r="243" spans="1:15">
      <c r="A243" t="s">
        <v>573</v>
      </c>
      <c r="B243">
        <v>78</v>
      </c>
      <c r="C243" t="s">
        <v>776</v>
      </c>
      <c r="D243">
        <v>85</v>
      </c>
      <c r="E243" t="s">
        <v>203</v>
      </c>
      <c r="F243" t="s">
        <v>2335</v>
      </c>
      <c r="G243" t="s">
        <v>1715</v>
      </c>
      <c r="H243" t="s">
        <v>2334</v>
      </c>
      <c r="I243">
        <v>57</v>
      </c>
      <c r="J243">
        <v>57</v>
      </c>
      <c r="K243">
        <v>1</v>
      </c>
      <c r="L243" s="147" t="s">
        <v>1657</v>
      </c>
      <c r="M243">
        <v>0.80700000000000005</v>
      </c>
      <c r="N243" t="s">
        <v>615</v>
      </c>
      <c r="O243" t="s">
        <v>693</v>
      </c>
    </row>
    <row r="244" spans="1:15">
      <c r="A244" t="s">
        <v>573</v>
      </c>
      <c r="B244">
        <v>94</v>
      </c>
      <c r="C244" t="s">
        <v>784</v>
      </c>
      <c r="D244">
        <v>99</v>
      </c>
      <c r="E244" t="s">
        <v>29</v>
      </c>
      <c r="F244" t="s">
        <v>2335</v>
      </c>
      <c r="G244" t="s">
        <v>1715</v>
      </c>
      <c r="H244" t="s">
        <v>2334</v>
      </c>
      <c r="I244">
        <v>42</v>
      </c>
      <c r="J244">
        <v>38</v>
      </c>
      <c r="K244">
        <v>0.90480000000000005</v>
      </c>
      <c r="L244" s="147" t="s">
        <v>1436</v>
      </c>
      <c r="M244">
        <v>0.81579999999999997</v>
      </c>
      <c r="N244" t="s">
        <v>615</v>
      </c>
      <c r="O244" t="s">
        <v>735</v>
      </c>
    </row>
    <row r="245" spans="1:15">
      <c r="A245" t="s">
        <v>573</v>
      </c>
      <c r="B245">
        <v>113</v>
      </c>
      <c r="C245" t="s">
        <v>790</v>
      </c>
      <c r="D245">
        <v>115</v>
      </c>
      <c r="E245" t="s">
        <v>249</v>
      </c>
      <c r="F245" t="s">
        <v>2335</v>
      </c>
      <c r="G245" t="s">
        <v>1715</v>
      </c>
      <c r="H245" t="s">
        <v>2334</v>
      </c>
      <c r="I245">
        <v>33</v>
      </c>
      <c r="J245">
        <v>32</v>
      </c>
      <c r="K245">
        <v>0.96970000000000001</v>
      </c>
      <c r="L245" s="147" t="s">
        <v>1308</v>
      </c>
      <c r="M245">
        <v>0.8125</v>
      </c>
      <c r="N245" t="s">
        <v>615</v>
      </c>
      <c r="O245" t="s">
        <v>792</v>
      </c>
    </row>
    <row r="246" spans="1:15">
      <c r="A246" t="s">
        <v>573</v>
      </c>
      <c r="B246">
        <v>1663</v>
      </c>
      <c r="C246" t="s">
        <v>825</v>
      </c>
      <c r="D246">
        <v>1463</v>
      </c>
      <c r="E246" t="s">
        <v>253</v>
      </c>
      <c r="F246" t="s">
        <v>2335</v>
      </c>
      <c r="G246" t="s">
        <v>1715</v>
      </c>
      <c r="H246" t="s">
        <v>2334</v>
      </c>
      <c r="I246">
        <v>53</v>
      </c>
      <c r="J246">
        <v>50</v>
      </c>
      <c r="K246">
        <v>0.94340000000000002</v>
      </c>
      <c r="L246" s="147" t="s">
        <v>1552</v>
      </c>
      <c r="M246">
        <v>0.88</v>
      </c>
      <c r="N246" t="s">
        <v>615</v>
      </c>
      <c r="O246" t="s">
        <v>693</v>
      </c>
    </row>
    <row r="247" spans="1:15">
      <c r="A247" t="s">
        <v>573</v>
      </c>
      <c r="B247">
        <v>174</v>
      </c>
      <c r="C247" t="s">
        <v>830</v>
      </c>
      <c r="D247">
        <v>178</v>
      </c>
      <c r="E247" t="s">
        <v>377</v>
      </c>
      <c r="F247" t="s">
        <v>2335</v>
      </c>
      <c r="G247" t="s">
        <v>1715</v>
      </c>
      <c r="H247" t="s">
        <v>2334</v>
      </c>
      <c r="I247">
        <v>14</v>
      </c>
      <c r="J247">
        <v>13</v>
      </c>
      <c r="K247">
        <v>0.92859999999999998</v>
      </c>
      <c r="L247" s="147" t="s">
        <v>1285</v>
      </c>
      <c r="M247">
        <v>0.46150000000000002</v>
      </c>
      <c r="N247" t="s">
        <v>615</v>
      </c>
      <c r="O247" t="s">
        <v>735</v>
      </c>
    </row>
    <row r="248" spans="1:15">
      <c r="A248" t="s">
        <v>573</v>
      </c>
      <c r="B248">
        <v>1180</v>
      </c>
      <c r="C248" t="s">
        <v>397</v>
      </c>
      <c r="D248">
        <v>1181</v>
      </c>
      <c r="E248" t="s">
        <v>397</v>
      </c>
      <c r="F248" t="s">
        <v>2335</v>
      </c>
      <c r="G248" t="s">
        <v>1715</v>
      </c>
      <c r="H248" t="s">
        <v>2334</v>
      </c>
      <c r="I248">
        <v>11</v>
      </c>
      <c r="J248">
        <v>0</v>
      </c>
      <c r="K248">
        <v>0</v>
      </c>
      <c r="L248" s="147" t="s">
        <v>1724</v>
      </c>
      <c r="N248" t="s">
        <v>615</v>
      </c>
      <c r="O248" t="s">
        <v>697</v>
      </c>
    </row>
    <row r="249" spans="1:15">
      <c r="A249" t="s">
        <v>573</v>
      </c>
      <c r="B249">
        <v>1095</v>
      </c>
      <c r="C249" t="s">
        <v>111</v>
      </c>
      <c r="D249">
        <v>1096</v>
      </c>
      <c r="E249" t="s">
        <v>111</v>
      </c>
      <c r="F249" t="s">
        <v>2335</v>
      </c>
      <c r="G249" t="s">
        <v>1715</v>
      </c>
      <c r="H249" t="s">
        <v>2334</v>
      </c>
      <c r="I249">
        <v>1</v>
      </c>
      <c r="J249">
        <v>0</v>
      </c>
      <c r="K249">
        <v>0</v>
      </c>
      <c r="L249" s="147" t="s">
        <v>1724</v>
      </c>
      <c r="N249" t="s">
        <v>615</v>
      </c>
      <c r="O249" t="s">
        <v>697</v>
      </c>
    </row>
    <row r="250" spans="1:15">
      <c r="A250" t="s">
        <v>573</v>
      </c>
      <c r="B250">
        <v>242</v>
      </c>
      <c r="C250" t="s">
        <v>871</v>
      </c>
      <c r="D250">
        <v>244</v>
      </c>
      <c r="E250" t="s">
        <v>445</v>
      </c>
      <c r="F250" t="s">
        <v>2335</v>
      </c>
      <c r="G250" t="s">
        <v>1715</v>
      </c>
      <c r="H250" t="s">
        <v>2334</v>
      </c>
      <c r="I250">
        <v>31</v>
      </c>
      <c r="J250">
        <v>30</v>
      </c>
      <c r="K250">
        <v>0.9677</v>
      </c>
      <c r="L250" s="147" t="s">
        <v>1586</v>
      </c>
      <c r="M250">
        <v>0.76670000000000005</v>
      </c>
      <c r="N250" t="s">
        <v>615</v>
      </c>
      <c r="O250" t="s">
        <v>875</v>
      </c>
    </row>
    <row r="251" spans="1:15">
      <c r="A251" t="s">
        <v>573</v>
      </c>
      <c r="B251">
        <v>1197</v>
      </c>
      <c r="C251" t="s">
        <v>66</v>
      </c>
      <c r="D251">
        <v>1198</v>
      </c>
      <c r="E251" t="s">
        <v>66</v>
      </c>
      <c r="F251" t="s">
        <v>2335</v>
      </c>
      <c r="G251" t="s">
        <v>1715</v>
      </c>
      <c r="H251" t="s">
        <v>2334</v>
      </c>
      <c r="I251">
        <v>1</v>
      </c>
      <c r="J251">
        <v>0</v>
      </c>
      <c r="K251">
        <v>0</v>
      </c>
      <c r="L251" s="147" t="s">
        <v>1724</v>
      </c>
      <c r="N251" t="s">
        <v>615</v>
      </c>
      <c r="O251" t="s">
        <v>697</v>
      </c>
    </row>
    <row r="252" spans="1:15">
      <c r="A252" t="s">
        <v>573</v>
      </c>
      <c r="B252">
        <v>1501</v>
      </c>
      <c r="C252" t="s">
        <v>575</v>
      </c>
      <c r="D252">
        <v>1502</v>
      </c>
      <c r="E252" t="s">
        <v>575</v>
      </c>
      <c r="F252" t="s">
        <v>2335</v>
      </c>
      <c r="G252" t="s">
        <v>1715</v>
      </c>
      <c r="H252" t="s">
        <v>2334</v>
      </c>
      <c r="I252">
        <v>22</v>
      </c>
      <c r="J252">
        <v>18</v>
      </c>
      <c r="K252">
        <v>0.81820000000000004</v>
      </c>
      <c r="L252" s="147" t="s">
        <v>1294</v>
      </c>
      <c r="M252">
        <v>0.72219999999999995</v>
      </c>
      <c r="N252" t="s">
        <v>586</v>
      </c>
      <c r="O252" t="s">
        <v>697</v>
      </c>
    </row>
    <row r="253" spans="1:15">
      <c r="A253" t="s">
        <v>573</v>
      </c>
      <c r="B253">
        <v>1672</v>
      </c>
      <c r="C253" t="s">
        <v>581</v>
      </c>
      <c r="D253">
        <v>1673</v>
      </c>
      <c r="E253" t="s">
        <v>581</v>
      </c>
      <c r="F253" t="s">
        <v>2335</v>
      </c>
      <c r="G253" t="s">
        <v>1715</v>
      </c>
      <c r="H253" t="s">
        <v>2334</v>
      </c>
      <c r="I253">
        <v>28</v>
      </c>
      <c r="J253">
        <v>26</v>
      </c>
      <c r="K253">
        <v>0.92859999999999998</v>
      </c>
      <c r="L253" s="147" t="s">
        <v>1497</v>
      </c>
      <c r="M253">
        <v>0.76919999999999999</v>
      </c>
      <c r="N253" t="s">
        <v>586</v>
      </c>
      <c r="O253" t="s">
        <v>689</v>
      </c>
    </row>
    <row r="254" spans="1:15">
      <c r="A254" t="s">
        <v>573</v>
      </c>
      <c r="B254">
        <v>364</v>
      </c>
      <c r="C254" t="s">
        <v>923</v>
      </c>
      <c r="D254">
        <v>376</v>
      </c>
      <c r="E254" t="s">
        <v>110</v>
      </c>
      <c r="F254" t="s">
        <v>2335</v>
      </c>
      <c r="G254" t="s">
        <v>1715</v>
      </c>
      <c r="H254" t="s">
        <v>2334</v>
      </c>
      <c r="I254">
        <v>23</v>
      </c>
      <c r="J254">
        <v>20</v>
      </c>
      <c r="K254">
        <v>0.86960000000000004</v>
      </c>
      <c r="L254" s="147" t="s">
        <v>1335</v>
      </c>
      <c r="M254">
        <v>0.75</v>
      </c>
      <c r="N254" t="s">
        <v>615</v>
      </c>
      <c r="O254" t="s">
        <v>735</v>
      </c>
    </row>
    <row r="255" spans="1:15">
      <c r="A255" t="s">
        <v>573</v>
      </c>
      <c r="B255">
        <v>364</v>
      </c>
      <c r="C255" t="s">
        <v>923</v>
      </c>
      <c r="D255">
        <v>377</v>
      </c>
      <c r="E255" t="s">
        <v>349</v>
      </c>
      <c r="F255" t="s">
        <v>2335</v>
      </c>
      <c r="G255" t="s">
        <v>1715</v>
      </c>
      <c r="H255" t="s">
        <v>2334</v>
      </c>
      <c r="I255">
        <v>37</v>
      </c>
      <c r="J255">
        <v>32</v>
      </c>
      <c r="K255">
        <v>0.8649</v>
      </c>
      <c r="L255" s="147" t="s">
        <v>1578</v>
      </c>
      <c r="M255">
        <v>0.84379999999999999</v>
      </c>
      <c r="N255" t="s">
        <v>615</v>
      </c>
      <c r="O255" t="s">
        <v>735</v>
      </c>
    </row>
    <row r="256" spans="1:15">
      <c r="A256" t="s">
        <v>573</v>
      </c>
      <c r="B256">
        <v>1438</v>
      </c>
      <c r="C256" t="s">
        <v>930</v>
      </c>
      <c r="D256">
        <v>60</v>
      </c>
      <c r="E256" t="s">
        <v>124</v>
      </c>
      <c r="F256" t="s">
        <v>2335</v>
      </c>
      <c r="G256" t="s">
        <v>1715</v>
      </c>
      <c r="H256" t="s">
        <v>2334</v>
      </c>
      <c r="I256">
        <v>44</v>
      </c>
      <c r="J256">
        <v>41</v>
      </c>
      <c r="K256">
        <v>0.93179999999999996</v>
      </c>
      <c r="L256" s="147" t="s">
        <v>1558</v>
      </c>
      <c r="M256">
        <v>0.82930000000000004</v>
      </c>
      <c r="N256" t="s">
        <v>615</v>
      </c>
      <c r="O256" t="s">
        <v>697</v>
      </c>
    </row>
    <row r="257" spans="1:15">
      <c r="A257" t="s">
        <v>573</v>
      </c>
      <c r="B257">
        <v>1445</v>
      </c>
      <c r="C257" t="s">
        <v>934</v>
      </c>
      <c r="D257">
        <v>2075</v>
      </c>
      <c r="E257" t="s">
        <v>497</v>
      </c>
      <c r="F257" t="s">
        <v>2335</v>
      </c>
      <c r="G257" t="s">
        <v>1715</v>
      </c>
      <c r="H257" t="s">
        <v>2334</v>
      </c>
      <c r="I257">
        <v>16</v>
      </c>
      <c r="J257">
        <v>16</v>
      </c>
      <c r="K257">
        <v>1</v>
      </c>
      <c r="L257" s="147" t="s">
        <v>1438</v>
      </c>
      <c r="M257">
        <v>0.6875</v>
      </c>
      <c r="N257" t="s">
        <v>615</v>
      </c>
      <c r="O257" t="s">
        <v>693</v>
      </c>
    </row>
    <row r="258" spans="1:15">
      <c r="A258" t="s">
        <v>573</v>
      </c>
      <c r="B258">
        <v>1450</v>
      </c>
      <c r="C258" t="s">
        <v>971</v>
      </c>
      <c r="D258">
        <v>784</v>
      </c>
      <c r="E258" t="s">
        <v>187</v>
      </c>
      <c r="F258" t="s">
        <v>2335</v>
      </c>
      <c r="G258" t="s">
        <v>1715</v>
      </c>
      <c r="H258" t="s">
        <v>2334</v>
      </c>
      <c r="I258">
        <v>60</v>
      </c>
      <c r="J258">
        <v>53</v>
      </c>
      <c r="K258">
        <v>0.88329999999999997</v>
      </c>
      <c r="L258" s="147" t="s">
        <v>1371</v>
      </c>
      <c r="M258">
        <v>0.90569999999999995</v>
      </c>
      <c r="N258" t="s">
        <v>615</v>
      </c>
      <c r="O258" t="s">
        <v>792</v>
      </c>
    </row>
    <row r="259" spans="1:15">
      <c r="A259" t="s">
        <v>573</v>
      </c>
      <c r="B259">
        <v>617</v>
      </c>
      <c r="C259" t="s">
        <v>976</v>
      </c>
      <c r="D259">
        <v>620</v>
      </c>
      <c r="E259" t="s">
        <v>401</v>
      </c>
      <c r="F259" t="s">
        <v>2335</v>
      </c>
      <c r="G259" t="s">
        <v>1715</v>
      </c>
      <c r="H259" t="s">
        <v>2334</v>
      </c>
      <c r="I259">
        <v>26</v>
      </c>
      <c r="J259">
        <v>26</v>
      </c>
      <c r="K259">
        <v>1</v>
      </c>
      <c r="L259" s="147" t="s">
        <v>1454</v>
      </c>
      <c r="M259">
        <v>0.80769999999999997</v>
      </c>
      <c r="N259" t="s">
        <v>615</v>
      </c>
      <c r="O259" t="s">
        <v>735</v>
      </c>
    </row>
    <row r="260" spans="1:15">
      <c r="A260" t="s">
        <v>573</v>
      </c>
      <c r="B260">
        <v>1455</v>
      </c>
      <c r="C260" t="s">
        <v>992</v>
      </c>
      <c r="D260">
        <v>513</v>
      </c>
      <c r="E260" t="s">
        <v>473</v>
      </c>
      <c r="F260" t="s">
        <v>2335</v>
      </c>
      <c r="G260" t="s">
        <v>1715</v>
      </c>
      <c r="H260" t="s">
        <v>2334</v>
      </c>
      <c r="I260">
        <v>41</v>
      </c>
      <c r="J260">
        <v>36</v>
      </c>
      <c r="K260">
        <v>0.878</v>
      </c>
      <c r="L260" s="147" t="s">
        <v>1436</v>
      </c>
      <c r="M260">
        <v>0.86109999999999998</v>
      </c>
      <c r="N260" t="s">
        <v>615</v>
      </c>
      <c r="O260" t="s">
        <v>735</v>
      </c>
    </row>
    <row r="261" spans="1:15">
      <c r="A261" t="s">
        <v>573</v>
      </c>
      <c r="B261">
        <v>635</v>
      </c>
      <c r="C261" t="s">
        <v>995</v>
      </c>
      <c r="D261">
        <v>638</v>
      </c>
      <c r="E261" t="s">
        <v>420</v>
      </c>
      <c r="F261" t="s">
        <v>2335</v>
      </c>
      <c r="G261" t="s">
        <v>1715</v>
      </c>
      <c r="H261" t="s">
        <v>2334</v>
      </c>
      <c r="I261">
        <v>47</v>
      </c>
      <c r="J261">
        <v>47</v>
      </c>
      <c r="K261">
        <v>1</v>
      </c>
      <c r="L261" s="147" t="s">
        <v>1429</v>
      </c>
      <c r="M261">
        <v>0.85109999999999997</v>
      </c>
      <c r="N261" t="s">
        <v>615</v>
      </c>
      <c r="O261" t="s">
        <v>792</v>
      </c>
    </row>
    <row r="262" spans="1:15">
      <c r="A262" t="s">
        <v>573</v>
      </c>
      <c r="B262">
        <v>646</v>
      </c>
      <c r="C262" t="s">
        <v>1002</v>
      </c>
      <c r="D262">
        <v>655</v>
      </c>
      <c r="E262" t="s">
        <v>214</v>
      </c>
      <c r="F262" t="s">
        <v>2335</v>
      </c>
      <c r="G262" t="s">
        <v>1715</v>
      </c>
      <c r="H262" t="s">
        <v>2334</v>
      </c>
      <c r="I262">
        <v>52</v>
      </c>
      <c r="J262">
        <v>45</v>
      </c>
      <c r="K262">
        <v>0.86539999999999995</v>
      </c>
      <c r="L262" s="147" t="s">
        <v>1361</v>
      </c>
      <c r="M262">
        <v>0.86670000000000003</v>
      </c>
      <c r="N262" t="s">
        <v>615</v>
      </c>
      <c r="O262" t="s">
        <v>755</v>
      </c>
    </row>
    <row r="263" spans="1:15">
      <c r="A263" t="s">
        <v>573</v>
      </c>
      <c r="B263">
        <v>1457</v>
      </c>
      <c r="C263" t="s">
        <v>1010</v>
      </c>
      <c r="D263">
        <v>813</v>
      </c>
      <c r="E263" t="s">
        <v>491</v>
      </c>
      <c r="F263" t="s">
        <v>2335</v>
      </c>
      <c r="G263" t="s">
        <v>1715</v>
      </c>
      <c r="H263" t="s">
        <v>2334</v>
      </c>
      <c r="I263">
        <v>29</v>
      </c>
      <c r="J263">
        <v>27</v>
      </c>
      <c r="K263">
        <v>0.93100000000000005</v>
      </c>
      <c r="L263" s="147" t="s">
        <v>1298</v>
      </c>
      <c r="M263">
        <v>0.81479999999999997</v>
      </c>
      <c r="N263" t="s">
        <v>615</v>
      </c>
      <c r="O263" t="s">
        <v>735</v>
      </c>
    </row>
    <row r="264" spans="1:15">
      <c r="A264" t="s">
        <v>573</v>
      </c>
      <c r="B264">
        <v>1460</v>
      </c>
      <c r="C264" t="s">
        <v>1021</v>
      </c>
      <c r="D264">
        <v>966</v>
      </c>
      <c r="E264" t="s">
        <v>492</v>
      </c>
      <c r="F264" t="s">
        <v>2335</v>
      </c>
      <c r="G264" t="s">
        <v>1715</v>
      </c>
      <c r="H264" t="s">
        <v>2334</v>
      </c>
      <c r="I264">
        <v>39</v>
      </c>
      <c r="J264">
        <v>35</v>
      </c>
      <c r="K264">
        <v>0.89739999999999998</v>
      </c>
      <c r="L264" s="147" t="s">
        <v>1298</v>
      </c>
      <c r="M264">
        <v>0.62860000000000005</v>
      </c>
      <c r="N264" t="s">
        <v>615</v>
      </c>
      <c r="O264" t="s">
        <v>735</v>
      </c>
    </row>
    <row r="265" spans="1:15">
      <c r="A265" t="s">
        <v>573</v>
      </c>
      <c r="B265">
        <v>1615</v>
      </c>
      <c r="C265" t="s">
        <v>1025</v>
      </c>
      <c r="D265">
        <v>675</v>
      </c>
      <c r="E265" t="s">
        <v>430</v>
      </c>
      <c r="F265" t="s">
        <v>2335</v>
      </c>
      <c r="G265" t="s">
        <v>1715</v>
      </c>
      <c r="H265" t="s">
        <v>2334</v>
      </c>
      <c r="I265">
        <v>38</v>
      </c>
      <c r="J265">
        <v>31</v>
      </c>
      <c r="K265">
        <v>0.81579999999999997</v>
      </c>
      <c r="L265" s="147" t="s">
        <v>1308</v>
      </c>
      <c r="M265">
        <v>0.8387</v>
      </c>
      <c r="N265" t="s">
        <v>615</v>
      </c>
      <c r="O265" t="s">
        <v>697</v>
      </c>
    </row>
    <row r="266" spans="1:15">
      <c r="A266" t="s">
        <v>573</v>
      </c>
      <c r="B266">
        <v>1615</v>
      </c>
      <c r="C266" t="s">
        <v>1025</v>
      </c>
      <c r="D266">
        <v>677</v>
      </c>
      <c r="E266" t="s">
        <v>521</v>
      </c>
      <c r="F266" t="s">
        <v>2335</v>
      </c>
      <c r="G266" t="s">
        <v>1715</v>
      </c>
      <c r="H266" t="s">
        <v>2334</v>
      </c>
      <c r="I266">
        <v>28</v>
      </c>
      <c r="J266">
        <v>28</v>
      </c>
      <c r="K266">
        <v>1</v>
      </c>
      <c r="L266" s="147" t="s">
        <v>1360</v>
      </c>
      <c r="M266">
        <v>0.64290000000000003</v>
      </c>
      <c r="N266" t="s">
        <v>615</v>
      </c>
      <c r="O266" t="s">
        <v>735</v>
      </c>
    </row>
    <row r="267" spans="1:15">
      <c r="A267" t="s">
        <v>573</v>
      </c>
      <c r="B267">
        <v>1615</v>
      </c>
      <c r="C267" t="s">
        <v>1025</v>
      </c>
      <c r="D267">
        <v>680</v>
      </c>
      <c r="E267" t="s">
        <v>440</v>
      </c>
      <c r="F267" t="s">
        <v>2335</v>
      </c>
      <c r="G267" t="s">
        <v>1715</v>
      </c>
      <c r="H267" t="s">
        <v>2334</v>
      </c>
      <c r="I267">
        <v>26</v>
      </c>
      <c r="J267">
        <v>25</v>
      </c>
      <c r="K267">
        <v>0.96150000000000002</v>
      </c>
      <c r="L267" s="147" t="s">
        <v>1557</v>
      </c>
      <c r="M267">
        <v>0.76</v>
      </c>
      <c r="N267" t="s">
        <v>615</v>
      </c>
      <c r="O267" t="s">
        <v>792</v>
      </c>
    </row>
    <row r="268" spans="1:15">
      <c r="A268" t="s">
        <v>573</v>
      </c>
      <c r="B268">
        <v>1464</v>
      </c>
      <c r="C268" t="s">
        <v>1036</v>
      </c>
      <c r="D268">
        <v>107</v>
      </c>
      <c r="E268" t="s">
        <v>53</v>
      </c>
      <c r="F268" t="s">
        <v>2335</v>
      </c>
      <c r="G268" t="s">
        <v>1715</v>
      </c>
      <c r="H268" t="s">
        <v>2334</v>
      </c>
      <c r="I268">
        <v>35</v>
      </c>
      <c r="J268">
        <v>30</v>
      </c>
      <c r="K268">
        <v>0.85709999999999997</v>
      </c>
      <c r="L268" s="147" t="s">
        <v>1286</v>
      </c>
      <c r="M268">
        <v>0.83330000000000004</v>
      </c>
      <c r="N268" t="s">
        <v>615</v>
      </c>
      <c r="O268" t="s">
        <v>792</v>
      </c>
    </row>
    <row r="269" spans="1:15">
      <c r="A269" t="s">
        <v>573</v>
      </c>
      <c r="B269">
        <v>1465</v>
      </c>
      <c r="C269" t="s">
        <v>1039</v>
      </c>
      <c r="D269">
        <v>340</v>
      </c>
      <c r="E269" t="s">
        <v>158</v>
      </c>
      <c r="F269" t="s">
        <v>2335</v>
      </c>
      <c r="G269" t="s">
        <v>1715</v>
      </c>
      <c r="H269" t="s">
        <v>2334</v>
      </c>
      <c r="I269">
        <v>26</v>
      </c>
      <c r="J269">
        <v>16</v>
      </c>
      <c r="K269">
        <v>0.61539999999999995</v>
      </c>
      <c r="L269" s="147" t="s">
        <v>1285</v>
      </c>
      <c r="M269">
        <v>0.375</v>
      </c>
      <c r="N269" t="s">
        <v>615</v>
      </c>
      <c r="O269" t="s">
        <v>697</v>
      </c>
    </row>
    <row r="270" spans="1:15">
      <c r="A270" t="s">
        <v>573</v>
      </c>
      <c r="B270">
        <v>703</v>
      </c>
      <c r="C270" t="s">
        <v>1041</v>
      </c>
      <c r="D270">
        <v>705</v>
      </c>
      <c r="E270" t="s">
        <v>240</v>
      </c>
      <c r="F270" t="s">
        <v>2335</v>
      </c>
      <c r="G270" t="s">
        <v>1715</v>
      </c>
      <c r="H270" t="s">
        <v>2334</v>
      </c>
      <c r="I270">
        <v>29</v>
      </c>
      <c r="J270">
        <v>27</v>
      </c>
      <c r="K270">
        <v>0.93100000000000005</v>
      </c>
      <c r="L270" s="147" t="s">
        <v>1298</v>
      </c>
      <c r="M270">
        <v>0.81479999999999997</v>
      </c>
      <c r="N270" t="s">
        <v>615</v>
      </c>
      <c r="O270" t="s">
        <v>792</v>
      </c>
    </row>
    <row r="271" spans="1:15">
      <c r="A271" t="s">
        <v>573</v>
      </c>
      <c r="B271">
        <v>826</v>
      </c>
      <c r="C271" t="s">
        <v>1088</v>
      </c>
      <c r="D271">
        <v>830</v>
      </c>
      <c r="E271" t="s">
        <v>60</v>
      </c>
      <c r="F271" t="s">
        <v>2335</v>
      </c>
      <c r="G271" t="s">
        <v>1715</v>
      </c>
      <c r="H271" t="s">
        <v>2334</v>
      </c>
      <c r="I271">
        <v>21</v>
      </c>
      <c r="J271">
        <v>18</v>
      </c>
      <c r="K271">
        <v>0.85709999999999997</v>
      </c>
      <c r="L271" s="147" t="s">
        <v>1294</v>
      </c>
      <c r="M271">
        <v>0.72219999999999995</v>
      </c>
      <c r="N271" t="s">
        <v>615</v>
      </c>
      <c r="O271" t="s">
        <v>697</v>
      </c>
    </row>
    <row r="272" spans="1:15">
      <c r="A272" t="s">
        <v>573</v>
      </c>
      <c r="B272">
        <v>839</v>
      </c>
      <c r="C272" t="s">
        <v>1096</v>
      </c>
      <c r="D272">
        <v>846</v>
      </c>
      <c r="E272" t="s">
        <v>425</v>
      </c>
      <c r="F272" t="s">
        <v>2335</v>
      </c>
      <c r="G272" t="s">
        <v>1715</v>
      </c>
      <c r="H272" t="s">
        <v>2334</v>
      </c>
      <c r="I272">
        <v>28</v>
      </c>
      <c r="J272">
        <v>25</v>
      </c>
      <c r="K272">
        <v>0.89290000000000003</v>
      </c>
      <c r="L272" s="147" t="s">
        <v>1360</v>
      </c>
      <c r="M272">
        <v>0.72</v>
      </c>
      <c r="N272" t="s">
        <v>615</v>
      </c>
      <c r="O272" t="s">
        <v>735</v>
      </c>
    </row>
    <row r="273" spans="1:15">
      <c r="A273" t="s">
        <v>573</v>
      </c>
      <c r="B273">
        <v>839</v>
      </c>
      <c r="C273" t="s">
        <v>1096</v>
      </c>
      <c r="D273">
        <v>845</v>
      </c>
      <c r="E273" t="s">
        <v>426</v>
      </c>
      <c r="F273" t="s">
        <v>2335</v>
      </c>
      <c r="G273" t="s">
        <v>1715</v>
      </c>
      <c r="H273" t="s">
        <v>2334</v>
      </c>
      <c r="I273">
        <v>24</v>
      </c>
      <c r="J273">
        <v>24</v>
      </c>
      <c r="K273">
        <v>1</v>
      </c>
      <c r="L273" s="147" t="s">
        <v>1557</v>
      </c>
      <c r="M273">
        <v>0.79169999999999996</v>
      </c>
      <c r="N273" t="s">
        <v>615</v>
      </c>
      <c r="O273" t="s">
        <v>762</v>
      </c>
    </row>
    <row r="274" spans="1:15">
      <c r="A274" t="s">
        <v>573</v>
      </c>
      <c r="B274">
        <v>847</v>
      </c>
      <c r="C274" t="s">
        <v>1097</v>
      </c>
      <c r="D274">
        <v>850</v>
      </c>
      <c r="E274" t="s">
        <v>459</v>
      </c>
      <c r="F274" t="s">
        <v>2335</v>
      </c>
      <c r="G274" t="s">
        <v>1715</v>
      </c>
      <c r="H274" t="s">
        <v>2334</v>
      </c>
      <c r="I274">
        <v>33</v>
      </c>
      <c r="J274">
        <v>31</v>
      </c>
      <c r="K274">
        <v>0.93940000000000001</v>
      </c>
      <c r="L274" s="147" t="s">
        <v>1286</v>
      </c>
      <c r="M274">
        <v>0.80649999999999999</v>
      </c>
      <c r="N274" t="s">
        <v>615</v>
      </c>
      <c r="O274" t="s">
        <v>755</v>
      </c>
    </row>
    <row r="275" spans="1:15">
      <c r="A275" t="s">
        <v>573</v>
      </c>
      <c r="B275">
        <v>860</v>
      </c>
      <c r="C275" t="s">
        <v>1102</v>
      </c>
      <c r="D275">
        <v>870</v>
      </c>
      <c r="E275" t="s">
        <v>179</v>
      </c>
      <c r="F275" t="s">
        <v>2335</v>
      </c>
      <c r="G275" t="s">
        <v>1715</v>
      </c>
      <c r="H275" t="s">
        <v>2334</v>
      </c>
      <c r="I275">
        <v>33</v>
      </c>
      <c r="J275">
        <v>29</v>
      </c>
      <c r="K275">
        <v>0.87880000000000003</v>
      </c>
      <c r="L275" s="147" t="s">
        <v>1327</v>
      </c>
      <c r="M275">
        <v>0.8276</v>
      </c>
      <c r="N275" t="s">
        <v>615</v>
      </c>
      <c r="O275" t="s">
        <v>735</v>
      </c>
    </row>
    <row r="276" spans="1:15">
      <c r="A276" t="s">
        <v>573</v>
      </c>
      <c r="B276">
        <v>888</v>
      </c>
      <c r="C276" t="s">
        <v>1111</v>
      </c>
      <c r="D276">
        <v>897</v>
      </c>
      <c r="E276" t="s">
        <v>369</v>
      </c>
      <c r="F276" t="s">
        <v>2335</v>
      </c>
      <c r="G276" t="s">
        <v>1715</v>
      </c>
      <c r="H276" t="s">
        <v>2334</v>
      </c>
      <c r="I276">
        <v>39</v>
      </c>
      <c r="J276">
        <v>38</v>
      </c>
      <c r="K276">
        <v>0.97440000000000004</v>
      </c>
      <c r="L276" s="147" t="s">
        <v>1436</v>
      </c>
      <c r="M276">
        <v>0.81579999999999997</v>
      </c>
      <c r="N276" t="s">
        <v>615</v>
      </c>
      <c r="O276" t="s">
        <v>735</v>
      </c>
    </row>
    <row r="277" spans="1:15">
      <c r="A277" t="s">
        <v>573</v>
      </c>
      <c r="B277">
        <v>898</v>
      </c>
      <c r="C277" t="s">
        <v>1118</v>
      </c>
      <c r="D277">
        <v>2143</v>
      </c>
      <c r="E277" t="s">
        <v>194</v>
      </c>
      <c r="F277" t="s">
        <v>2335</v>
      </c>
      <c r="G277" t="s">
        <v>1715</v>
      </c>
      <c r="H277" t="s">
        <v>2334</v>
      </c>
      <c r="I277">
        <v>30</v>
      </c>
      <c r="J277">
        <v>29</v>
      </c>
      <c r="K277">
        <v>0.9667</v>
      </c>
      <c r="L277" s="147" t="s">
        <v>1454</v>
      </c>
      <c r="M277">
        <v>0.72409999999999997</v>
      </c>
      <c r="N277" t="s">
        <v>615</v>
      </c>
      <c r="O277" t="s">
        <v>792</v>
      </c>
    </row>
    <row r="278" spans="1:15">
      <c r="A278" t="s">
        <v>573</v>
      </c>
      <c r="B278">
        <v>913</v>
      </c>
      <c r="C278" t="s">
        <v>1125</v>
      </c>
      <c r="D278">
        <v>920</v>
      </c>
      <c r="E278" t="s">
        <v>325</v>
      </c>
      <c r="F278" t="s">
        <v>2335</v>
      </c>
      <c r="G278" t="s">
        <v>1715</v>
      </c>
      <c r="H278" t="s">
        <v>2334</v>
      </c>
      <c r="I278">
        <v>63</v>
      </c>
      <c r="J278">
        <v>57</v>
      </c>
      <c r="K278">
        <v>0.90480000000000005</v>
      </c>
      <c r="L278" s="147" t="s">
        <v>1383</v>
      </c>
      <c r="M278">
        <v>0.9123</v>
      </c>
      <c r="N278" t="s">
        <v>615</v>
      </c>
      <c r="O278" t="s">
        <v>768</v>
      </c>
    </row>
    <row r="279" spans="1:15">
      <c r="A279" t="s">
        <v>573</v>
      </c>
      <c r="B279">
        <v>922</v>
      </c>
      <c r="C279" t="s">
        <v>1130</v>
      </c>
      <c r="D279">
        <v>926</v>
      </c>
      <c r="E279" t="s">
        <v>92</v>
      </c>
      <c r="F279" t="s">
        <v>2335</v>
      </c>
      <c r="G279" t="s">
        <v>1715</v>
      </c>
      <c r="H279" t="s">
        <v>2334</v>
      </c>
      <c r="I279">
        <v>30</v>
      </c>
      <c r="J279">
        <v>29</v>
      </c>
      <c r="K279">
        <v>0.9667</v>
      </c>
      <c r="L279" s="147" t="s">
        <v>1586</v>
      </c>
      <c r="M279">
        <v>0.79310000000000003</v>
      </c>
      <c r="N279" t="s">
        <v>615</v>
      </c>
      <c r="O279" t="s">
        <v>735</v>
      </c>
    </row>
    <row r="280" spans="1:15">
      <c r="A280" t="s">
        <v>573</v>
      </c>
      <c r="B280">
        <v>984</v>
      </c>
      <c r="C280" t="s">
        <v>1162</v>
      </c>
      <c r="D280">
        <v>993</v>
      </c>
      <c r="E280" t="s">
        <v>385</v>
      </c>
      <c r="F280" t="s">
        <v>2335</v>
      </c>
      <c r="G280" t="s">
        <v>1715</v>
      </c>
      <c r="H280" t="s">
        <v>2334</v>
      </c>
      <c r="I280">
        <v>50</v>
      </c>
      <c r="J280">
        <v>47</v>
      </c>
      <c r="K280">
        <v>0.94</v>
      </c>
      <c r="L280" s="147" t="s">
        <v>1429</v>
      </c>
      <c r="M280">
        <v>0.85109999999999997</v>
      </c>
      <c r="N280" t="s">
        <v>615</v>
      </c>
      <c r="O280" t="s">
        <v>735</v>
      </c>
    </row>
    <row r="281" spans="1:15">
      <c r="A281" t="s">
        <v>573</v>
      </c>
      <c r="B281">
        <v>984</v>
      </c>
      <c r="C281" t="s">
        <v>1162</v>
      </c>
      <c r="D281">
        <v>992</v>
      </c>
      <c r="E281" t="s">
        <v>566</v>
      </c>
      <c r="F281" t="s">
        <v>2335</v>
      </c>
      <c r="G281" t="s">
        <v>1715</v>
      </c>
      <c r="H281" t="s">
        <v>2334</v>
      </c>
      <c r="I281">
        <v>17</v>
      </c>
      <c r="J281">
        <v>17</v>
      </c>
      <c r="K281">
        <v>1</v>
      </c>
      <c r="L281" s="147" t="s">
        <v>1394</v>
      </c>
      <c r="M281">
        <v>0.70589999999999997</v>
      </c>
      <c r="N281" t="s">
        <v>615</v>
      </c>
      <c r="O281" t="s">
        <v>845</v>
      </c>
    </row>
    <row r="282" spans="1:15">
      <c r="A282" t="s">
        <v>573</v>
      </c>
      <c r="B282">
        <v>1662</v>
      </c>
      <c r="C282" t="s">
        <v>1191</v>
      </c>
      <c r="D282">
        <v>413</v>
      </c>
      <c r="E282" t="s">
        <v>437</v>
      </c>
      <c r="F282" t="s">
        <v>2335</v>
      </c>
      <c r="G282" t="s">
        <v>1715</v>
      </c>
      <c r="H282" t="s">
        <v>2334</v>
      </c>
      <c r="I282">
        <v>35</v>
      </c>
      <c r="J282">
        <v>33</v>
      </c>
      <c r="K282">
        <v>0.94289999999999996</v>
      </c>
      <c r="L282" s="147" t="s">
        <v>1308</v>
      </c>
      <c r="M282">
        <v>0.78790000000000004</v>
      </c>
      <c r="N282" t="s">
        <v>615</v>
      </c>
      <c r="O282" t="s">
        <v>735</v>
      </c>
    </row>
    <row r="283" spans="1:15">
      <c r="A283" t="s">
        <v>573</v>
      </c>
      <c r="B283">
        <v>416</v>
      </c>
      <c r="C283" t="s">
        <v>1192</v>
      </c>
      <c r="D283">
        <v>2050</v>
      </c>
      <c r="E283" t="s">
        <v>410</v>
      </c>
      <c r="F283" t="s">
        <v>2335</v>
      </c>
      <c r="G283" t="s">
        <v>1715</v>
      </c>
      <c r="H283" t="s">
        <v>2334</v>
      </c>
      <c r="I283">
        <v>106</v>
      </c>
      <c r="J283">
        <v>95</v>
      </c>
      <c r="K283">
        <v>0.8962</v>
      </c>
      <c r="L283" s="147" t="s">
        <v>1390</v>
      </c>
      <c r="M283">
        <v>0.94740000000000002</v>
      </c>
      <c r="N283" t="s">
        <v>615</v>
      </c>
      <c r="O283" t="s">
        <v>792</v>
      </c>
    </row>
    <row r="284" spans="1:15">
      <c r="A284" t="s">
        <v>573</v>
      </c>
      <c r="B284">
        <v>427</v>
      </c>
      <c r="C284" t="s">
        <v>1195</v>
      </c>
      <c r="D284">
        <v>430</v>
      </c>
      <c r="E284" t="s">
        <v>528</v>
      </c>
      <c r="F284" t="s">
        <v>2335</v>
      </c>
      <c r="G284" t="s">
        <v>1715</v>
      </c>
      <c r="H284" t="s">
        <v>2334</v>
      </c>
      <c r="I284">
        <v>34</v>
      </c>
      <c r="J284">
        <v>30</v>
      </c>
      <c r="K284">
        <v>0.88239999999999996</v>
      </c>
      <c r="L284" s="147" t="s">
        <v>1454</v>
      </c>
      <c r="M284">
        <v>0.7</v>
      </c>
      <c r="N284" t="s">
        <v>615</v>
      </c>
      <c r="O284" t="s">
        <v>735</v>
      </c>
    </row>
    <row r="285" spans="1:15">
      <c r="A285" t="s">
        <v>573</v>
      </c>
      <c r="B285">
        <v>427</v>
      </c>
      <c r="C285" t="s">
        <v>1195</v>
      </c>
      <c r="D285">
        <v>433</v>
      </c>
      <c r="E285" t="s">
        <v>559</v>
      </c>
      <c r="F285" t="s">
        <v>2335</v>
      </c>
      <c r="G285" t="s">
        <v>1715</v>
      </c>
      <c r="H285" t="s">
        <v>2334</v>
      </c>
      <c r="I285">
        <v>55</v>
      </c>
      <c r="J285">
        <v>53</v>
      </c>
      <c r="K285">
        <v>0.96360000000000001</v>
      </c>
      <c r="L285" s="147" t="s">
        <v>1657</v>
      </c>
      <c r="M285">
        <v>0.8679</v>
      </c>
      <c r="N285" t="s">
        <v>615</v>
      </c>
      <c r="O285" t="s">
        <v>786</v>
      </c>
    </row>
    <row r="286" spans="1:15">
      <c r="A286" t="s">
        <v>573</v>
      </c>
      <c r="B286">
        <v>444</v>
      </c>
      <c r="C286" t="s">
        <v>1203</v>
      </c>
      <c r="D286">
        <v>451</v>
      </c>
      <c r="E286" t="s">
        <v>379</v>
      </c>
      <c r="F286" t="s">
        <v>2335</v>
      </c>
      <c r="G286" t="s">
        <v>1715</v>
      </c>
      <c r="H286" t="s">
        <v>2334</v>
      </c>
      <c r="I286">
        <v>53</v>
      </c>
      <c r="J286">
        <v>30</v>
      </c>
      <c r="K286">
        <v>0.56599999999999995</v>
      </c>
      <c r="L286" s="147" t="s">
        <v>1327</v>
      </c>
      <c r="M286">
        <v>0.8</v>
      </c>
      <c r="N286" t="s">
        <v>615</v>
      </c>
      <c r="O286" t="s">
        <v>697</v>
      </c>
    </row>
    <row r="287" spans="1:15">
      <c r="A287" t="s">
        <v>573</v>
      </c>
      <c r="B287">
        <v>444</v>
      </c>
      <c r="C287" t="s">
        <v>1203</v>
      </c>
      <c r="D287">
        <v>2213</v>
      </c>
      <c r="E287" t="s">
        <v>448</v>
      </c>
      <c r="F287" t="s">
        <v>2335</v>
      </c>
      <c r="G287" t="s">
        <v>1715</v>
      </c>
      <c r="H287" t="s">
        <v>2334</v>
      </c>
      <c r="I287">
        <v>100</v>
      </c>
      <c r="J287">
        <v>94</v>
      </c>
      <c r="K287">
        <v>0.94</v>
      </c>
      <c r="L287" s="147" t="s">
        <v>1331</v>
      </c>
      <c r="M287">
        <v>0.77659999999999996</v>
      </c>
      <c r="N287" t="s">
        <v>615</v>
      </c>
      <c r="O287" t="s">
        <v>792</v>
      </c>
    </row>
    <row r="288" spans="1:15">
      <c r="A288" t="s">
        <v>573</v>
      </c>
      <c r="B288">
        <v>1282</v>
      </c>
      <c r="C288" t="s">
        <v>541</v>
      </c>
      <c r="D288">
        <v>1283</v>
      </c>
      <c r="E288" t="s">
        <v>541</v>
      </c>
      <c r="F288" t="s">
        <v>2335</v>
      </c>
      <c r="G288" t="s">
        <v>1715</v>
      </c>
      <c r="H288" t="s">
        <v>2334</v>
      </c>
      <c r="I288">
        <v>41</v>
      </c>
      <c r="J288">
        <v>35</v>
      </c>
      <c r="K288">
        <v>0.85370000000000001</v>
      </c>
      <c r="L288" s="147" t="s">
        <v>1341</v>
      </c>
      <c r="M288">
        <v>0.85709999999999997</v>
      </c>
      <c r="N288" t="s">
        <v>615</v>
      </c>
      <c r="O288" t="s">
        <v>683</v>
      </c>
    </row>
    <row r="289" spans="1:15">
      <c r="A289" t="s">
        <v>573</v>
      </c>
      <c r="B289">
        <v>480</v>
      </c>
      <c r="C289" t="s">
        <v>1220</v>
      </c>
      <c r="D289">
        <v>484</v>
      </c>
      <c r="E289" t="s">
        <v>198</v>
      </c>
      <c r="F289" t="s">
        <v>2335</v>
      </c>
      <c r="G289" t="s">
        <v>1715</v>
      </c>
      <c r="H289" t="s">
        <v>2334</v>
      </c>
      <c r="I289">
        <v>32</v>
      </c>
      <c r="J289">
        <v>32</v>
      </c>
      <c r="K289">
        <v>1</v>
      </c>
      <c r="L289" s="147" t="s">
        <v>1308</v>
      </c>
      <c r="M289">
        <v>0.8125</v>
      </c>
      <c r="N289" t="s">
        <v>615</v>
      </c>
      <c r="O289" t="s">
        <v>735</v>
      </c>
    </row>
    <row r="290" spans="1:15">
      <c r="A290" t="s">
        <v>573</v>
      </c>
      <c r="B290">
        <v>495</v>
      </c>
      <c r="C290" t="s">
        <v>1229</v>
      </c>
      <c r="D290">
        <v>498</v>
      </c>
      <c r="E290" t="s">
        <v>248</v>
      </c>
      <c r="F290" t="s">
        <v>2335</v>
      </c>
      <c r="G290" t="s">
        <v>1715</v>
      </c>
      <c r="H290" t="s">
        <v>2334</v>
      </c>
      <c r="I290">
        <v>82</v>
      </c>
      <c r="J290">
        <v>78</v>
      </c>
      <c r="K290">
        <v>0.95120000000000005</v>
      </c>
      <c r="L290" s="147" t="s">
        <v>1322</v>
      </c>
      <c r="M290">
        <v>0.87180000000000002</v>
      </c>
      <c r="N290" t="s">
        <v>615</v>
      </c>
      <c r="O290" t="s">
        <v>792</v>
      </c>
    </row>
    <row r="291" spans="1:15">
      <c r="A291" t="s">
        <v>573</v>
      </c>
      <c r="B291">
        <v>518</v>
      </c>
      <c r="C291" t="s">
        <v>1233</v>
      </c>
      <c r="D291">
        <v>520</v>
      </c>
      <c r="E291" t="s">
        <v>87</v>
      </c>
      <c r="F291" t="s">
        <v>2335</v>
      </c>
      <c r="G291" t="s">
        <v>1715</v>
      </c>
      <c r="H291" t="s">
        <v>2334</v>
      </c>
      <c r="I291">
        <v>25</v>
      </c>
      <c r="J291">
        <v>21</v>
      </c>
      <c r="K291">
        <v>0.84</v>
      </c>
      <c r="L291" s="147" t="s">
        <v>1335</v>
      </c>
      <c r="M291">
        <v>0.71430000000000005</v>
      </c>
      <c r="N291" t="s">
        <v>615</v>
      </c>
      <c r="O291" t="s">
        <v>755</v>
      </c>
    </row>
    <row r="292" spans="1:15">
      <c r="A292" t="s">
        <v>573</v>
      </c>
      <c r="B292">
        <v>542</v>
      </c>
      <c r="C292" t="s">
        <v>1243</v>
      </c>
      <c r="D292">
        <v>544</v>
      </c>
      <c r="E292" t="s">
        <v>570</v>
      </c>
      <c r="F292" t="s">
        <v>2335</v>
      </c>
      <c r="G292" t="s">
        <v>1715</v>
      </c>
      <c r="H292" t="s">
        <v>2334</v>
      </c>
      <c r="I292">
        <v>48</v>
      </c>
      <c r="J292">
        <v>43</v>
      </c>
      <c r="K292">
        <v>0.89580000000000004</v>
      </c>
      <c r="L292" s="147" t="s">
        <v>1341</v>
      </c>
      <c r="M292">
        <v>0.69769999999999999</v>
      </c>
      <c r="N292" t="s">
        <v>615</v>
      </c>
      <c r="O292" t="s">
        <v>792</v>
      </c>
    </row>
    <row r="293" spans="1:15">
      <c r="A293" t="s">
        <v>573</v>
      </c>
      <c r="B293">
        <v>1761</v>
      </c>
      <c r="C293" t="s">
        <v>597</v>
      </c>
      <c r="D293">
        <v>1765</v>
      </c>
      <c r="E293" t="s">
        <v>574</v>
      </c>
      <c r="F293" t="s">
        <v>2335</v>
      </c>
      <c r="G293" t="s">
        <v>1714</v>
      </c>
      <c r="H293" t="s">
        <v>2334</v>
      </c>
      <c r="I293">
        <v>19</v>
      </c>
      <c r="J293">
        <v>19</v>
      </c>
      <c r="K293">
        <v>1</v>
      </c>
      <c r="L293" s="147" t="s">
        <v>1438</v>
      </c>
      <c r="M293">
        <v>0.57889999999999997</v>
      </c>
      <c r="N293" t="s">
        <v>586</v>
      </c>
      <c r="O293" t="s">
        <v>688</v>
      </c>
    </row>
    <row r="294" spans="1:15">
      <c r="A294" t="s">
        <v>573</v>
      </c>
      <c r="B294">
        <v>2</v>
      </c>
      <c r="C294" t="s">
        <v>740</v>
      </c>
      <c r="D294">
        <v>3</v>
      </c>
      <c r="E294" t="s">
        <v>7</v>
      </c>
      <c r="F294" t="s">
        <v>2335</v>
      </c>
      <c r="G294" t="s">
        <v>1714</v>
      </c>
      <c r="H294" t="s">
        <v>2334</v>
      </c>
      <c r="I294">
        <v>31</v>
      </c>
      <c r="J294">
        <v>31</v>
      </c>
      <c r="K294">
        <v>1</v>
      </c>
      <c r="L294" s="147" t="s">
        <v>1298</v>
      </c>
      <c r="M294">
        <v>0.7097</v>
      </c>
      <c r="N294" t="s">
        <v>615</v>
      </c>
      <c r="O294" t="s">
        <v>693</v>
      </c>
    </row>
    <row r="295" spans="1:15">
      <c r="A295" t="s">
        <v>573</v>
      </c>
      <c r="B295">
        <v>9</v>
      </c>
      <c r="C295" t="s">
        <v>749</v>
      </c>
      <c r="D295">
        <v>10</v>
      </c>
      <c r="E295" t="s">
        <v>50</v>
      </c>
      <c r="F295" t="s">
        <v>2335</v>
      </c>
      <c r="G295" t="s">
        <v>1714</v>
      </c>
      <c r="H295" t="s">
        <v>2334</v>
      </c>
      <c r="I295">
        <v>27</v>
      </c>
      <c r="J295">
        <v>26</v>
      </c>
      <c r="K295">
        <v>0.96299999999999997</v>
      </c>
      <c r="L295" s="147" t="s">
        <v>1360</v>
      </c>
      <c r="M295">
        <v>0.69230000000000003</v>
      </c>
      <c r="N295" t="s">
        <v>615</v>
      </c>
      <c r="O295" t="s">
        <v>693</v>
      </c>
    </row>
    <row r="296" spans="1:15">
      <c r="A296" t="s">
        <v>573</v>
      </c>
      <c r="B296">
        <v>1629</v>
      </c>
      <c r="C296" t="s">
        <v>752</v>
      </c>
      <c r="D296">
        <v>906</v>
      </c>
      <c r="E296" t="s">
        <v>68</v>
      </c>
      <c r="F296" t="s">
        <v>2335</v>
      </c>
      <c r="G296" t="s">
        <v>1714</v>
      </c>
      <c r="H296" t="s">
        <v>2334</v>
      </c>
      <c r="I296">
        <v>12</v>
      </c>
      <c r="J296">
        <v>12</v>
      </c>
      <c r="K296">
        <v>1</v>
      </c>
      <c r="L296" s="147" t="s">
        <v>1389</v>
      </c>
      <c r="M296">
        <v>0.58330000000000004</v>
      </c>
      <c r="N296" t="s">
        <v>615</v>
      </c>
      <c r="O296" t="s">
        <v>693</v>
      </c>
    </row>
    <row r="297" spans="1:15">
      <c r="A297" t="s">
        <v>573</v>
      </c>
      <c r="B297">
        <v>14</v>
      </c>
      <c r="C297" t="s">
        <v>754</v>
      </c>
      <c r="D297">
        <v>25</v>
      </c>
      <c r="E297" t="s">
        <v>11</v>
      </c>
      <c r="F297" t="s">
        <v>2335</v>
      </c>
      <c r="G297" t="s">
        <v>1714</v>
      </c>
      <c r="H297" t="s">
        <v>2334</v>
      </c>
      <c r="I297">
        <v>91</v>
      </c>
      <c r="J297">
        <v>88</v>
      </c>
      <c r="K297">
        <v>0.96699999999999997</v>
      </c>
      <c r="L297" s="147" t="s">
        <v>1325</v>
      </c>
      <c r="M297">
        <v>0.73860000000000003</v>
      </c>
      <c r="N297" t="s">
        <v>615</v>
      </c>
      <c r="O297" t="s">
        <v>755</v>
      </c>
    </row>
    <row r="298" spans="1:15">
      <c r="A298" t="s">
        <v>573</v>
      </c>
      <c r="B298">
        <v>14</v>
      </c>
      <c r="C298" t="s">
        <v>754</v>
      </c>
      <c r="D298">
        <v>15</v>
      </c>
      <c r="E298" t="s">
        <v>331</v>
      </c>
      <c r="F298" t="s">
        <v>2335</v>
      </c>
      <c r="G298" t="s">
        <v>1714</v>
      </c>
      <c r="H298" t="s">
        <v>2334</v>
      </c>
      <c r="I298">
        <v>15</v>
      </c>
      <c r="J298">
        <v>15</v>
      </c>
      <c r="K298">
        <v>1</v>
      </c>
      <c r="L298" s="147" t="s">
        <v>1389</v>
      </c>
      <c r="M298">
        <v>0.4667</v>
      </c>
      <c r="N298" t="s">
        <v>615</v>
      </c>
      <c r="O298" t="s">
        <v>688</v>
      </c>
    </row>
    <row r="299" spans="1:15">
      <c r="A299" t="s">
        <v>573</v>
      </c>
      <c r="B299">
        <v>14</v>
      </c>
      <c r="C299" t="s">
        <v>754</v>
      </c>
      <c r="D299">
        <v>23</v>
      </c>
      <c r="E299" t="s">
        <v>28</v>
      </c>
      <c r="F299" t="s">
        <v>2335</v>
      </c>
      <c r="G299" t="s">
        <v>1714</v>
      </c>
      <c r="H299" t="s">
        <v>2334</v>
      </c>
      <c r="I299">
        <v>43</v>
      </c>
      <c r="J299">
        <v>37</v>
      </c>
      <c r="K299">
        <v>0.86050000000000004</v>
      </c>
      <c r="L299" s="147" t="s">
        <v>1286</v>
      </c>
      <c r="M299">
        <v>0.67569999999999997</v>
      </c>
      <c r="N299" t="s">
        <v>615</v>
      </c>
      <c r="O299" t="s">
        <v>697</v>
      </c>
    </row>
    <row r="300" spans="1:15">
      <c r="A300" t="s">
        <v>573</v>
      </c>
      <c r="B300">
        <v>14</v>
      </c>
      <c r="C300" t="s">
        <v>754</v>
      </c>
      <c r="D300">
        <v>16</v>
      </c>
      <c r="E300" t="s">
        <v>370</v>
      </c>
      <c r="F300" t="s">
        <v>2335</v>
      </c>
      <c r="G300" t="s">
        <v>1714</v>
      </c>
      <c r="H300" t="s">
        <v>2334</v>
      </c>
      <c r="I300">
        <v>39</v>
      </c>
      <c r="J300">
        <v>38</v>
      </c>
      <c r="K300">
        <v>0.97440000000000004</v>
      </c>
      <c r="L300" s="147" t="s">
        <v>1298</v>
      </c>
      <c r="M300">
        <v>0.57889999999999997</v>
      </c>
      <c r="N300" t="s">
        <v>615</v>
      </c>
      <c r="O300" t="s">
        <v>688</v>
      </c>
    </row>
    <row r="301" spans="1:15">
      <c r="A301" t="s">
        <v>573</v>
      </c>
      <c r="B301">
        <v>14</v>
      </c>
      <c r="C301" t="s">
        <v>754</v>
      </c>
      <c r="D301">
        <v>27</v>
      </c>
      <c r="E301" t="s">
        <v>418</v>
      </c>
      <c r="F301" t="s">
        <v>2335</v>
      </c>
      <c r="G301" t="s">
        <v>1714</v>
      </c>
      <c r="H301" t="s">
        <v>2334</v>
      </c>
      <c r="I301">
        <v>32</v>
      </c>
      <c r="J301">
        <v>32</v>
      </c>
      <c r="K301">
        <v>1</v>
      </c>
      <c r="L301" s="147" t="s">
        <v>1370</v>
      </c>
      <c r="M301">
        <v>0.53129999999999999</v>
      </c>
      <c r="N301" t="s">
        <v>615</v>
      </c>
      <c r="O301" t="s">
        <v>688</v>
      </c>
    </row>
    <row r="302" spans="1:15">
      <c r="A302" t="s">
        <v>573</v>
      </c>
      <c r="B302">
        <v>14</v>
      </c>
      <c r="C302" t="s">
        <v>754</v>
      </c>
      <c r="D302">
        <v>24</v>
      </c>
      <c r="E302" t="s">
        <v>531</v>
      </c>
      <c r="F302" t="s">
        <v>2335</v>
      </c>
      <c r="G302" t="s">
        <v>1714</v>
      </c>
      <c r="H302" t="s">
        <v>2334</v>
      </c>
      <c r="I302">
        <v>52</v>
      </c>
      <c r="J302">
        <v>51</v>
      </c>
      <c r="K302">
        <v>0.98080000000000001</v>
      </c>
      <c r="L302" s="147" t="s">
        <v>1310</v>
      </c>
      <c r="M302">
        <v>0.72550000000000003</v>
      </c>
      <c r="N302" t="s">
        <v>615</v>
      </c>
      <c r="O302" t="s">
        <v>688</v>
      </c>
    </row>
    <row r="303" spans="1:15">
      <c r="A303" t="s">
        <v>573</v>
      </c>
      <c r="B303">
        <v>14</v>
      </c>
      <c r="C303" t="s">
        <v>754</v>
      </c>
      <c r="D303">
        <v>21</v>
      </c>
      <c r="E303" t="s">
        <v>552</v>
      </c>
      <c r="F303" t="s">
        <v>2335</v>
      </c>
      <c r="G303" t="s">
        <v>1714</v>
      </c>
      <c r="H303" t="s">
        <v>2334</v>
      </c>
      <c r="I303">
        <v>25</v>
      </c>
      <c r="J303">
        <v>25</v>
      </c>
      <c r="K303">
        <v>1</v>
      </c>
      <c r="L303" s="147" t="s">
        <v>1335</v>
      </c>
      <c r="M303">
        <v>0.6</v>
      </c>
      <c r="N303" t="s">
        <v>615</v>
      </c>
      <c r="O303" t="s">
        <v>688</v>
      </c>
    </row>
    <row r="304" spans="1:15">
      <c r="A304" t="s">
        <v>573</v>
      </c>
      <c r="B304">
        <v>28</v>
      </c>
      <c r="C304" t="s">
        <v>757</v>
      </c>
      <c r="D304">
        <v>2021</v>
      </c>
      <c r="E304" t="s">
        <v>38</v>
      </c>
      <c r="F304" t="s">
        <v>2335</v>
      </c>
      <c r="G304" t="s">
        <v>1714</v>
      </c>
      <c r="H304" t="s">
        <v>2334</v>
      </c>
      <c r="I304">
        <v>48</v>
      </c>
      <c r="J304">
        <v>47</v>
      </c>
      <c r="K304">
        <v>0.97919999999999996</v>
      </c>
      <c r="L304" s="147" t="s">
        <v>1558</v>
      </c>
      <c r="M304">
        <v>0.72340000000000004</v>
      </c>
      <c r="N304" t="s">
        <v>615</v>
      </c>
      <c r="O304" t="s">
        <v>755</v>
      </c>
    </row>
    <row r="305" spans="1:15">
      <c r="A305" t="s">
        <v>573</v>
      </c>
      <c r="B305">
        <v>28</v>
      </c>
      <c r="C305" t="s">
        <v>757</v>
      </c>
      <c r="D305">
        <v>34</v>
      </c>
      <c r="E305" t="s">
        <v>263</v>
      </c>
      <c r="F305" t="s">
        <v>2335</v>
      </c>
      <c r="G305" t="s">
        <v>1714</v>
      </c>
      <c r="H305" t="s">
        <v>2334</v>
      </c>
      <c r="I305">
        <v>38</v>
      </c>
      <c r="J305">
        <v>34</v>
      </c>
      <c r="K305">
        <v>0.89470000000000005</v>
      </c>
      <c r="L305" s="147" t="s">
        <v>1286</v>
      </c>
      <c r="M305">
        <v>0.73529999999999995</v>
      </c>
      <c r="N305" t="s">
        <v>615</v>
      </c>
      <c r="O305" t="s">
        <v>688</v>
      </c>
    </row>
    <row r="306" spans="1:15">
      <c r="A306" t="s">
        <v>573</v>
      </c>
      <c r="B306">
        <v>28</v>
      </c>
      <c r="C306" t="s">
        <v>757</v>
      </c>
      <c r="D306">
        <v>31</v>
      </c>
      <c r="E306" t="s">
        <v>333</v>
      </c>
      <c r="F306" t="s">
        <v>2335</v>
      </c>
      <c r="G306" t="s">
        <v>1714</v>
      </c>
      <c r="H306" t="s">
        <v>2334</v>
      </c>
      <c r="I306">
        <v>30</v>
      </c>
      <c r="J306">
        <v>30</v>
      </c>
      <c r="K306">
        <v>1</v>
      </c>
      <c r="L306" s="147" t="s">
        <v>1497</v>
      </c>
      <c r="M306">
        <v>0.66669999999999996</v>
      </c>
      <c r="N306" t="s">
        <v>615</v>
      </c>
      <c r="O306" t="s">
        <v>688</v>
      </c>
    </row>
    <row r="307" spans="1:15">
      <c r="A307" t="s">
        <v>573</v>
      </c>
      <c r="B307">
        <v>28</v>
      </c>
      <c r="C307" t="s">
        <v>757</v>
      </c>
      <c r="D307">
        <v>35</v>
      </c>
      <c r="E307" t="s">
        <v>338</v>
      </c>
      <c r="F307" t="s">
        <v>2335</v>
      </c>
      <c r="G307" t="s">
        <v>1714</v>
      </c>
      <c r="H307" t="s">
        <v>2334</v>
      </c>
      <c r="I307">
        <v>41</v>
      </c>
      <c r="J307">
        <v>41</v>
      </c>
      <c r="K307">
        <v>1</v>
      </c>
      <c r="L307" s="147" t="s">
        <v>1290</v>
      </c>
      <c r="M307">
        <v>0.70730000000000004</v>
      </c>
      <c r="N307" t="s">
        <v>615</v>
      </c>
      <c r="O307" t="s">
        <v>688</v>
      </c>
    </row>
    <row r="308" spans="1:15">
      <c r="A308" t="s">
        <v>573</v>
      </c>
      <c r="B308">
        <v>28</v>
      </c>
      <c r="C308" t="s">
        <v>757</v>
      </c>
      <c r="D308">
        <v>33</v>
      </c>
      <c r="E308" t="s">
        <v>45</v>
      </c>
      <c r="F308" t="s">
        <v>2335</v>
      </c>
      <c r="G308" t="s">
        <v>1714</v>
      </c>
      <c r="H308" t="s">
        <v>2334</v>
      </c>
      <c r="I308">
        <v>32</v>
      </c>
      <c r="J308">
        <v>32</v>
      </c>
      <c r="K308">
        <v>1</v>
      </c>
      <c r="L308" s="147" t="s">
        <v>1586</v>
      </c>
      <c r="M308">
        <v>0.71879999999999999</v>
      </c>
      <c r="N308" t="s">
        <v>615</v>
      </c>
      <c r="O308" t="s">
        <v>688</v>
      </c>
    </row>
    <row r="309" spans="1:15">
      <c r="A309" t="s">
        <v>573</v>
      </c>
      <c r="B309">
        <v>38</v>
      </c>
      <c r="C309" t="s">
        <v>758</v>
      </c>
      <c r="D309">
        <v>39</v>
      </c>
      <c r="E309" t="s">
        <v>49</v>
      </c>
      <c r="F309" t="s">
        <v>2335</v>
      </c>
      <c r="G309" t="s">
        <v>1714</v>
      </c>
      <c r="H309" t="s">
        <v>2334</v>
      </c>
      <c r="I309">
        <v>15</v>
      </c>
      <c r="J309">
        <v>15</v>
      </c>
      <c r="K309">
        <v>1</v>
      </c>
      <c r="L309" s="147" t="s">
        <v>1287</v>
      </c>
      <c r="M309">
        <v>0.66669999999999996</v>
      </c>
      <c r="N309" t="s">
        <v>615</v>
      </c>
      <c r="O309" t="s">
        <v>689</v>
      </c>
    </row>
    <row r="310" spans="1:15">
      <c r="A310" t="s">
        <v>573</v>
      </c>
      <c r="B310">
        <v>42</v>
      </c>
      <c r="C310" t="s">
        <v>760</v>
      </c>
      <c r="D310">
        <v>52</v>
      </c>
      <c r="E310" t="s">
        <v>56</v>
      </c>
      <c r="F310" t="s">
        <v>2335</v>
      </c>
      <c r="G310" t="s">
        <v>1714</v>
      </c>
      <c r="H310" t="s">
        <v>2334</v>
      </c>
      <c r="I310">
        <v>46</v>
      </c>
      <c r="J310">
        <v>36</v>
      </c>
      <c r="K310">
        <v>0.78259999999999996</v>
      </c>
      <c r="L310" s="147" t="s">
        <v>1298</v>
      </c>
      <c r="M310">
        <v>0.61109999999999998</v>
      </c>
      <c r="N310" t="s">
        <v>615</v>
      </c>
      <c r="O310" t="s">
        <v>697</v>
      </c>
    </row>
    <row r="311" spans="1:15">
      <c r="A311" t="s">
        <v>573</v>
      </c>
      <c r="B311">
        <v>42</v>
      </c>
      <c r="C311" t="s">
        <v>760</v>
      </c>
      <c r="D311">
        <v>43</v>
      </c>
      <c r="E311" t="s">
        <v>30</v>
      </c>
      <c r="F311" t="s">
        <v>2335</v>
      </c>
      <c r="G311" t="s">
        <v>1714</v>
      </c>
      <c r="H311" t="s">
        <v>2334</v>
      </c>
      <c r="I311">
        <v>69</v>
      </c>
      <c r="J311">
        <v>67</v>
      </c>
      <c r="K311">
        <v>0.97099999999999997</v>
      </c>
      <c r="L311" s="147" t="s">
        <v>1552</v>
      </c>
      <c r="M311">
        <v>0.65669999999999995</v>
      </c>
      <c r="N311" t="s">
        <v>615</v>
      </c>
      <c r="O311" t="s">
        <v>762</v>
      </c>
    </row>
    <row r="312" spans="1:15">
      <c r="A312" t="s">
        <v>573</v>
      </c>
      <c r="B312">
        <v>42</v>
      </c>
      <c r="C312" t="s">
        <v>760</v>
      </c>
      <c r="D312">
        <v>50</v>
      </c>
      <c r="E312" t="s">
        <v>67</v>
      </c>
      <c r="F312" t="s">
        <v>2335</v>
      </c>
      <c r="G312" t="s">
        <v>1714</v>
      </c>
      <c r="H312" t="s">
        <v>2334</v>
      </c>
      <c r="I312">
        <v>76</v>
      </c>
      <c r="J312">
        <v>73</v>
      </c>
      <c r="K312">
        <v>0.96050000000000002</v>
      </c>
      <c r="L312" s="147" t="s">
        <v>1423</v>
      </c>
      <c r="M312">
        <v>0.67120000000000002</v>
      </c>
      <c r="N312" t="s">
        <v>615</v>
      </c>
      <c r="O312" t="s">
        <v>735</v>
      </c>
    </row>
    <row r="313" spans="1:15">
      <c r="A313" t="s">
        <v>573</v>
      </c>
      <c r="B313">
        <v>42</v>
      </c>
      <c r="C313" t="s">
        <v>760</v>
      </c>
      <c r="D313">
        <v>46</v>
      </c>
      <c r="E313" t="s">
        <v>365</v>
      </c>
      <c r="F313" t="s">
        <v>2335</v>
      </c>
      <c r="G313" t="s">
        <v>1714</v>
      </c>
      <c r="H313" t="s">
        <v>2334</v>
      </c>
      <c r="I313">
        <v>69</v>
      </c>
      <c r="J313">
        <v>69</v>
      </c>
      <c r="K313">
        <v>1</v>
      </c>
      <c r="L313" s="147" t="s">
        <v>1383</v>
      </c>
      <c r="M313">
        <v>0.75360000000000005</v>
      </c>
      <c r="N313" t="s">
        <v>615</v>
      </c>
      <c r="O313" t="s">
        <v>762</v>
      </c>
    </row>
    <row r="314" spans="1:15">
      <c r="A314" t="s">
        <v>573</v>
      </c>
      <c r="B314">
        <v>42</v>
      </c>
      <c r="C314" t="s">
        <v>760</v>
      </c>
      <c r="D314">
        <v>51</v>
      </c>
      <c r="E314" t="s">
        <v>562</v>
      </c>
      <c r="F314" t="s">
        <v>2335</v>
      </c>
      <c r="G314" t="s">
        <v>1714</v>
      </c>
      <c r="H314" t="s">
        <v>2334</v>
      </c>
      <c r="I314">
        <v>71</v>
      </c>
      <c r="J314">
        <v>71</v>
      </c>
      <c r="K314">
        <v>1</v>
      </c>
      <c r="L314" s="147" t="s">
        <v>1423</v>
      </c>
      <c r="M314">
        <v>0.69010000000000005</v>
      </c>
      <c r="N314" t="s">
        <v>615</v>
      </c>
      <c r="O314" t="s">
        <v>735</v>
      </c>
    </row>
    <row r="315" spans="1:15">
      <c r="A315" t="s">
        <v>573</v>
      </c>
      <c r="B315">
        <v>53</v>
      </c>
      <c r="C315" t="s">
        <v>763</v>
      </c>
      <c r="D315">
        <v>54</v>
      </c>
      <c r="E315" t="s">
        <v>291</v>
      </c>
      <c r="F315" t="s">
        <v>2335</v>
      </c>
      <c r="G315" t="s">
        <v>1714</v>
      </c>
      <c r="H315" t="s">
        <v>2334</v>
      </c>
      <c r="I315">
        <v>51</v>
      </c>
      <c r="J315">
        <v>50</v>
      </c>
      <c r="K315">
        <v>0.98040000000000005</v>
      </c>
      <c r="L315" s="147" t="s">
        <v>1327</v>
      </c>
      <c r="M315">
        <v>0.48</v>
      </c>
      <c r="N315" t="s">
        <v>615</v>
      </c>
      <c r="O315" t="s">
        <v>693</v>
      </c>
    </row>
    <row r="316" spans="1:15">
      <c r="A316" t="s">
        <v>573</v>
      </c>
      <c r="B316">
        <v>1630</v>
      </c>
      <c r="C316" t="s">
        <v>599</v>
      </c>
      <c r="D316">
        <v>1648</v>
      </c>
      <c r="E316" t="s">
        <v>577</v>
      </c>
      <c r="F316" t="s">
        <v>2335</v>
      </c>
      <c r="G316" t="s">
        <v>1714</v>
      </c>
      <c r="H316" t="s">
        <v>2334</v>
      </c>
      <c r="I316">
        <v>16</v>
      </c>
      <c r="J316">
        <v>14</v>
      </c>
      <c r="K316">
        <v>0.875</v>
      </c>
      <c r="L316" s="147" t="s">
        <v>1389</v>
      </c>
      <c r="M316">
        <v>0.5</v>
      </c>
      <c r="N316" t="s">
        <v>586</v>
      </c>
      <c r="O316" t="s">
        <v>697</v>
      </c>
    </row>
    <row r="317" spans="1:15">
      <c r="A317" t="s">
        <v>573</v>
      </c>
      <c r="B317">
        <v>65</v>
      </c>
      <c r="C317" t="s">
        <v>767</v>
      </c>
      <c r="D317">
        <v>66</v>
      </c>
      <c r="E317" t="s">
        <v>20</v>
      </c>
      <c r="F317" t="s">
        <v>2335</v>
      </c>
      <c r="G317" t="s">
        <v>1714</v>
      </c>
      <c r="H317" t="s">
        <v>2334</v>
      </c>
      <c r="I317">
        <v>80</v>
      </c>
      <c r="J317">
        <v>70</v>
      </c>
      <c r="K317">
        <v>0.875</v>
      </c>
      <c r="L317" s="147" t="s">
        <v>1383</v>
      </c>
      <c r="M317">
        <v>0.7429</v>
      </c>
      <c r="N317" t="s">
        <v>615</v>
      </c>
      <c r="O317" t="s">
        <v>768</v>
      </c>
    </row>
    <row r="318" spans="1:15">
      <c r="A318" t="s">
        <v>573</v>
      </c>
      <c r="B318">
        <v>65</v>
      </c>
      <c r="C318" t="s">
        <v>767</v>
      </c>
      <c r="D318">
        <v>71</v>
      </c>
      <c r="E318" t="s">
        <v>159</v>
      </c>
      <c r="F318" t="s">
        <v>2335</v>
      </c>
      <c r="G318" t="s">
        <v>1714</v>
      </c>
      <c r="H318" t="s">
        <v>2334</v>
      </c>
      <c r="I318">
        <v>63</v>
      </c>
      <c r="J318">
        <v>62</v>
      </c>
      <c r="K318">
        <v>0.98409999999999997</v>
      </c>
      <c r="L318" s="147" t="s">
        <v>1373</v>
      </c>
      <c r="M318">
        <v>0.6129</v>
      </c>
      <c r="N318" t="s">
        <v>615</v>
      </c>
      <c r="O318" t="s">
        <v>770</v>
      </c>
    </row>
    <row r="319" spans="1:15">
      <c r="A319" t="s">
        <v>573</v>
      </c>
      <c r="B319">
        <v>65</v>
      </c>
      <c r="C319" t="s">
        <v>767</v>
      </c>
      <c r="D319">
        <v>68</v>
      </c>
      <c r="E319" t="s">
        <v>114</v>
      </c>
      <c r="F319" t="s">
        <v>2335</v>
      </c>
      <c r="G319" t="s">
        <v>1714</v>
      </c>
      <c r="H319" t="s">
        <v>2334</v>
      </c>
      <c r="I319">
        <v>85</v>
      </c>
      <c r="J319">
        <v>84</v>
      </c>
      <c r="K319">
        <v>0.98819999999999997</v>
      </c>
      <c r="L319" s="147" t="s">
        <v>1484</v>
      </c>
      <c r="M319">
        <v>0.79759999999999998</v>
      </c>
      <c r="N319" t="s">
        <v>615</v>
      </c>
      <c r="O319" t="s">
        <v>771</v>
      </c>
    </row>
    <row r="320" spans="1:15">
      <c r="A320" t="s">
        <v>573</v>
      </c>
      <c r="B320">
        <v>72</v>
      </c>
      <c r="C320" t="s">
        <v>773</v>
      </c>
      <c r="D320">
        <v>73</v>
      </c>
      <c r="E320" t="s">
        <v>175</v>
      </c>
      <c r="F320" t="s">
        <v>2335</v>
      </c>
      <c r="G320" t="s">
        <v>1714</v>
      </c>
      <c r="H320" t="s">
        <v>2334</v>
      </c>
      <c r="I320">
        <v>34</v>
      </c>
      <c r="J320">
        <v>33</v>
      </c>
      <c r="K320">
        <v>0.97060000000000002</v>
      </c>
      <c r="L320" s="147" t="s">
        <v>1454</v>
      </c>
      <c r="M320">
        <v>0.63639999999999997</v>
      </c>
      <c r="N320" t="s">
        <v>615</v>
      </c>
      <c r="O320" t="s">
        <v>693</v>
      </c>
    </row>
    <row r="321" spans="1:15">
      <c r="A321" t="s">
        <v>573</v>
      </c>
      <c r="B321">
        <v>1031</v>
      </c>
      <c r="C321" t="s">
        <v>774</v>
      </c>
      <c r="D321">
        <v>1033</v>
      </c>
      <c r="E321" t="s">
        <v>95</v>
      </c>
      <c r="F321" t="s">
        <v>2335</v>
      </c>
      <c r="G321" t="s">
        <v>1714</v>
      </c>
      <c r="H321" t="s">
        <v>2334</v>
      </c>
      <c r="I321">
        <v>49</v>
      </c>
      <c r="J321">
        <v>48</v>
      </c>
      <c r="K321">
        <v>0.97960000000000003</v>
      </c>
      <c r="L321" s="147" t="s">
        <v>1290</v>
      </c>
      <c r="M321">
        <v>0.60419999999999996</v>
      </c>
      <c r="N321" t="s">
        <v>615</v>
      </c>
      <c r="O321" t="s">
        <v>693</v>
      </c>
    </row>
    <row r="322" spans="1:15">
      <c r="A322" t="s">
        <v>573</v>
      </c>
      <c r="B322">
        <v>78</v>
      </c>
      <c r="C322" t="s">
        <v>776</v>
      </c>
      <c r="D322">
        <v>85</v>
      </c>
      <c r="E322" t="s">
        <v>203</v>
      </c>
      <c r="F322" t="s">
        <v>2335</v>
      </c>
      <c r="G322" t="s">
        <v>1714</v>
      </c>
      <c r="H322" t="s">
        <v>2334</v>
      </c>
      <c r="I322">
        <v>163</v>
      </c>
      <c r="J322">
        <v>162</v>
      </c>
      <c r="K322">
        <v>0.99390000000000001</v>
      </c>
      <c r="L322" s="147" t="s">
        <v>1362</v>
      </c>
      <c r="M322">
        <v>0.57410000000000005</v>
      </c>
      <c r="N322" t="s">
        <v>615</v>
      </c>
      <c r="O322" t="s">
        <v>693</v>
      </c>
    </row>
    <row r="323" spans="1:15">
      <c r="A323" t="s">
        <v>573</v>
      </c>
      <c r="B323">
        <v>78</v>
      </c>
      <c r="C323" t="s">
        <v>776</v>
      </c>
      <c r="D323">
        <v>84</v>
      </c>
      <c r="E323" t="s">
        <v>22</v>
      </c>
      <c r="F323" t="s">
        <v>2335</v>
      </c>
      <c r="G323" t="s">
        <v>1714</v>
      </c>
      <c r="H323" t="s">
        <v>2334</v>
      </c>
      <c r="I323">
        <v>46</v>
      </c>
      <c r="J323">
        <v>43</v>
      </c>
      <c r="K323">
        <v>0.93479999999999996</v>
      </c>
      <c r="L323" s="147" t="s">
        <v>1586</v>
      </c>
      <c r="M323">
        <v>0.53490000000000004</v>
      </c>
      <c r="N323" t="s">
        <v>615</v>
      </c>
      <c r="O323" t="s">
        <v>697</v>
      </c>
    </row>
    <row r="324" spans="1:15">
      <c r="A324" t="s">
        <v>573</v>
      </c>
      <c r="B324">
        <v>88</v>
      </c>
      <c r="C324" t="s">
        <v>778</v>
      </c>
      <c r="D324">
        <v>89</v>
      </c>
      <c r="E324" t="s">
        <v>109</v>
      </c>
      <c r="F324" t="s">
        <v>2335</v>
      </c>
      <c r="G324" t="s">
        <v>1714</v>
      </c>
      <c r="H324" t="s">
        <v>2334</v>
      </c>
      <c r="I324">
        <v>25</v>
      </c>
      <c r="J324">
        <v>25</v>
      </c>
      <c r="K324">
        <v>1</v>
      </c>
      <c r="L324" s="147" t="s">
        <v>1287</v>
      </c>
      <c r="M324">
        <v>0.4</v>
      </c>
      <c r="N324" t="s">
        <v>615</v>
      </c>
      <c r="O324" t="s">
        <v>693</v>
      </c>
    </row>
    <row r="325" spans="1:15">
      <c r="A325" t="s">
        <v>573</v>
      </c>
      <c r="B325">
        <v>94</v>
      </c>
      <c r="C325" t="s">
        <v>784</v>
      </c>
      <c r="D325">
        <v>100</v>
      </c>
      <c r="E325" t="s">
        <v>119</v>
      </c>
      <c r="F325" t="s">
        <v>2335</v>
      </c>
      <c r="G325" t="s">
        <v>1714</v>
      </c>
      <c r="H325" t="s">
        <v>2334</v>
      </c>
      <c r="I325">
        <v>24</v>
      </c>
      <c r="J325">
        <v>19</v>
      </c>
      <c r="K325">
        <v>0.79169999999999996</v>
      </c>
      <c r="L325" s="147" t="s">
        <v>1293</v>
      </c>
      <c r="M325">
        <v>0.73680000000000001</v>
      </c>
      <c r="N325" t="s">
        <v>615</v>
      </c>
      <c r="O325" t="s">
        <v>697</v>
      </c>
    </row>
    <row r="326" spans="1:15">
      <c r="A326" t="s">
        <v>573</v>
      </c>
      <c r="B326">
        <v>94</v>
      </c>
      <c r="C326" t="s">
        <v>784</v>
      </c>
      <c r="D326">
        <v>99</v>
      </c>
      <c r="E326" t="s">
        <v>29</v>
      </c>
      <c r="F326" t="s">
        <v>2335</v>
      </c>
      <c r="G326" t="s">
        <v>1714</v>
      </c>
      <c r="H326" t="s">
        <v>2334</v>
      </c>
      <c r="I326">
        <v>120</v>
      </c>
      <c r="J326">
        <v>109</v>
      </c>
      <c r="K326">
        <v>0.9083</v>
      </c>
      <c r="L326" s="147" t="s">
        <v>1352</v>
      </c>
      <c r="M326">
        <v>0.66059999999999997</v>
      </c>
      <c r="N326" t="s">
        <v>615</v>
      </c>
      <c r="O326" t="s">
        <v>735</v>
      </c>
    </row>
    <row r="327" spans="1:15">
      <c r="A327" t="s">
        <v>573</v>
      </c>
      <c r="B327">
        <v>94</v>
      </c>
      <c r="C327" t="s">
        <v>784</v>
      </c>
      <c r="D327">
        <v>101</v>
      </c>
      <c r="E327" t="s">
        <v>295</v>
      </c>
      <c r="F327" t="s">
        <v>2335</v>
      </c>
      <c r="G327" t="s">
        <v>1714</v>
      </c>
      <c r="H327" t="s">
        <v>2334</v>
      </c>
      <c r="I327">
        <v>113</v>
      </c>
      <c r="J327">
        <v>112</v>
      </c>
      <c r="K327">
        <v>0.99119999999999997</v>
      </c>
      <c r="L327" s="147" t="s">
        <v>1451</v>
      </c>
      <c r="M327">
        <v>0.66959999999999997</v>
      </c>
      <c r="N327" t="s">
        <v>615</v>
      </c>
      <c r="O327" t="s">
        <v>786</v>
      </c>
    </row>
    <row r="328" spans="1:15">
      <c r="A328" t="s">
        <v>573</v>
      </c>
      <c r="B328">
        <v>108</v>
      </c>
      <c r="C328" t="s">
        <v>788</v>
      </c>
      <c r="D328">
        <v>109</v>
      </c>
      <c r="E328" t="s">
        <v>123</v>
      </c>
      <c r="F328" t="s">
        <v>2335</v>
      </c>
      <c r="G328" t="s">
        <v>1714</v>
      </c>
      <c r="H328" t="s">
        <v>2334</v>
      </c>
      <c r="I328">
        <v>46</v>
      </c>
      <c r="J328">
        <v>42</v>
      </c>
      <c r="K328">
        <v>0.91300000000000003</v>
      </c>
      <c r="L328" s="147" t="s">
        <v>1308</v>
      </c>
      <c r="M328">
        <v>0.61899999999999999</v>
      </c>
      <c r="N328" t="s">
        <v>615</v>
      </c>
      <c r="O328" t="s">
        <v>688</v>
      </c>
    </row>
    <row r="329" spans="1:15">
      <c r="A329" t="s">
        <v>573</v>
      </c>
      <c r="B329">
        <v>108</v>
      </c>
      <c r="C329" t="s">
        <v>788</v>
      </c>
      <c r="D329">
        <v>111</v>
      </c>
      <c r="E329" t="s">
        <v>13</v>
      </c>
      <c r="F329" t="s">
        <v>2335</v>
      </c>
      <c r="G329" t="s">
        <v>1714</v>
      </c>
      <c r="H329" t="s">
        <v>2334</v>
      </c>
      <c r="I329">
        <v>32</v>
      </c>
      <c r="J329">
        <v>26</v>
      </c>
      <c r="K329">
        <v>0.8125</v>
      </c>
      <c r="L329" s="147" t="s">
        <v>1454</v>
      </c>
      <c r="M329">
        <v>0.80769999999999997</v>
      </c>
      <c r="N329" t="s">
        <v>615</v>
      </c>
      <c r="O329" t="s">
        <v>689</v>
      </c>
    </row>
    <row r="330" spans="1:15">
      <c r="A330" t="s">
        <v>573</v>
      </c>
      <c r="B330">
        <v>113</v>
      </c>
      <c r="C330" t="s">
        <v>790</v>
      </c>
      <c r="D330">
        <v>116</v>
      </c>
      <c r="E330" t="s">
        <v>246</v>
      </c>
      <c r="F330" t="s">
        <v>2335</v>
      </c>
      <c r="G330" t="s">
        <v>1714</v>
      </c>
      <c r="H330" t="s">
        <v>2334</v>
      </c>
      <c r="I330">
        <v>14</v>
      </c>
      <c r="J330">
        <v>14</v>
      </c>
      <c r="K330">
        <v>1</v>
      </c>
      <c r="L330" s="147" t="s">
        <v>1285</v>
      </c>
      <c r="M330">
        <v>0.42859999999999998</v>
      </c>
      <c r="N330" t="s">
        <v>615</v>
      </c>
      <c r="O330" t="s">
        <v>697</v>
      </c>
    </row>
    <row r="331" spans="1:15">
      <c r="A331" t="s">
        <v>573</v>
      </c>
      <c r="B331">
        <v>113</v>
      </c>
      <c r="C331" t="s">
        <v>790</v>
      </c>
      <c r="D331">
        <v>115</v>
      </c>
      <c r="E331" t="s">
        <v>249</v>
      </c>
      <c r="F331" t="s">
        <v>2335</v>
      </c>
      <c r="G331" t="s">
        <v>1714</v>
      </c>
      <c r="H331" t="s">
        <v>2334</v>
      </c>
      <c r="I331">
        <v>55</v>
      </c>
      <c r="J331">
        <v>53</v>
      </c>
      <c r="K331">
        <v>0.96360000000000001</v>
      </c>
      <c r="L331" s="147" t="s">
        <v>1578</v>
      </c>
      <c r="M331">
        <v>0.50939999999999996</v>
      </c>
      <c r="N331" t="s">
        <v>615</v>
      </c>
      <c r="O331" t="s">
        <v>792</v>
      </c>
    </row>
    <row r="332" spans="1:15">
      <c r="A332" t="s">
        <v>573</v>
      </c>
      <c r="B332">
        <v>113</v>
      </c>
      <c r="C332" t="s">
        <v>790</v>
      </c>
      <c r="D332">
        <v>114</v>
      </c>
      <c r="E332" t="s">
        <v>516</v>
      </c>
      <c r="F332" t="s">
        <v>2335</v>
      </c>
      <c r="G332" t="s">
        <v>1714</v>
      </c>
      <c r="H332" t="s">
        <v>2334</v>
      </c>
      <c r="I332">
        <v>34</v>
      </c>
      <c r="J332">
        <v>34</v>
      </c>
      <c r="K332">
        <v>1</v>
      </c>
      <c r="L332" s="147" t="s">
        <v>1294</v>
      </c>
      <c r="M332">
        <v>0.38240000000000002</v>
      </c>
      <c r="N332" t="s">
        <v>615</v>
      </c>
      <c r="O332" t="s">
        <v>793</v>
      </c>
    </row>
    <row r="333" spans="1:15">
      <c r="A333" t="s">
        <v>573</v>
      </c>
      <c r="B333">
        <v>1510</v>
      </c>
      <c r="C333" t="s">
        <v>576</v>
      </c>
      <c r="D333">
        <v>1511</v>
      </c>
      <c r="E333" t="s">
        <v>703</v>
      </c>
      <c r="F333" t="s">
        <v>2335</v>
      </c>
      <c r="G333" t="s">
        <v>1714</v>
      </c>
      <c r="H333" t="s">
        <v>2334</v>
      </c>
      <c r="I333">
        <v>24</v>
      </c>
      <c r="J333">
        <v>24</v>
      </c>
      <c r="K333">
        <v>1</v>
      </c>
      <c r="L333" s="147" t="s">
        <v>1557</v>
      </c>
      <c r="M333">
        <v>0.79169999999999996</v>
      </c>
      <c r="N333" t="s">
        <v>586</v>
      </c>
      <c r="O333" t="s">
        <v>693</v>
      </c>
    </row>
    <row r="334" spans="1:15">
      <c r="A334" t="s">
        <v>573</v>
      </c>
      <c r="B334">
        <v>1661</v>
      </c>
      <c r="C334" t="s">
        <v>808</v>
      </c>
      <c r="D334">
        <v>146</v>
      </c>
      <c r="E334" t="s">
        <v>310</v>
      </c>
      <c r="F334" t="s">
        <v>2335</v>
      </c>
      <c r="G334" t="s">
        <v>1714</v>
      </c>
      <c r="H334" t="s">
        <v>2334</v>
      </c>
      <c r="I334">
        <v>13</v>
      </c>
      <c r="J334">
        <v>13</v>
      </c>
      <c r="K334">
        <v>1</v>
      </c>
      <c r="L334" s="147" t="s">
        <v>1372</v>
      </c>
      <c r="M334">
        <v>0.61539999999999995</v>
      </c>
      <c r="N334" t="s">
        <v>615</v>
      </c>
      <c r="O334" t="s">
        <v>747</v>
      </c>
    </row>
    <row r="335" spans="1:15">
      <c r="A335" t="s">
        <v>573</v>
      </c>
      <c r="B335">
        <v>148</v>
      </c>
      <c r="C335" t="s">
        <v>810</v>
      </c>
      <c r="D335">
        <v>149</v>
      </c>
      <c r="E335" t="s">
        <v>311</v>
      </c>
      <c r="F335" t="s">
        <v>2335</v>
      </c>
      <c r="G335" t="s">
        <v>1714</v>
      </c>
      <c r="H335" t="s">
        <v>2334</v>
      </c>
      <c r="I335">
        <v>14</v>
      </c>
      <c r="J335">
        <v>14</v>
      </c>
      <c r="K335">
        <v>1</v>
      </c>
      <c r="L335" s="147" t="s">
        <v>1389</v>
      </c>
      <c r="M335">
        <v>0.5</v>
      </c>
      <c r="N335" t="s">
        <v>615</v>
      </c>
      <c r="O335" t="s">
        <v>693</v>
      </c>
    </row>
    <row r="336" spans="1:15">
      <c r="A336" t="s">
        <v>573</v>
      </c>
      <c r="B336">
        <v>1049</v>
      </c>
      <c r="C336" t="s">
        <v>812</v>
      </c>
      <c r="D336">
        <v>1052</v>
      </c>
      <c r="E336" t="s">
        <v>54</v>
      </c>
      <c r="F336" t="s">
        <v>2335</v>
      </c>
      <c r="G336" t="s">
        <v>1714</v>
      </c>
      <c r="H336" t="s">
        <v>2334</v>
      </c>
      <c r="I336">
        <v>42</v>
      </c>
      <c r="J336">
        <v>39</v>
      </c>
      <c r="K336">
        <v>0.92859999999999998</v>
      </c>
      <c r="L336" s="147" t="s">
        <v>1341</v>
      </c>
      <c r="M336">
        <v>0.76919999999999999</v>
      </c>
      <c r="N336" t="s">
        <v>615</v>
      </c>
      <c r="O336" t="s">
        <v>693</v>
      </c>
    </row>
    <row r="337" spans="1:15">
      <c r="A337" t="s">
        <v>573</v>
      </c>
      <c r="B337">
        <v>1400</v>
      </c>
      <c r="C337" t="s">
        <v>814</v>
      </c>
      <c r="D337">
        <v>999</v>
      </c>
      <c r="E337" t="s">
        <v>361</v>
      </c>
      <c r="F337" t="s">
        <v>2335</v>
      </c>
      <c r="G337" t="s">
        <v>1714</v>
      </c>
      <c r="H337" t="s">
        <v>2334</v>
      </c>
      <c r="I337">
        <v>26</v>
      </c>
      <c r="J337">
        <v>24</v>
      </c>
      <c r="K337">
        <v>0.92310000000000003</v>
      </c>
      <c r="L337" s="147" t="s">
        <v>1370</v>
      </c>
      <c r="M337">
        <v>0.70830000000000004</v>
      </c>
      <c r="N337" t="s">
        <v>615</v>
      </c>
      <c r="O337" t="s">
        <v>693</v>
      </c>
    </row>
    <row r="338" spans="1:15">
      <c r="A338" t="s">
        <v>573</v>
      </c>
      <c r="B338">
        <v>1663</v>
      </c>
      <c r="C338" t="s">
        <v>825</v>
      </c>
      <c r="D338">
        <v>1463</v>
      </c>
      <c r="E338" t="s">
        <v>253</v>
      </c>
      <c r="F338" t="s">
        <v>2335</v>
      </c>
      <c r="G338" t="s">
        <v>1714</v>
      </c>
      <c r="H338" t="s">
        <v>2334</v>
      </c>
      <c r="I338">
        <v>159</v>
      </c>
      <c r="J338">
        <v>150</v>
      </c>
      <c r="K338">
        <v>0.94340000000000002</v>
      </c>
      <c r="L338" s="147" t="s">
        <v>1542</v>
      </c>
      <c r="M338">
        <v>0.72670000000000001</v>
      </c>
      <c r="N338" t="s">
        <v>615</v>
      </c>
      <c r="O338" t="s">
        <v>693</v>
      </c>
    </row>
    <row r="339" spans="1:15">
      <c r="A339" t="s">
        <v>573</v>
      </c>
      <c r="B339">
        <v>1663</v>
      </c>
      <c r="C339" t="s">
        <v>825</v>
      </c>
      <c r="D339">
        <v>172</v>
      </c>
      <c r="E339" t="s">
        <v>58</v>
      </c>
      <c r="F339" t="s">
        <v>2335</v>
      </c>
      <c r="G339" t="s">
        <v>1714</v>
      </c>
      <c r="H339" t="s">
        <v>2334</v>
      </c>
      <c r="I339">
        <v>17</v>
      </c>
      <c r="J339">
        <v>14</v>
      </c>
      <c r="K339">
        <v>0.82350000000000001</v>
      </c>
      <c r="L339" s="147" t="s">
        <v>1289</v>
      </c>
      <c r="M339">
        <v>0.64290000000000003</v>
      </c>
      <c r="N339" t="s">
        <v>615</v>
      </c>
      <c r="O339" t="s">
        <v>697</v>
      </c>
    </row>
    <row r="340" spans="1:15">
      <c r="A340" t="s">
        <v>573</v>
      </c>
      <c r="B340">
        <v>174</v>
      </c>
      <c r="C340" t="s">
        <v>830</v>
      </c>
      <c r="D340">
        <v>179</v>
      </c>
      <c r="E340" t="s">
        <v>373</v>
      </c>
      <c r="F340" t="s">
        <v>2335</v>
      </c>
      <c r="G340" t="s">
        <v>1714</v>
      </c>
      <c r="H340" t="s">
        <v>2334</v>
      </c>
      <c r="I340">
        <v>86</v>
      </c>
      <c r="J340">
        <v>83</v>
      </c>
      <c r="K340">
        <v>0.96509999999999996</v>
      </c>
      <c r="L340" s="147" t="s">
        <v>1414</v>
      </c>
      <c r="M340">
        <v>0.5181</v>
      </c>
      <c r="N340" t="s">
        <v>615</v>
      </c>
      <c r="O340" t="s">
        <v>747</v>
      </c>
    </row>
    <row r="341" spans="1:15">
      <c r="A341" t="s">
        <v>573</v>
      </c>
      <c r="B341">
        <v>174</v>
      </c>
      <c r="C341" t="s">
        <v>830</v>
      </c>
      <c r="D341">
        <v>177</v>
      </c>
      <c r="E341" t="s">
        <v>262</v>
      </c>
      <c r="F341" t="s">
        <v>2335</v>
      </c>
      <c r="G341" t="s">
        <v>1714</v>
      </c>
      <c r="H341" t="s">
        <v>2334</v>
      </c>
      <c r="I341">
        <v>30</v>
      </c>
      <c r="J341">
        <v>25</v>
      </c>
      <c r="K341">
        <v>0.83330000000000004</v>
      </c>
      <c r="L341" s="147" t="s">
        <v>1294</v>
      </c>
      <c r="M341">
        <v>0.52</v>
      </c>
      <c r="N341" t="s">
        <v>615</v>
      </c>
      <c r="O341" t="s">
        <v>697</v>
      </c>
    </row>
    <row r="342" spans="1:15">
      <c r="A342" t="s">
        <v>573</v>
      </c>
      <c r="B342">
        <v>174</v>
      </c>
      <c r="C342" t="s">
        <v>830</v>
      </c>
      <c r="D342">
        <v>178</v>
      </c>
      <c r="E342" t="s">
        <v>377</v>
      </c>
      <c r="F342" t="s">
        <v>2335</v>
      </c>
      <c r="G342" t="s">
        <v>1714</v>
      </c>
      <c r="H342" t="s">
        <v>2334</v>
      </c>
      <c r="I342">
        <v>63</v>
      </c>
      <c r="J342">
        <v>59</v>
      </c>
      <c r="K342">
        <v>0.9365</v>
      </c>
      <c r="L342" s="147" t="s">
        <v>1308</v>
      </c>
      <c r="M342">
        <v>0.44069999999999998</v>
      </c>
      <c r="N342" t="s">
        <v>615</v>
      </c>
      <c r="O342" t="s">
        <v>735</v>
      </c>
    </row>
    <row r="343" spans="1:15">
      <c r="A343" t="s">
        <v>573</v>
      </c>
      <c r="B343">
        <v>1631</v>
      </c>
      <c r="C343" t="s">
        <v>707</v>
      </c>
      <c r="D343">
        <v>1649</v>
      </c>
      <c r="E343" t="s">
        <v>587</v>
      </c>
      <c r="F343" t="s">
        <v>2335</v>
      </c>
      <c r="G343" t="s">
        <v>1714</v>
      </c>
      <c r="H343" t="s">
        <v>2334</v>
      </c>
      <c r="I343">
        <v>45</v>
      </c>
      <c r="J343">
        <v>43</v>
      </c>
      <c r="K343">
        <v>0.9556</v>
      </c>
      <c r="L343" s="147" t="s">
        <v>1286</v>
      </c>
      <c r="M343">
        <v>0.58140000000000003</v>
      </c>
      <c r="N343" t="s">
        <v>586</v>
      </c>
      <c r="O343" t="s">
        <v>693</v>
      </c>
    </row>
    <row r="344" spans="1:15">
      <c r="A344" t="s">
        <v>573</v>
      </c>
      <c r="B344">
        <v>1065</v>
      </c>
      <c r="C344" t="s">
        <v>834</v>
      </c>
      <c r="D344">
        <v>1066</v>
      </c>
      <c r="E344" t="s">
        <v>142</v>
      </c>
      <c r="F344" t="s">
        <v>2335</v>
      </c>
      <c r="G344" t="s">
        <v>1714</v>
      </c>
      <c r="H344" t="s">
        <v>2334</v>
      </c>
      <c r="I344">
        <v>37</v>
      </c>
      <c r="J344">
        <v>35</v>
      </c>
      <c r="K344">
        <v>0.94589999999999996</v>
      </c>
      <c r="L344" s="147" t="s">
        <v>1286</v>
      </c>
      <c r="M344">
        <v>0.71430000000000005</v>
      </c>
      <c r="N344" t="s">
        <v>615</v>
      </c>
      <c r="O344" t="s">
        <v>697</v>
      </c>
    </row>
    <row r="345" spans="1:15">
      <c r="A345" t="s">
        <v>573</v>
      </c>
      <c r="B345">
        <v>191</v>
      </c>
      <c r="C345" t="s">
        <v>841</v>
      </c>
      <c r="D345">
        <v>192</v>
      </c>
      <c r="E345" t="s">
        <v>411</v>
      </c>
      <c r="F345" t="s">
        <v>2335</v>
      </c>
      <c r="G345" t="s">
        <v>1714</v>
      </c>
      <c r="H345" t="s">
        <v>2334</v>
      </c>
      <c r="I345">
        <v>54</v>
      </c>
      <c r="J345">
        <v>54</v>
      </c>
      <c r="K345">
        <v>1</v>
      </c>
      <c r="L345" s="147" t="s">
        <v>1558</v>
      </c>
      <c r="M345">
        <v>0.62960000000000005</v>
      </c>
      <c r="N345" t="s">
        <v>615</v>
      </c>
      <c r="O345" t="s">
        <v>693</v>
      </c>
    </row>
    <row r="346" spans="1:15">
      <c r="A346" t="s">
        <v>573</v>
      </c>
      <c r="B346">
        <v>194</v>
      </c>
      <c r="C346" t="s">
        <v>843</v>
      </c>
      <c r="D346">
        <v>199</v>
      </c>
      <c r="E346" t="s">
        <v>276</v>
      </c>
      <c r="F346" t="s">
        <v>2335</v>
      </c>
      <c r="G346" t="s">
        <v>1714</v>
      </c>
      <c r="H346" t="s">
        <v>2334</v>
      </c>
      <c r="I346">
        <v>36</v>
      </c>
      <c r="J346">
        <v>29</v>
      </c>
      <c r="K346">
        <v>0.80559999999999998</v>
      </c>
      <c r="L346" s="147" t="s">
        <v>1497</v>
      </c>
      <c r="M346">
        <v>0.68969999999999998</v>
      </c>
      <c r="N346" t="s">
        <v>615</v>
      </c>
      <c r="O346" t="s">
        <v>697</v>
      </c>
    </row>
    <row r="347" spans="1:15">
      <c r="A347" t="s">
        <v>573</v>
      </c>
      <c r="B347">
        <v>194</v>
      </c>
      <c r="C347" t="s">
        <v>843</v>
      </c>
      <c r="D347">
        <v>201</v>
      </c>
      <c r="E347" t="s">
        <v>414</v>
      </c>
      <c r="F347" t="s">
        <v>2335</v>
      </c>
      <c r="G347" t="s">
        <v>1714</v>
      </c>
      <c r="H347" t="s">
        <v>2334</v>
      </c>
      <c r="I347">
        <v>97</v>
      </c>
      <c r="J347">
        <v>91</v>
      </c>
      <c r="K347">
        <v>0.93810000000000004</v>
      </c>
      <c r="L347" s="147" t="s">
        <v>1476</v>
      </c>
      <c r="M347">
        <v>0.68130000000000002</v>
      </c>
      <c r="N347" t="s">
        <v>615</v>
      </c>
      <c r="O347" t="s">
        <v>735</v>
      </c>
    </row>
    <row r="348" spans="1:15">
      <c r="A348" t="s">
        <v>573</v>
      </c>
      <c r="B348">
        <v>194</v>
      </c>
      <c r="C348" t="s">
        <v>843</v>
      </c>
      <c r="D348">
        <v>202</v>
      </c>
      <c r="E348" t="s">
        <v>279</v>
      </c>
      <c r="F348" t="s">
        <v>2335</v>
      </c>
      <c r="G348" t="s">
        <v>1714</v>
      </c>
      <c r="H348" t="s">
        <v>2334</v>
      </c>
      <c r="I348">
        <v>54</v>
      </c>
      <c r="J348">
        <v>52</v>
      </c>
      <c r="K348">
        <v>0.96299999999999997</v>
      </c>
      <c r="L348" s="147" t="s">
        <v>1288</v>
      </c>
      <c r="M348">
        <v>0.69230000000000003</v>
      </c>
      <c r="N348" t="s">
        <v>615</v>
      </c>
      <c r="O348" t="s">
        <v>845</v>
      </c>
    </row>
    <row r="349" spans="1:15">
      <c r="A349" t="s">
        <v>573</v>
      </c>
      <c r="B349">
        <v>194</v>
      </c>
      <c r="C349" t="s">
        <v>843</v>
      </c>
      <c r="D349">
        <v>200</v>
      </c>
      <c r="E349" t="s">
        <v>393</v>
      </c>
      <c r="F349" t="s">
        <v>2335</v>
      </c>
      <c r="G349" t="s">
        <v>1714</v>
      </c>
      <c r="H349" t="s">
        <v>2334</v>
      </c>
      <c r="I349">
        <v>34</v>
      </c>
      <c r="J349">
        <v>33</v>
      </c>
      <c r="K349">
        <v>0.97060000000000002</v>
      </c>
      <c r="L349" s="147" t="s">
        <v>1286</v>
      </c>
      <c r="M349">
        <v>0.75760000000000005</v>
      </c>
      <c r="N349" t="s">
        <v>615</v>
      </c>
      <c r="O349" t="s">
        <v>747</v>
      </c>
    </row>
    <row r="350" spans="1:15">
      <c r="A350" t="s">
        <v>573</v>
      </c>
      <c r="B350">
        <v>194</v>
      </c>
      <c r="C350" t="s">
        <v>843</v>
      </c>
      <c r="D350">
        <v>197</v>
      </c>
      <c r="E350" t="s">
        <v>467</v>
      </c>
      <c r="F350" t="s">
        <v>2335</v>
      </c>
      <c r="G350" t="s">
        <v>1714</v>
      </c>
      <c r="H350" t="s">
        <v>2334</v>
      </c>
      <c r="I350">
        <v>31</v>
      </c>
      <c r="J350">
        <v>31</v>
      </c>
      <c r="K350">
        <v>1</v>
      </c>
      <c r="L350" s="147" t="s">
        <v>1628</v>
      </c>
      <c r="M350">
        <v>0.5161</v>
      </c>
      <c r="N350" t="s">
        <v>615</v>
      </c>
      <c r="O350" t="s">
        <v>845</v>
      </c>
    </row>
    <row r="351" spans="1:15">
      <c r="A351" t="s">
        <v>573</v>
      </c>
      <c r="B351">
        <v>1054</v>
      </c>
      <c r="C351" t="s">
        <v>846</v>
      </c>
      <c r="D351">
        <v>1055</v>
      </c>
      <c r="E351" t="s">
        <v>280</v>
      </c>
      <c r="F351" t="s">
        <v>2335</v>
      </c>
      <c r="G351" t="s">
        <v>1714</v>
      </c>
      <c r="H351" t="s">
        <v>2334</v>
      </c>
      <c r="I351">
        <v>52</v>
      </c>
      <c r="J351">
        <v>50</v>
      </c>
      <c r="K351">
        <v>0.96150000000000002</v>
      </c>
      <c r="L351" s="147" t="s">
        <v>1288</v>
      </c>
      <c r="M351">
        <v>0.72</v>
      </c>
      <c r="N351" t="s">
        <v>615</v>
      </c>
      <c r="O351" t="s">
        <v>693</v>
      </c>
    </row>
    <row r="352" spans="1:15">
      <c r="A352" t="s">
        <v>573</v>
      </c>
      <c r="B352">
        <v>208</v>
      </c>
      <c r="C352" t="s">
        <v>848</v>
      </c>
      <c r="D352">
        <v>209</v>
      </c>
      <c r="E352" t="s">
        <v>116</v>
      </c>
      <c r="F352" t="s">
        <v>2335</v>
      </c>
      <c r="G352" t="s">
        <v>1714</v>
      </c>
      <c r="H352" t="s">
        <v>2334</v>
      </c>
      <c r="I352">
        <v>29</v>
      </c>
      <c r="J352">
        <v>23</v>
      </c>
      <c r="K352">
        <v>0.79310000000000003</v>
      </c>
      <c r="L352" s="147" t="s">
        <v>1628</v>
      </c>
      <c r="M352">
        <v>0.69569999999999999</v>
      </c>
      <c r="N352" t="s">
        <v>615</v>
      </c>
      <c r="O352" t="s">
        <v>693</v>
      </c>
    </row>
    <row r="353" spans="1:15">
      <c r="A353" t="s">
        <v>573</v>
      </c>
      <c r="B353">
        <v>1664</v>
      </c>
      <c r="C353" t="s">
        <v>853</v>
      </c>
      <c r="D353">
        <v>215</v>
      </c>
      <c r="E353" t="s">
        <v>290</v>
      </c>
      <c r="F353" t="s">
        <v>2335</v>
      </c>
      <c r="G353" t="s">
        <v>1714</v>
      </c>
      <c r="H353" t="s">
        <v>2334</v>
      </c>
      <c r="I353">
        <v>33</v>
      </c>
      <c r="J353">
        <v>32</v>
      </c>
      <c r="K353">
        <v>0.96970000000000001</v>
      </c>
      <c r="L353" s="147" t="s">
        <v>1454</v>
      </c>
      <c r="M353">
        <v>0.65629999999999999</v>
      </c>
      <c r="N353" t="s">
        <v>615</v>
      </c>
      <c r="O353" t="s">
        <v>693</v>
      </c>
    </row>
    <row r="354" spans="1:15">
      <c r="A354" t="s">
        <v>573</v>
      </c>
      <c r="B354">
        <v>219</v>
      </c>
      <c r="C354" t="s">
        <v>856</v>
      </c>
      <c r="D354">
        <v>222</v>
      </c>
      <c r="E354" t="s">
        <v>301</v>
      </c>
      <c r="F354" t="s">
        <v>2335</v>
      </c>
      <c r="G354" t="s">
        <v>1714</v>
      </c>
      <c r="H354" t="s">
        <v>2334</v>
      </c>
      <c r="I354">
        <v>14</v>
      </c>
      <c r="J354">
        <v>13</v>
      </c>
      <c r="K354">
        <v>0.92859999999999998</v>
      </c>
      <c r="L354" s="147" t="s">
        <v>1372</v>
      </c>
      <c r="M354">
        <v>0.61539999999999995</v>
      </c>
      <c r="N354" t="s">
        <v>615</v>
      </c>
      <c r="O354" t="s">
        <v>697</v>
      </c>
    </row>
    <row r="355" spans="1:15">
      <c r="A355" t="s">
        <v>573</v>
      </c>
      <c r="B355">
        <v>219</v>
      </c>
      <c r="C355" t="s">
        <v>856</v>
      </c>
      <c r="D355">
        <v>221</v>
      </c>
      <c r="E355" t="s">
        <v>441</v>
      </c>
      <c r="F355" t="s">
        <v>2335</v>
      </c>
      <c r="G355" t="s">
        <v>1714</v>
      </c>
      <c r="H355" t="s">
        <v>2334</v>
      </c>
      <c r="I355">
        <v>59</v>
      </c>
      <c r="J355">
        <v>58</v>
      </c>
      <c r="K355">
        <v>0.98309999999999997</v>
      </c>
      <c r="L355" s="147" t="s">
        <v>1288</v>
      </c>
      <c r="M355">
        <v>0.62070000000000003</v>
      </c>
      <c r="N355" t="s">
        <v>615</v>
      </c>
      <c r="O355" t="s">
        <v>792</v>
      </c>
    </row>
    <row r="356" spans="1:15">
      <c r="A356" t="s">
        <v>573</v>
      </c>
      <c r="B356">
        <v>219</v>
      </c>
      <c r="C356" t="s">
        <v>856</v>
      </c>
      <c r="D356">
        <v>220</v>
      </c>
      <c r="E356" t="s">
        <v>509</v>
      </c>
      <c r="F356" t="s">
        <v>2335</v>
      </c>
      <c r="G356" t="s">
        <v>1714</v>
      </c>
      <c r="H356" t="s">
        <v>2334</v>
      </c>
      <c r="I356">
        <v>33</v>
      </c>
      <c r="J356">
        <v>33</v>
      </c>
      <c r="K356">
        <v>1</v>
      </c>
      <c r="L356" s="147" t="s">
        <v>1578</v>
      </c>
      <c r="M356">
        <v>0.81820000000000004</v>
      </c>
      <c r="N356" t="s">
        <v>615</v>
      </c>
      <c r="O356" t="s">
        <v>793</v>
      </c>
    </row>
    <row r="357" spans="1:15">
      <c r="A357" t="s">
        <v>573</v>
      </c>
      <c r="B357">
        <v>225</v>
      </c>
      <c r="C357" t="s">
        <v>858</v>
      </c>
      <c r="D357">
        <v>226</v>
      </c>
      <c r="E357" t="s">
        <v>307</v>
      </c>
      <c r="F357" t="s">
        <v>2335</v>
      </c>
      <c r="G357" t="s">
        <v>1714</v>
      </c>
      <c r="H357" t="s">
        <v>2334</v>
      </c>
      <c r="I357">
        <v>20</v>
      </c>
      <c r="J357">
        <v>20</v>
      </c>
      <c r="K357">
        <v>1</v>
      </c>
      <c r="L357" s="147" t="s">
        <v>1293</v>
      </c>
      <c r="M357">
        <v>0.7</v>
      </c>
      <c r="N357" t="s">
        <v>615</v>
      </c>
      <c r="O357" t="s">
        <v>693</v>
      </c>
    </row>
    <row r="358" spans="1:15">
      <c r="A358" t="s">
        <v>573</v>
      </c>
      <c r="B358">
        <v>1009</v>
      </c>
      <c r="C358" t="s">
        <v>711</v>
      </c>
      <c r="D358">
        <v>1010</v>
      </c>
      <c r="E358" t="s">
        <v>125</v>
      </c>
      <c r="F358" t="s">
        <v>2335</v>
      </c>
      <c r="G358" t="s">
        <v>1714</v>
      </c>
      <c r="H358" t="s">
        <v>2334</v>
      </c>
      <c r="I358">
        <v>17</v>
      </c>
      <c r="J358">
        <v>17</v>
      </c>
      <c r="K358">
        <v>1</v>
      </c>
      <c r="L358" s="147" t="s">
        <v>1289</v>
      </c>
      <c r="M358">
        <v>0.52939999999999998</v>
      </c>
      <c r="N358" t="s">
        <v>615</v>
      </c>
      <c r="O358" t="s">
        <v>693</v>
      </c>
    </row>
    <row r="359" spans="1:15">
      <c r="A359" t="s">
        <v>573</v>
      </c>
      <c r="B359">
        <v>1011</v>
      </c>
      <c r="C359" t="s">
        <v>714</v>
      </c>
      <c r="D359">
        <v>1012</v>
      </c>
      <c r="E359" t="s">
        <v>169</v>
      </c>
      <c r="F359" t="s">
        <v>2335</v>
      </c>
      <c r="G359" t="s">
        <v>1714</v>
      </c>
      <c r="H359" t="s">
        <v>2334</v>
      </c>
      <c r="I359">
        <v>30</v>
      </c>
      <c r="J359">
        <v>29</v>
      </c>
      <c r="K359">
        <v>0.9667</v>
      </c>
      <c r="L359" s="147" t="s">
        <v>1557</v>
      </c>
      <c r="M359">
        <v>0.6552</v>
      </c>
      <c r="N359" t="s">
        <v>615</v>
      </c>
      <c r="O359" t="s">
        <v>693</v>
      </c>
    </row>
    <row r="360" spans="1:15">
      <c r="A360" t="s">
        <v>573</v>
      </c>
      <c r="B360">
        <v>235</v>
      </c>
      <c r="C360" t="s">
        <v>865</v>
      </c>
      <c r="D360">
        <v>236</v>
      </c>
      <c r="E360" t="s">
        <v>314</v>
      </c>
      <c r="F360" t="s">
        <v>2335</v>
      </c>
      <c r="G360" t="s">
        <v>1714</v>
      </c>
      <c r="H360" t="s">
        <v>2334</v>
      </c>
      <c r="I360">
        <v>37</v>
      </c>
      <c r="J360">
        <v>36</v>
      </c>
      <c r="K360">
        <v>0.97299999999999998</v>
      </c>
      <c r="L360" s="147" t="s">
        <v>1286</v>
      </c>
      <c r="M360">
        <v>0.69440000000000002</v>
      </c>
      <c r="N360" t="s">
        <v>615</v>
      </c>
      <c r="O360" t="s">
        <v>693</v>
      </c>
    </row>
    <row r="361" spans="1:15">
      <c r="A361" t="s">
        <v>573</v>
      </c>
      <c r="B361">
        <v>242</v>
      </c>
      <c r="C361" t="s">
        <v>871</v>
      </c>
      <c r="D361">
        <v>244</v>
      </c>
      <c r="E361" t="s">
        <v>445</v>
      </c>
      <c r="F361" t="s">
        <v>2335</v>
      </c>
      <c r="G361" t="s">
        <v>1714</v>
      </c>
      <c r="H361" t="s">
        <v>2334</v>
      </c>
      <c r="I361">
        <v>87</v>
      </c>
      <c r="J361">
        <v>87</v>
      </c>
      <c r="K361">
        <v>1</v>
      </c>
      <c r="L361" s="147" t="s">
        <v>1495</v>
      </c>
      <c r="M361">
        <v>0.64370000000000005</v>
      </c>
      <c r="N361" t="s">
        <v>615</v>
      </c>
      <c r="O361" t="s">
        <v>875</v>
      </c>
    </row>
    <row r="362" spans="1:15">
      <c r="A362" t="s">
        <v>573</v>
      </c>
      <c r="B362">
        <v>1665</v>
      </c>
      <c r="C362" t="s">
        <v>876</v>
      </c>
      <c r="D362">
        <v>249</v>
      </c>
      <c r="E362" t="s">
        <v>468</v>
      </c>
      <c r="F362" t="s">
        <v>2335</v>
      </c>
      <c r="G362" t="s">
        <v>1714</v>
      </c>
      <c r="H362" t="s">
        <v>2334</v>
      </c>
      <c r="I362">
        <v>19</v>
      </c>
      <c r="J362">
        <v>19</v>
      </c>
      <c r="K362">
        <v>1</v>
      </c>
      <c r="L362" s="147" t="s">
        <v>1438</v>
      </c>
      <c r="M362">
        <v>0.57889999999999997</v>
      </c>
      <c r="N362" t="s">
        <v>615</v>
      </c>
      <c r="O362" t="s">
        <v>693</v>
      </c>
    </row>
    <row r="363" spans="1:15">
      <c r="A363" t="s">
        <v>573</v>
      </c>
      <c r="B363">
        <v>250</v>
      </c>
      <c r="C363" t="s">
        <v>878</v>
      </c>
      <c r="D363">
        <v>251</v>
      </c>
      <c r="E363" t="s">
        <v>264</v>
      </c>
      <c r="F363" t="s">
        <v>2335</v>
      </c>
      <c r="G363" t="s">
        <v>1714</v>
      </c>
      <c r="H363" t="s">
        <v>2334</v>
      </c>
      <c r="I363">
        <v>53</v>
      </c>
      <c r="J363">
        <v>53</v>
      </c>
      <c r="K363">
        <v>1</v>
      </c>
      <c r="L363" s="147" t="s">
        <v>1288</v>
      </c>
      <c r="M363">
        <v>0.67920000000000003</v>
      </c>
      <c r="N363" t="s">
        <v>615</v>
      </c>
      <c r="O363" t="s">
        <v>688</v>
      </c>
    </row>
    <row r="364" spans="1:15">
      <c r="A364" t="s">
        <v>573</v>
      </c>
      <c r="B364">
        <v>250</v>
      </c>
      <c r="C364" t="s">
        <v>878</v>
      </c>
      <c r="D364">
        <v>255</v>
      </c>
      <c r="E364" t="s">
        <v>75</v>
      </c>
      <c r="F364" t="s">
        <v>2335</v>
      </c>
      <c r="G364" t="s">
        <v>1714</v>
      </c>
      <c r="H364" t="s">
        <v>2334</v>
      </c>
      <c r="I364">
        <v>68</v>
      </c>
      <c r="J364">
        <v>53</v>
      </c>
      <c r="K364">
        <v>0.77939999999999998</v>
      </c>
      <c r="L364" s="147" t="s">
        <v>1429</v>
      </c>
      <c r="M364">
        <v>0.75470000000000004</v>
      </c>
      <c r="N364" t="s">
        <v>615</v>
      </c>
      <c r="O364" t="s">
        <v>697</v>
      </c>
    </row>
    <row r="365" spans="1:15">
      <c r="A365" t="s">
        <v>573</v>
      </c>
      <c r="B365">
        <v>250</v>
      </c>
      <c r="C365" t="s">
        <v>878</v>
      </c>
      <c r="D365">
        <v>257</v>
      </c>
      <c r="E365" t="s">
        <v>105</v>
      </c>
      <c r="F365" t="s">
        <v>2335</v>
      </c>
      <c r="G365" t="s">
        <v>1714</v>
      </c>
      <c r="H365" t="s">
        <v>2334</v>
      </c>
      <c r="I365">
        <v>131</v>
      </c>
      <c r="J365">
        <v>119</v>
      </c>
      <c r="K365">
        <v>0.90839999999999999</v>
      </c>
      <c r="L365" s="147" t="s">
        <v>1515</v>
      </c>
      <c r="M365">
        <v>0.87390000000000001</v>
      </c>
      <c r="N365" t="s">
        <v>615</v>
      </c>
      <c r="O365" t="s">
        <v>755</v>
      </c>
    </row>
    <row r="366" spans="1:15">
      <c r="A366" t="s">
        <v>573</v>
      </c>
      <c r="B366">
        <v>250</v>
      </c>
      <c r="C366" t="s">
        <v>878</v>
      </c>
      <c r="D366">
        <v>254</v>
      </c>
      <c r="E366" t="s">
        <v>157</v>
      </c>
      <c r="F366" t="s">
        <v>2335</v>
      </c>
      <c r="G366" t="s">
        <v>1714</v>
      </c>
      <c r="H366" t="s">
        <v>2334</v>
      </c>
      <c r="I366">
        <v>66</v>
      </c>
      <c r="J366">
        <v>60</v>
      </c>
      <c r="K366">
        <v>0.90910000000000002</v>
      </c>
      <c r="L366" s="147" t="s">
        <v>1388</v>
      </c>
      <c r="M366">
        <v>0.7833</v>
      </c>
      <c r="N366" t="s">
        <v>615</v>
      </c>
      <c r="O366" t="s">
        <v>688</v>
      </c>
    </row>
    <row r="367" spans="1:15">
      <c r="A367" t="s">
        <v>573</v>
      </c>
      <c r="B367">
        <v>250</v>
      </c>
      <c r="C367" t="s">
        <v>878</v>
      </c>
      <c r="D367">
        <v>2048</v>
      </c>
      <c r="E367" t="s">
        <v>183</v>
      </c>
      <c r="F367" t="s">
        <v>2335</v>
      </c>
      <c r="G367" t="s">
        <v>1714</v>
      </c>
      <c r="H367" t="s">
        <v>2334</v>
      </c>
      <c r="I367">
        <v>81</v>
      </c>
      <c r="J367">
        <v>80</v>
      </c>
      <c r="K367">
        <v>0.98770000000000002</v>
      </c>
      <c r="L367" s="147" t="s">
        <v>1352</v>
      </c>
      <c r="M367">
        <v>0.9</v>
      </c>
      <c r="N367" t="s">
        <v>615</v>
      </c>
      <c r="O367" t="s">
        <v>688</v>
      </c>
    </row>
    <row r="368" spans="1:15">
      <c r="A368" t="s">
        <v>573</v>
      </c>
      <c r="B368">
        <v>250</v>
      </c>
      <c r="C368" t="s">
        <v>878</v>
      </c>
      <c r="D368">
        <v>256</v>
      </c>
      <c r="E368" t="s">
        <v>197</v>
      </c>
      <c r="F368" t="s">
        <v>2335</v>
      </c>
      <c r="G368" t="s">
        <v>1714</v>
      </c>
      <c r="H368" t="s">
        <v>2334</v>
      </c>
      <c r="I368">
        <v>96</v>
      </c>
      <c r="J368">
        <v>90</v>
      </c>
      <c r="K368">
        <v>0.9375</v>
      </c>
      <c r="L368" s="147" t="s">
        <v>1352</v>
      </c>
      <c r="M368">
        <v>0.8</v>
      </c>
      <c r="N368" t="s">
        <v>615</v>
      </c>
      <c r="O368" t="s">
        <v>688</v>
      </c>
    </row>
    <row r="369" spans="1:15">
      <c r="A369" t="s">
        <v>573</v>
      </c>
      <c r="B369">
        <v>2040</v>
      </c>
      <c r="C369" t="s">
        <v>879</v>
      </c>
      <c r="D369">
        <v>1969</v>
      </c>
      <c r="E369" t="s">
        <v>51</v>
      </c>
      <c r="F369" t="s">
        <v>2335</v>
      </c>
      <c r="G369" t="s">
        <v>1714</v>
      </c>
      <c r="H369" t="s">
        <v>2334</v>
      </c>
      <c r="I369">
        <v>20</v>
      </c>
      <c r="J369">
        <v>16</v>
      </c>
      <c r="K369">
        <v>0.8</v>
      </c>
      <c r="L369" s="147" t="s">
        <v>1438</v>
      </c>
      <c r="M369">
        <v>0.6875</v>
      </c>
      <c r="N369" t="s">
        <v>615</v>
      </c>
      <c r="O369" t="s">
        <v>693</v>
      </c>
    </row>
    <row r="370" spans="1:15">
      <c r="A370" t="s">
        <v>573</v>
      </c>
      <c r="B370">
        <v>264</v>
      </c>
      <c r="C370" t="s">
        <v>880</v>
      </c>
      <c r="D370">
        <v>265</v>
      </c>
      <c r="E370" t="s">
        <v>477</v>
      </c>
      <c r="F370" t="s">
        <v>2335</v>
      </c>
      <c r="G370" t="s">
        <v>1714</v>
      </c>
      <c r="H370" t="s">
        <v>2334</v>
      </c>
      <c r="I370">
        <v>21</v>
      </c>
      <c r="J370">
        <v>21</v>
      </c>
      <c r="K370">
        <v>1</v>
      </c>
      <c r="L370" s="147" t="s">
        <v>1289</v>
      </c>
      <c r="M370">
        <v>0.42859999999999998</v>
      </c>
      <c r="N370" t="s">
        <v>615</v>
      </c>
      <c r="O370" t="s">
        <v>693</v>
      </c>
    </row>
    <row r="371" spans="1:15">
      <c r="A371" t="s">
        <v>573</v>
      </c>
      <c r="B371">
        <v>266</v>
      </c>
      <c r="C371" t="s">
        <v>882</v>
      </c>
      <c r="D371">
        <v>271</v>
      </c>
      <c r="E371" t="s">
        <v>341</v>
      </c>
      <c r="F371" t="s">
        <v>2335</v>
      </c>
      <c r="G371" t="s">
        <v>1714</v>
      </c>
      <c r="H371" t="s">
        <v>2334</v>
      </c>
      <c r="I371">
        <v>55</v>
      </c>
      <c r="J371">
        <v>52</v>
      </c>
      <c r="K371">
        <v>0.94550000000000001</v>
      </c>
      <c r="L371" s="147" t="s">
        <v>1657</v>
      </c>
      <c r="M371">
        <v>0.88460000000000005</v>
      </c>
      <c r="N371" t="s">
        <v>615</v>
      </c>
      <c r="O371" t="s">
        <v>747</v>
      </c>
    </row>
    <row r="372" spans="1:15">
      <c r="A372" t="s">
        <v>573</v>
      </c>
      <c r="B372">
        <v>266</v>
      </c>
      <c r="C372" t="s">
        <v>882</v>
      </c>
      <c r="D372">
        <v>269</v>
      </c>
      <c r="E372" t="s">
        <v>209</v>
      </c>
      <c r="F372" t="s">
        <v>2335</v>
      </c>
      <c r="G372" t="s">
        <v>1714</v>
      </c>
      <c r="H372" t="s">
        <v>2334</v>
      </c>
      <c r="I372">
        <v>59</v>
      </c>
      <c r="J372">
        <v>53</v>
      </c>
      <c r="K372">
        <v>0.89829999999999999</v>
      </c>
      <c r="L372" s="147" t="s">
        <v>1281</v>
      </c>
      <c r="M372">
        <v>0.66039999999999999</v>
      </c>
      <c r="N372" t="s">
        <v>615</v>
      </c>
      <c r="O372" t="s">
        <v>735</v>
      </c>
    </row>
    <row r="373" spans="1:15">
      <c r="A373" t="s">
        <v>573</v>
      </c>
      <c r="B373">
        <v>696</v>
      </c>
      <c r="C373" t="s">
        <v>904</v>
      </c>
      <c r="D373">
        <v>698</v>
      </c>
      <c r="E373" t="s">
        <v>382</v>
      </c>
      <c r="F373" t="s">
        <v>2335</v>
      </c>
      <c r="G373" t="s">
        <v>1714</v>
      </c>
      <c r="H373" t="s">
        <v>2334</v>
      </c>
      <c r="I373">
        <v>53</v>
      </c>
      <c r="J373">
        <v>52</v>
      </c>
      <c r="K373">
        <v>0.98109999999999997</v>
      </c>
      <c r="L373" s="147" t="s">
        <v>1448</v>
      </c>
      <c r="M373">
        <v>0.63460000000000005</v>
      </c>
      <c r="N373" t="s">
        <v>615</v>
      </c>
      <c r="O373" t="s">
        <v>688</v>
      </c>
    </row>
    <row r="374" spans="1:15">
      <c r="A374" t="s">
        <v>573</v>
      </c>
      <c r="B374">
        <v>696</v>
      </c>
      <c r="C374" t="s">
        <v>904</v>
      </c>
      <c r="D374">
        <v>1636</v>
      </c>
      <c r="E374" t="s">
        <v>464</v>
      </c>
      <c r="F374" t="s">
        <v>2335</v>
      </c>
      <c r="G374" t="s">
        <v>1714</v>
      </c>
      <c r="H374" t="s">
        <v>2334</v>
      </c>
      <c r="I374">
        <v>20</v>
      </c>
      <c r="J374">
        <v>19</v>
      </c>
      <c r="K374">
        <v>0.95</v>
      </c>
      <c r="L374" s="147" t="s">
        <v>1394</v>
      </c>
      <c r="M374">
        <v>0.63160000000000005</v>
      </c>
      <c r="N374" t="s">
        <v>615</v>
      </c>
      <c r="O374" t="s">
        <v>755</v>
      </c>
    </row>
    <row r="375" spans="1:15">
      <c r="A375" t="s">
        <v>573</v>
      </c>
      <c r="B375">
        <v>798</v>
      </c>
      <c r="C375" t="s">
        <v>906</v>
      </c>
      <c r="D375">
        <v>805</v>
      </c>
      <c r="E375" t="s">
        <v>216</v>
      </c>
      <c r="F375" t="s">
        <v>2335</v>
      </c>
      <c r="G375" t="s">
        <v>1714</v>
      </c>
      <c r="H375" t="s">
        <v>2334</v>
      </c>
      <c r="I375">
        <v>65</v>
      </c>
      <c r="J375">
        <v>64</v>
      </c>
      <c r="K375">
        <v>0.98460000000000003</v>
      </c>
      <c r="L375" s="147" t="s">
        <v>1383</v>
      </c>
      <c r="M375">
        <v>0.8125</v>
      </c>
      <c r="N375" t="s">
        <v>615</v>
      </c>
      <c r="O375" t="s">
        <v>693</v>
      </c>
    </row>
    <row r="376" spans="1:15">
      <c r="A376" t="s">
        <v>573</v>
      </c>
      <c r="B376">
        <v>277</v>
      </c>
      <c r="C376" t="s">
        <v>887</v>
      </c>
      <c r="D376">
        <v>278</v>
      </c>
      <c r="E376" t="s">
        <v>523</v>
      </c>
      <c r="F376" t="s">
        <v>2335</v>
      </c>
      <c r="G376" t="s">
        <v>1714</v>
      </c>
      <c r="H376" t="s">
        <v>2334</v>
      </c>
      <c r="I376">
        <v>43</v>
      </c>
      <c r="J376">
        <v>41</v>
      </c>
      <c r="K376">
        <v>0.95350000000000001</v>
      </c>
      <c r="L376" s="147" t="s">
        <v>1447</v>
      </c>
      <c r="M376">
        <v>0.78049999999999997</v>
      </c>
      <c r="N376" t="s">
        <v>615</v>
      </c>
      <c r="O376" t="s">
        <v>693</v>
      </c>
    </row>
    <row r="377" spans="1:15">
      <c r="A377" t="s">
        <v>573</v>
      </c>
      <c r="B377">
        <v>282</v>
      </c>
      <c r="C377" t="s">
        <v>891</v>
      </c>
      <c r="D377">
        <v>283</v>
      </c>
      <c r="E377" t="s">
        <v>220</v>
      </c>
      <c r="F377" t="s">
        <v>2335</v>
      </c>
      <c r="G377" t="s">
        <v>1714</v>
      </c>
      <c r="H377" t="s">
        <v>2334</v>
      </c>
      <c r="I377">
        <v>36</v>
      </c>
      <c r="J377">
        <v>36</v>
      </c>
      <c r="K377">
        <v>1</v>
      </c>
      <c r="L377" s="147" t="s">
        <v>1360</v>
      </c>
      <c r="M377">
        <v>0.5</v>
      </c>
      <c r="N377" t="s">
        <v>615</v>
      </c>
      <c r="O377" t="s">
        <v>683</v>
      </c>
    </row>
    <row r="378" spans="1:15">
      <c r="A378" t="s">
        <v>573</v>
      </c>
      <c r="B378">
        <v>1672</v>
      </c>
      <c r="C378" t="s">
        <v>581</v>
      </c>
      <c r="D378">
        <v>1673</v>
      </c>
      <c r="E378" t="s">
        <v>581</v>
      </c>
      <c r="F378" t="s">
        <v>2335</v>
      </c>
      <c r="G378" t="s">
        <v>1714</v>
      </c>
      <c r="H378" t="s">
        <v>2334</v>
      </c>
      <c r="I378">
        <v>36</v>
      </c>
      <c r="J378">
        <v>34</v>
      </c>
      <c r="K378">
        <v>0.94440000000000002</v>
      </c>
      <c r="L378" s="147" t="s">
        <v>1557</v>
      </c>
      <c r="M378">
        <v>0.55879999999999996</v>
      </c>
      <c r="N378" t="s">
        <v>586</v>
      </c>
      <c r="O378" t="s">
        <v>689</v>
      </c>
    </row>
    <row r="379" spans="1:15">
      <c r="A379" t="s">
        <v>573</v>
      </c>
      <c r="B379">
        <v>1739</v>
      </c>
      <c r="C379" t="s">
        <v>582</v>
      </c>
      <c r="D379">
        <v>1715</v>
      </c>
      <c r="E379" t="s">
        <v>582</v>
      </c>
      <c r="F379" t="s">
        <v>2335</v>
      </c>
      <c r="G379" t="s">
        <v>1714</v>
      </c>
      <c r="H379" t="s">
        <v>2334</v>
      </c>
      <c r="I379">
        <v>40</v>
      </c>
      <c r="J379">
        <v>39</v>
      </c>
      <c r="K379">
        <v>0.97499999999999998</v>
      </c>
      <c r="L379" s="147" t="s">
        <v>1578</v>
      </c>
      <c r="M379">
        <v>0.69230000000000003</v>
      </c>
      <c r="N379" t="s">
        <v>586</v>
      </c>
      <c r="O379" t="s">
        <v>689</v>
      </c>
    </row>
    <row r="380" spans="1:15">
      <c r="A380" t="s">
        <v>573</v>
      </c>
      <c r="B380">
        <v>296</v>
      </c>
      <c r="C380" t="s">
        <v>895</v>
      </c>
      <c r="D380">
        <v>297</v>
      </c>
      <c r="E380" t="s">
        <v>243</v>
      </c>
      <c r="F380" t="s">
        <v>2335</v>
      </c>
      <c r="G380" t="s">
        <v>1714</v>
      </c>
      <c r="H380" t="s">
        <v>2334</v>
      </c>
      <c r="I380">
        <v>59</v>
      </c>
      <c r="J380">
        <v>53</v>
      </c>
      <c r="K380">
        <v>0.89829999999999999</v>
      </c>
      <c r="L380" s="147" t="s">
        <v>1288</v>
      </c>
      <c r="M380">
        <v>0.67920000000000003</v>
      </c>
      <c r="N380" t="s">
        <v>615</v>
      </c>
      <c r="O380" t="s">
        <v>693</v>
      </c>
    </row>
    <row r="381" spans="1:15">
      <c r="A381" t="s">
        <v>573</v>
      </c>
      <c r="B381">
        <v>298</v>
      </c>
      <c r="C381" t="s">
        <v>897</v>
      </c>
      <c r="D381">
        <v>299</v>
      </c>
      <c r="E381" t="s">
        <v>42</v>
      </c>
      <c r="F381" t="s">
        <v>2335</v>
      </c>
      <c r="G381" t="s">
        <v>1714</v>
      </c>
      <c r="H381" t="s">
        <v>2334</v>
      </c>
      <c r="I381">
        <v>19</v>
      </c>
      <c r="J381">
        <v>18</v>
      </c>
      <c r="K381">
        <v>0.94740000000000002</v>
      </c>
      <c r="L381" s="147" t="s">
        <v>1289</v>
      </c>
      <c r="M381">
        <v>0.5</v>
      </c>
      <c r="N381" t="s">
        <v>615</v>
      </c>
      <c r="O381" t="s">
        <v>747</v>
      </c>
    </row>
    <row r="382" spans="1:15">
      <c r="A382" t="s">
        <v>573</v>
      </c>
      <c r="B382">
        <v>298</v>
      </c>
      <c r="C382" t="s">
        <v>897</v>
      </c>
      <c r="D382">
        <v>301</v>
      </c>
      <c r="E382" t="s">
        <v>122</v>
      </c>
      <c r="F382" t="s">
        <v>2335</v>
      </c>
      <c r="G382" t="s">
        <v>1714</v>
      </c>
      <c r="H382" t="s">
        <v>2334</v>
      </c>
      <c r="I382">
        <v>39</v>
      </c>
      <c r="J382">
        <v>36</v>
      </c>
      <c r="K382">
        <v>0.92310000000000003</v>
      </c>
      <c r="L382" s="147" t="s">
        <v>1454</v>
      </c>
      <c r="M382">
        <v>0.58330000000000004</v>
      </c>
      <c r="N382" t="s">
        <v>615</v>
      </c>
      <c r="O382" t="s">
        <v>683</v>
      </c>
    </row>
    <row r="383" spans="1:15">
      <c r="A383" t="s">
        <v>573</v>
      </c>
      <c r="B383">
        <v>311</v>
      </c>
      <c r="C383" t="s">
        <v>902</v>
      </c>
      <c r="D383">
        <v>312</v>
      </c>
      <c r="E383" t="s">
        <v>230</v>
      </c>
      <c r="F383" t="s">
        <v>2335</v>
      </c>
      <c r="G383" t="s">
        <v>1714</v>
      </c>
      <c r="H383" t="s">
        <v>2334</v>
      </c>
      <c r="I383">
        <v>20</v>
      </c>
      <c r="J383">
        <v>19</v>
      </c>
      <c r="K383">
        <v>0.95</v>
      </c>
      <c r="L383" s="147" t="s">
        <v>1287</v>
      </c>
      <c r="M383">
        <v>0.52629999999999999</v>
      </c>
      <c r="N383" t="s">
        <v>615</v>
      </c>
      <c r="O383" t="s">
        <v>693</v>
      </c>
    </row>
    <row r="384" spans="1:15">
      <c r="A384" t="s">
        <v>573</v>
      </c>
      <c r="B384">
        <v>1036</v>
      </c>
      <c r="C384" t="s">
        <v>910</v>
      </c>
      <c r="D384">
        <v>1037</v>
      </c>
      <c r="E384" t="s">
        <v>232</v>
      </c>
      <c r="F384" t="s">
        <v>2335</v>
      </c>
      <c r="G384" t="s">
        <v>1714</v>
      </c>
      <c r="H384" t="s">
        <v>2334</v>
      </c>
      <c r="I384">
        <v>25</v>
      </c>
      <c r="J384">
        <v>20</v>
      </c>
      <c r="K384">
        <v>0.8</v>
      </c>
      <c r="L384" s="147" t="s">
        <v>1372</v>
      </c>
      <c r="M384">
        <v>0.4</v>
      </c>
      <c r="N384" t="s">
        <v>615</v>
      </c>
      <c r="O384" t="s">
        <v>697</v>
      </c>
    </row>
    <row r="385" spans="1:15">
      <c r="A385" t="s">
        <v>573</v>
      </c>
      <c r="B385">
        <v>319</v>
      </c>
      <c r="C385" t="s">
        <v>911</v>
      </c>
      <c r="D385">
        <v>320</v>
      </c>
      <c r="E385" t="s">
        <v>504</v>
      </c>
      <c r="F385" t="s">
        <v>2335</v>
      </c>
      <c r="G385" t="s">
        <v>1714</v>
      </c>
      <c r="H385" t="s">
        <v>2334</v>
      </c>
      <c r="I385">
        <v>19</v>
      </c>
      <c r="J385">
        <v>19</v>
      </c>
      <c r="K385">
        <v>1</v>
      </c>
      <c r="L385" s="147" t="s">
        <v>1394</v>
      </c>
      <c r="M385">
        <v>0.63160000000000005</v>
      </c>
      <c r="N385" t="s">
        <v>615</v>
      </c>
      <c r="O385" t="s">
        <v>693</v>
      </c>
    </row>
    <row r="386" spans="1:15">
      <c r="A386" t="s">
        <v>573</v>
      </c>
      <c r="B386">
        <v>342</v>
      </c>
      <c r="C386" t="s">
        <v>915</v>
      </c>
      <c r="D386">
        <v>344</v>
      </c>
      <c r="E386" t="s">
        <v>267</v>
      </c>
      <c r="F386" t="s">
        <v>2335</v>
      </c>
      <c r="G386" t="s">
        <v>1714</v>
      </c>
      <c r="H386" t="s">
        <v>2334</v>
      </c>
      <c r="I386">
        <v>60</v>
      </c>
      <c r="J386">
        <v>60</v>
      </c>
      <c r="K386">
        <v>1</v>
      </c>
      <c r="L386" s="147" t="s">
        <v>1373</v>
      </c>
      <c r="M386">
        <v>0.63329999999999997</v>
      </c>
      <c r="N386" t="s">
        <v>615</v>
      </c>
      <c r="O386" t="s">
        <v>693</v>
      </c>
    </row>
    <row r="387" spans="1:15">
      <c r="A387" t="s">
        <v>573</v>
      </c>
      <c r="B387">
        <v>1013</v>
      </c>
      <c r="C387" t="s">
        <v>715</v>
      </c>
      <c r="D387">
        <v>1014</v>
      </c>
      <c r="E387" t="s">
        <v>213</v>
      </c>
      <c r="F387" t="s">
        <v>2335</v>
      </c>
      <c r="G387" t="s">
        <v>1714</v>
      </c>
      <c r="H387" t="s">
        <v>2334</v>
      </c>
      <c r="I387">
        <v>37</v>
      </c>
      <c r="J387">
        <v>37</v>
      </c>
      <c r="K387">
        <v>1</v>
      </c>
      <c r="L387" s="147" t="s">
        <v>1286</v>
      </c>
      <c r="M387">
        <v>0.67569999999999997</v>
      </c>
      <c r="N387" t="s">
        <v>615</v>
      </c>
      <c r="O387" t="s">
        <v>693</v>
      </c>
    </row>
    <row r="388" spans="1:15">
      <c r="A388" t="s">
        <v>573</v>
      </c>
      <c r="B388">
        <v>364</v>
      </c>
      <c r="C388" t="s">
        <v>923</v>
      </c>
      <c r="D388">
        <v>369</v>
      </c>
      <c r="E388" t="s">
        <v>31</v>
      </c>
      <c r="F388" t="s">
        <v>2335</v>
      </c>
      <c r="G388" t="s">
        <v>1714</v>
      </c>
      <c r="H388" t="s">
        <v>2334</v>
      </c>
      <c r="I388">
        <v>49</v>
      </c>
      <c r="J388">
        <v>43</v>
      </c>
      <c r="K388">
        <v>0.87760000000000005</v>
      </c>
      <c r="L388" s="147" t="s">
        <v>1308</v>
      </c>
      <c r="M388">
        <v>0.60470000000000002</v>
      </c>
      <c r="N388" t="s">
        <v>615</v>
      </c>
      <c r="O388" t="s">
        <v>747</v>
      </c>
    </row>
    <row r="389" spans="1:15">
      <c r="A389" t="s">
        <v>573</v>
      </c>
      <c r="B389">
        <v>364</v>
      </c>
      <c r="C389" t="s">
        <v>923</v>
      </c>
      <c r="D389">
        <v>385</v>
      </c>
      <c r="E389" t="s">
        <v>245</v>
      </c>
      <c r="F389" t="s">
        <v>2335</v>
      </c>
      <c r="G389" t="s">
        <v>1714</v>
      </c>
      <c r="H389" t="s">
        <v>2334</v>
      </c>
      <c r="I389">
        <v>35</v>
      </c>
      <c r="J389">
        <v>35</v>
      </c>
      <c r="K389">
        <v>1</v>
      </c>
      <c r="L389" s="147" t="s">
        <v>1327</v>
      </c>
      <c r="M389">
        <v>0.68569999999999998</v>
      </c>
      <c r="N389" t="s">
        <v>615</v>
      </c>
      <c r="O389" t="s">
        <v>747</v>
      </c>
    </row>
    <row r="390" spans="1:15">
      <c r="A390" t="s">
        <v>573</v>
      </c>
      <c r="B390">
        <v>364</v>
      </c>
      <c r="C390" t="s">
        <v>923</v>
      </c>
      <c r="D390">
        <v>381</v>
      </c>
      <c r="E390" t="s">
        <v>274</v>
      </c>
      <c r="F390" t="s">
        <v>2335</v>
      </c>
      <c r="G390" t="s">
        <v>1714</v>
      </c>
      <c r="H390" t="s">
        <v>2334</v>
      </c>
      <c r="I390">
        <v>41</v>
      </c>
      <c r="J390">
        <v>38</v>
      </c>
      <c r="K390">
        <v>0.92679999999999996</v>
      </c>
      <c r="L390" s="147" t="s">
        <v>1298</v>
      </c>
      <c r="M390">
        <v>0.57889999999999997</v>
      </c>
      <c r="N390" t="s">
        <v>615</v>
      </c>
      <c r="O390" t="s">
        <v>747</v>
      </c>
    </row>
    <row r="391" spans="1:15">
      <c r="A391" t="s">
        <v>573</v>
      </c>
      <c r="B391">
        <v>364</v>
      </c>
      <c r="C391" t="s">
        <v>923</v>
      </c>
      <c r="D391">
        <v>373</v>
      </c>
      <c r="E391" t="s">
        <v>298</v>
      </c>
      <c r="F391" t="s">
        <v>2335</v>
      </c>
      <c r="G391" t="s">
        <v>1714</v>
      </c>
      <c r="H391" t="s">
        <v>2334</v>
      </c>
      <c r="I391">
        <v>31</v>
      </c>
      <c r="J391">
        <v>31</v>
      </c>
      <c r="K391">
        <v>1</v>
      </c>
      <c r="L391" s="147" t="s">
        <v>1360</v>
      </c>
      <c r="M391">
        <v>0.5806</v>
      </c>
      <c r="N391" t="s">
        <v>615</v>
      </c>
      <c r="O391" t="s">
        <v>747</v>
      </c>
    </row>
    <row r="392" spans="1:15">
      <c r="A392" t="s">
        <v>573</v>
      </c>
      <c r="B392">
        <v>364</v>
      </c>
      <c r="C392" t="s">
        <v>923</v>
      </c>
      <c r="D392">
        <v>375</v>
      </c>
      <c r="E392" t="s">
        <v>132</v>
      </c>
      <c r="F392" t="s">
        <v>2335</v>
      </c>
      <c r="G392" t="s">
        <v>1714</v>
      </c>
      <c r="H392" t="s">
        <v>2334</v>
      </c>
      <c r="I392">
        <v>74</v>
      </c>
      <c r="J392">
        <v>63</v>
      </c>
      <c r="K392">
        <v>0.85140000000000005</v>
      </c>
      <c r="L392" s="147" t="s">
        <v>1429</v>
      </c>
      <c r="M392">
        <v>0.63490000000000002</v>
      </c>
      <c r="N392" t="s">
        <v>615</v>
      </c>
      <c r="O392" t="s">
        <v>735</v>
      </c>
    </row>
    <row r="393" spans="1:15">
      <c r="A393" t="s">
        <v>573</v>
      </c>
      <c r="B393">
        <v>364</v>
      </c>
      <c r="C393" t="s">
        <v>923</v>
      </c>
      <c r="D393">
        <v>376</v>
      </c>
      <c r="E393" t="s">
        <v>110</v>
      </c>
      <c r="F393" t="s">
        <v>2335</v>
      </c>
      <c r="G393" t="s">
        <v>1714</v>
      </c>
      <c r="H393" t="s">
        <v>2334</v>
      </c>
      <c r="I393">
        <v>70</v>
      </c>
      <c r="J393">
        <v>64</v>
      </c>
      <c r="K393">
        <v>0.9143</v>
      </c>
      <c r="L393" s="147" t="s">
        <v>1397</v>
      </c>
      <c r="M393">
        <v>0.65629999999999999</v>
      </c>
      <c r="N393" t="s">
        <v>615</v>
      </c>
      <c r="O393" t="s">
        <v>735</v>
      </c>
    </row>
    <row r="394" spans="1:15">
      <c r="A394" t="s">
        <v>573</v>
      </c>
      <c r="B394">
        <v>364</v>
      </c>
      <c r="C394" t="s">
        <v>923</v>
      </c>
      <c r="D394">
        <v>370</v>
      </c>
      <c r="E394" t="s">
        <v>479</v>
      </c>
      <c r="F394" t="s">
        <v>2335</v>
      </c>
      <c r="G394" t="s">
        <v>1714</v>
      </c>
      <c r="H394" t="s">
        <v>2334</v>
      </c>
      <c r="I394">
        <v>18</v>
      </c>
      <c r="J394">
        <v>16</v>
      </c>
      <c r="K394">
        <v>0.88890000000000002</v>
      </c>
      <c r="L394" s="147" t="s">
        <v>1389</v>
      </c>
      <c r="M394">
        <v>0.4375</v>
      </c>
      <c r="N394" t="s">
        <v>615</v>
      </c>
      <c r="O394" t="s">
        <v>747</v>
      </c>
    </row>
    <row r="395" spans="1:15">
      <c r="A395" t="s">
        <v>573</v>
      </c>
      <c r="B395">
        <v>364</v>
      </c>
      <c r="C395" t="s">
        <v>923</v>
      </c>
      <c r="D395">
        <v>377</v>
      </c>
      <c r="E395" t="s">
        <v>349</v>
      </c>
      <c r="F395" t="s">
        <v>2335</v>
      </c>
      <c r="G395" t="s">
        <v>1714</v>
      </c>
      <c r="H395" t="s">
        <v>2334</v>
      </c>
      <c r="I395">
        <v>88</v>
      </c>
      <c r="J395">
        <v>82</v>
      </c>
      <c r="K395">
        <v>0.93179999999999996</v>
      </c>
      <c r="L395" s="147" t="s">
        <v>1456</v>
      </c>
      <c r="M395">
        <v>0.67069999999999996</v>
      </c>
      <c r="N395" t="s">
        <v>615</v>
      </c>
      <c r="O395" t="s">
        <v>735</v>
      </c>
    </row>
    <row r="396" spans="1:15">
      <c r="A396" t="s">
        <v>573</v>
      </c>
      <c r="B396">
        <v>364</v>
      </c>
      <c r="C396" t="s">
        <v>923</v>
      </c>
      <c r="D396">
        <v>386</v>
      </c>
      <c r="E396" t="s">
        <v>403</v>
      </c>
      <c r="F396" t="s">
        <v>2335</v>
      </c>
      <c r="G396" t="s">
        <v>1714</v>
      </c>
      <c r="H396" t="s">
        <v>2334</v>
      </c>
      <c r="I396">
        <v>32</v>
      </c>
      <c r="J396">
        <v>31</v>
      </c>
      <c r="K396">
        <v>0.96879999999999999</v>
      </c>
      <c r="L396" s="147" t="s">
        <v>1360</v>
      </c>
      <c r="M396">
        <v>0.5806</v>
      </c>
      <c r="N396" t="s">
        <v>615</v>
      </c>
      <c r="O396" t="s">
        <v>845</v>
      </c>
    </row>
    <row r="397" spans="1:15">
      <c r="A397" t="s">
        <v>573</v>
      </c>
      <c r="B397">
        <v>364</v>
      </c>
      <c r="C397" t="s">
        <v>923</v>
      </c>
      <c r="D397">
        <v>378</v>
      </c>
      <c r="E397" t="s">
        <v>104</v>
      </c>
      <c r="F397" t="s">
        <v>2335</v>
      </c>
      <c r="G397" t="s">
        <v>1714</v>
      </c>
      <c r="H397" t="s">
        <v>2334</v>
      </c>
      <c r="I397">
        <v>35</v>
      </c>
      <c r="J397">
        <v>23</v>
      </c>
      <c r="K397">
        <v>0.65710000000000002</v>
      </c>
      <c r="L397" s="147" t="s">
        <v>1293</v>
      </c>
      <c r="M397">
        <v>0.60870000000000002</v>
      </c>
      <c r="N397" t="s">
        <v>615</v>
      </c>
      <c r="O397" t="s">
        <v>697</v>
      </c>
    </row>
    <row r="398" spans="1:15">
      <c r="A398" t="s">
        <v>573</v>
      </c>
      <c r="B398">
        <v>364</v>
      </c>
      <c r="C398" t="s">
        <v>923</v>
      </c>
      <c r="D398">
        <v>372</v>
      </c>
      <c r="E398" t="s">
        <v>519</v>
      </c>
      <c r="F398" t="s">
        <v>2335</v>
      </c>
      <c r="G398" t="s">
        <v>1714</v>
      </c>
      <c r="H398" t="s">
        <v>2334</v>
      </c>
      <c r="I398">
        <v>15</v>
      </c>
      <c r="J398">
        <v>15</v>
      </c>
      <c r="K398">
        <v>1</v>
      </c>
      <c r="L398" s="147" t="s">
        <v>1289</v>
      </c>
      <c r="M398">
        <v>0.6</v>
      </c>
      <c r="N398" t="s">
        <v>615</v>
      </c>
      <c r="O398" t="s">
        <v>747</v>
      </c>
    </row>
    <row r="399" spans="1:15">
      <c r="A399" t="s">
        <v>573</v>
      </c>
      <c r="B399">
        <v>1438</v>
      </c>
      <c r="C399" t="s">
        <v>930</v>
      </c>
      <c r="D399">
        <v>59</v>
      </c>
      <c r="E399" t="s">
        <v>8</v>
      </c>
      <c r="F399" t="s">
        <v>2335</v>
      </c>
      <c r="G399" t="s">
        <v>1714</v>
      </c>
      <c r="H399" t="s">
        <v>2334</v>
      </c>
      <c r="I399">
        <v>84</v>
      </c>
      <c r="J399">
        <v>76</v>
      </c>
      <c r="K399">
        <v>0.90480000000000005</v>
      </c>
      <c r="L399" s="147" t="s">
        <v>1343</v>
      </c>
      <c r="M399">
        <v>0.82889999999999997</v>
      </c>
      <c r="N399" t="s">
        <v>615</v>
      </c>
      <c r="O399" t="s">
        <v>735</v>
      </c>
    </row>
    <row r="400" spans="1:15">
      <c r="A400" t="s">
        <v>573</v>
      </c>
      <c r="B400">
        <v>1438</v>
      </c>
      <c r="C400" t="s">
        <v>930</v>
      </c>
      <c r="D400">
        <v>57</v>
      </c>
      <c r="E400" t="s">
        <v>235</v>
      </c>
      <c r="F400" t="s">
        <v>2335</v>
      </c>
      <c r="G400" t="s">
        <v>1714</v>
      </c>
      <c r="H400" t="s">
        <v>2334</v>
      </c>
      <c r="I400">
        <v>42</v>
      </c>
      <c r="J400">
        <v>41</v>
      </c>
      <c r="K400">
        <v>0.97619999999999996</v>
      </c>
      <c r="L400" s="147" t="s">
        <v>1447</v>
      </c>
      <c r="M400">
        <v>0.78049999999999997</v>
      </c>
      <c r="N400" t="s">
        <v>615</v>
      </c>
      <c r="O400" t="s">
        <v>786</v>
      </c>
    </row>
    <row r="401" spans="1:15">
      <c r="A401" t="s">
        <v>573</v>
      </c>
      <c r="B401">
        <v>1438</v>
      </c>
      <c r="C401" t="s">
        <v>930</v>
      </c>
      <c r="D401">
        <v>60</v>
      </c>
      <c r="E401" t="s">
        <v>124</v>
      </c>
      <c r="F401" t="s">
        <v>2335</v>
      </c>
      <c r="G401" t="s">
        <v>1714</v>
      </c>
      <c r="H401" t="s">
        <v>2334</v>
      </c>
      <c r="I401">
        <v>36</v>
      </c>
      <c r="J401">
        <v>33</v>
      </c>
      <c r="K401">
        <v>0.91669999999999996</v>
      </c>
      <c r="L401" s="147" t="s">
        <v>1327</v>
      </c>
      <c r="M401">
        <v>0.72729999999999995</v>
      </c>
      <c r="N401" t="s">
        <v>615</v>
      </c>
      <c r="O401" t="s">
        <v>697</v>
      </c>
    </row>
    <row r="402" spans="1:15">
      <c r="A402" t="s">
        <v>573</v>
      </c>
      <c r="B402">
        <v>1438</v>
      </c>
      <c r="C402" t="s">
        <v>930</v>
      </c>
      <c r="D402">
        <v>536</v>
      </c>
      <c r="E402" t="s">
        <v>480</v>
      </c>
      <c r="F402" t="s">
        <v>2335</v>
      </c>
      <c r="G402" t="s">
        <v>1714</v>
      </c>
      <c r="H402" t="s">
        <v>2334</v>
      </c>
      <c r="I402">
        <v>55</v>
      </c>
      <c r="J402">
        <v>53</v>
      </c>
      <c r="K402">
        <v>0.96360000000000001</v>
      </c>
      <c r="L402" s="147" t="s">
        <v>1558</v>
      </c>
      <c r="M402">
        <v>0.64149999999999996</v>
      </c>
      <c r="N402" t="s">
        <v>615</v>
      </c>
      <c r="O402" t="s">
        <v>693</v>
      </c>
    </row>
    <row r="403" spans="1:15">
      <c r="A403" t="s">
        <v>573</v>
      </c>
      <c r="B403">
        <v>1445</v>
      </c>
      <c r="C403" t="s">
        <v>934</v>
      </c>
      <c r="D403">
        <v>2116</v>
      </c>
      <c r="E403" t="s">
        <v>242</v>
      </c>
      <c r="F403" t="s">
        <v>2335</v>
      </c>
      <c r="G403" t="s">
        <v>1714</v>
      </c>
      <c r="H403" t="s">
        <v>2334</v>
      </c>
      <c r="I403">
        <v>35</v>
      </c>
      <c r="J403">
        <v>35</v>
      </c>
      <c r="K403">
        <v>1</v>
      </c>
      <c r="L403" s="147" t="s">
        <v>1497</v>
      </c>
      <c r="M403">
        <v>0.57140000000000002</v>
      </c>
      <c r="N403" t="s">
        <v>615</v>
      </c>
      <c r="O403" t="s">
        <v>747</v>
      </c>
    </row>
    <row r="404" spans="1:15">
      <c r="A404" t="s">
        <v>573</v>
      </c>
      <c r="B404">
        <v>1445</v>
      </c>
      <c r="C404" t="s">
        <v>934</v>
      </c>
      <c r="D404">
        <v>1968</v>
      </c>
      <c r="E404" t="s">
        <v>55</v>
      </c>
      <c r="F404" t="s">
        <v>2335</v>
      </c>
      <c r="G404" t="s">
        <v>1714</v>
      </c>
      <c r="H404" t="s">
        <v>2334</v>
      </c>
      <c r="I404">
        <v>65</v>
      </c>
      <c r="J404">
        <v>59</v>
      </c>
      <c r="K404">
        <v>0.90769999999999995</v>
      </c>
      <c r="L404" s="147" t="s">
        <v>1447</v>
      </c>
      <c r="M404">
        <v>0.54239999999999999</v>
      </c>
      <c r="N404" t="s">
        <v>615</v>
      </c>
      <c r="O404" t="s">
        <v>683</v>
      </c>
    </row>
    <row r="405" spans="1:15">
      <c r="A405" t="s">
        <v>573</v>
      </c>
      <c r="B405">
        <v>1445</v>
      </c>
      <c r="C405" t="s">
        <v>934</v>
      </c>
      <c r="D405">
        <v>2075</v>
      </c>
      <c r="E405" t="s">
        <v>497</v>
      </c>
      <c r="F405" t="s">
        <v>2335</v>
      </c>
      <c r="G405" t="s">
        <v>1714</v>
      </c>
      <c r="H405" t="s">
        <v>2334</v>
      </c>
      <c r="I405">
        <v>54</v>
      </c>
      <c r="J405">
        <v>51</v>
      </c>
      <c r="K405">
        <v>0.94440000000000002</v>
      </c>
      <c r="L405" s="147" t="s">
        <v>1281</v>
      </c>
      <c r="M405">
        <v>0.68630000000000002</v>
      </c>
      <c r="N405" t="s">
        <v>615</v>
      </c>
      <c r="O405" t="s">
        <v>693</v>
      </c>
    </row>
    <row r="406" spans="1:15">
      <c r="A406" t="s">
        <v>573</v>
      </c>
      <c r="B406">
        <v>561</v>
      </c>
      <c r="C406" t="s">
        <v>939</v>
      </c>
      <c r="D406">
        <v>569</v>
      </c>
      <c r="E406" t="s">
        <v>195</v>
      </c>
      <c r="F406" t="s">
        <v>2335</v>
      </c>
      <c r="G406" t="s">
        <v>1714</v>
      </c>
      <c r="H406" t="s">
        <v>2334</v>
      </c>
      <c r="I406">
        <v>55</v>
      </c>
      <c r="J406">
        <v>50</v>
      </c>
      <c r="K406">
        <v>0.90910000000000002</v>
      </c>
      <c r="L406" s="147" t="s">
        <v>1373</v>
      </c>
      <c r="M406">
        <v>0.76</v>
      </c>
      <c r="N406" t="s">
        <v>615</v>
      </c>
      <c r="O406" t="s">
        <v>735</v>
      </c>
    </row>
    <row r="407" spans="1:15">
      <c r="A407" t="s">
        <v>573</v>
      </c>
      <c r="B407">
        <v>1446</v>
      </c>
      <c r="C407" t="s">
        <v>946</v>
      </c>
      <c r="D407">
        <v>1448</v>
      </c>
      <c r="E407" t="s">
        <v>260</v>
      </c>
      <c r="F407" t="s">
        <v>2335</v>
      </c>
      <c r="G407" t="s">
        <v>1714</v>
      </c>
      <c r="H407" t="s">
        <v>2334</v>
      </c>
      <c r="I407">
        <v>42</v>
      </c>
      <c r="J407">
        <v>40</v>
      </c>
      <c r="K407">
        <v>0.95240000000000002</v>
      </c>
      <c r="L407" s="147" t="s">
        <v>1578</v>
      </c>
      <c r="M407">
        <v>0.67500000000000004</v>
      </c>
      <c r="N407" t="s">
        <v>615</v>
      </c>
      <c r="O407" t="s">
        <v>770</v>
      </c>
    </row>
    <row r="408" spans="1:15">
      <c r="A408" t="s">
        <v>573</v>
      </c>
      <c r="B408">
        <v>1446</v>
      </c>
      <c r="C408" t="s">
        <v>946</v>
      </c>
      <c r="D408">
        <v>1447</v>
      </c>
      <c r="E408" t="s">
        <v>259</v>
      </c>
      <c r="F408" t="s">
        <v>2335</v>
      </c>
      <c r="G408" t="s">
        <v>1714</v>
      </c>
      <c r="H408" t="s">
        <v>2334</v>
      </c>
      <c r="I408">
        <v>81</v>
      </c>
      <c r="J408">
        <v>79</v>
      </c>
      <c r="K408">
        <v>0.97529999999999994</v>
      </c>
      <c r="L408" s="147" t="s">
        <v>1345</v>
      </c>
      <c r="M408">
        <v>0.6835</v>
      </c>
      <c r="N408" t="s">
        <v>615</v>
      </c>
      <c r="O408" t="s">
        <v>792</v>
      </c>
    </row>
    <row r="409" spans="1:15">
      <c r="A409" t="s">
        <v>573</v>
      </c>
      <c r="B409">
        <v>1449</v>
      </c>
      <c r="C409" t="s">
        <v>950</v>
      </c>
      <c r="D409">
        <v>156</v>
      </c>
      <c r="E409" t="s">
        <v>327</v>
      </c>
      <c r="F409" t="s">
        <v>2335</v>
      </c>
      <c r="G409" t="s">
        <v>1714</v>
      </c>
      <c r="H409" t="s">
        <v>2334</v>
      </c>
      <c r="I409">
        <v>54</v>
      </c>
      <c r="J409">
        <v>53</v>
      </c>
      <c r="K409">
        <v>0.98150000000000004</v>
      </c>
      <c r="L409" s="147" t="s">
        <v>1290</v>
      </c>
      <c r="M409">
        <v>0.54720000000000002</v>
      </c>
      <c r="N409" t="s">
        <v>615</v>
      </c>
      <c r="O409" t="s">
        <v>693</v>
      </c>
    </row>
    <row r="410" spans="1:15">
      <c r="A410" t="s">
        <v>573</v>
      </c>
      <c r="B410">
        <v>1449</v>
      </c>
      <c r="C410" t="s">
        <v>950</v>
      </c>
      <c r="D410">
        <v>186</v>
      </c>
      <c r="E410" t="s">
        <v>392</v>
      </c>
      <c r="F410" t="s">
        <v>2335</v>
      </c>
      <c r="G410" t="s">
        <v>1714</v>
      </c>
      <c r="H410" t="s">
        <v>2334</v>
      </c>
      <c r="I410">
        <v>37</v>
      </c>
      <c r="J410">
        <v>35</v>
      </c>
      <c r="K410">
        <v>0.94589999999999996</v>
      </c>
      <c r="L410" s="147" t="s">
        <v>1370</v>
      </c>
      <c r="M410">
        <v>0.48570000000000002</v>
      </c>
      <c r="N410" t="s">
        <v>615</v>
      </c>
      <c r="O410" t="s">
        <v>735</v>
      </c>
    </row>
    <row r="411" spans="1:15">
      <c r="A411" t="s">
        <v>573</v>
      </c>
      <c r="B411">
        <v>1449</v>
      </c>
      <c r="C411" t="s">
        <v>950</v>
      </c>
      <c r="D411">
        <v>187</v>
      </c>
      <c r="E411" t="s">
        <v>488</v>
      </c>
      <c r="F411" t="s">
        <v>2335</v>
      </c>
      <c r="G411" t="s">
        <v>1714</v>
      </c>
      <c r="H411" t="s">
        <v>2334</v>
      </c>
      <c r="I411">
        <v>54</v>
      </c>
      <c r="J411">
        <v>51</v>
      </c>
      <c r="K411">
        <v>0.94440000000000002</v>
      </c>
      <c r="L411" s="147" t="s">
        <v>1281</v>
      </c>
      <c r="M411">
        <v>0.68630000000000002</v>
      </c>
      <c r="N411" t="s">
        <v>615</v>
      </c>
      <c r="O411" t="s">
        <v>786</v>
      </c>
    </row>
    <row r="412" spans="1:15">
      <c r="A412" t="s">
        <v>573</v>
      </c>
      <c r="B412">
        <v>587</v>
      </c>
      <c r="C412" t="s">
        <v>954</v>
      </c>
      <c r="D412">
        <v>597</v>
      </c>
      <c r="E412" t="s">
        <v>98</v>
      </c>
      <c r="F412" t="s">
        <v>2335</v>
      </c>
      <c r="G412" t="s">
        <v>1714</v>
      </c>
      <c r="H412" t="s">
        <v>2334</v>
      </c>
      <c r="I412">
        <v>37</v>
      </c>
      <c r="J412">
        <v>31</v>
      </c>
      <c r="K412">
        <v>0.83779999999999999</v>
      </c>
      <c r="L412" s="147" t="s">
        <v>1454</v>
      </c>
      <c r="M412">
        <v>0.6774</v>
      </c>
      <c r="N412" t="s">
        <v>615</v>
      </c>
      <c r="O412" t="s">
        <v>697</v>
      </c>
    </row>
    <row r="413" spans="1:15">
      <c r="A413" t="s">
        <v>573</v>
      </c>
      <c r="B413">
        <v>587</v>
      </c>
      <c r="C413" t="s">
        <v>954</v>
      </c>
      <c r="D413">
        <v>592</v>
      </c>
      <c r="E413" t="s">
        <v>15</v>
      </c>
      <c r="F413" t="s">
        <v>2335</v>
      </c>
      <c r="G413" t="s">
        <v>1714</v>
      </c>
      <c r="H413" t="s">
        <v>2334</v>
      </c>
      <c r="I413">
        <v>129</v>
      </c>
      <c r="J413">
        <v>117</v>
      </c>
      <c r="K413">
        <v>0.90700000000000003</v>
      </c>
      <c r="L413" s="147" t="s">
        <v>1527</v>
      </c>
      <c r="M413">
        <v>0.72650000000000003</v>
      </c>
      <c r="N413" t="s">
        <v>615</v>
      </c>
      <c r="O413" t="s">
        <v>735</v>
      </c>
    </row>
    <row r="414" spans="1:15">
      <c r="A414" t="s">
        <v>573</v>
      </c>
      <c r="B414">
        <v>587</v>
      </c>
      <c r="C414" t="s">
        <v>954</v>
      </c>
      <c r="D414">
        <v>600</v>
      </c>
      <c r="E414" t="s">
        <v>164</v>
      </c>
      <c r="F414" t="s">
        <v>2335</v>
      </c>
      <c r="G414" t="s">
        <v>1714</v>
      </c>
      <c r="H414" t="s">
        <v>2334</v>
      </c>
      <c r="I414">
        <v>70</v>
      </c>
      <c r="J414">
        <v>66</v>
      </c>
      <c r="K414">
        <v>0.94289999999999996</v>
      </c>
      <c r="L414" s="147" t="s">
        <v>1414</v>
      </c>
      <c r="M414">
        <v>0.65149999999999997</v>
      </c>
      <c r="N414" t="s">
        <v>615</v>
      </c>
      <c r="O414" t="s">
        <v>747</v>
      </c>
    </row>
    <row r="415" spans="1:15">
      <c r="A415" t="s">
        <v>573</v>
      </c>
      <c r="B415">
        <v>587</v>
      </c>
      <c r="C415" t="s">
        <v>954</v>
      </c>
      <c r="D415">
        <v>599</v>
      </c>
      <c r="E415" t="s">
        <v>89</v>
      </c>
      <c r="F415" t="s">
        <v>2335</v>
      </c>
      <c r="G415" t="s">
        <v>1714</v>
      </c>
      <c r="H415" t="s">
        <v>2334</v>
      </c>
      <c r="I415">
        <v>15</v>
      </c>
      <c r="J415">
        <v>15</v>
      </c>
      <c r="K415">
        <v>1</v>
      </c>
      <c r="L415" s="147" t="s">
        <v>1389</v>
      </c>
      <c r="M415">
        <v>0.4667</v>
      </c>
      <c r="N415" t="s">
        <v>615</v>
      </c>
      <c r="O415" t="s">
        <v>761</v>
      </c>
    </row>
    <row r="416" spans="1:15">
      <c r="A416" t="s">
        <v>573</v>
      </c>
      <c r="B416">
        <v>587</v>
      </c>
      <c r="C416" t="s">
        <v>954</v>
      </c>
      <c r="D416">
        <v>596</v>
      </c>
      <c r="E416" t="s">
        <v>405</v>
      </c>
      <c r="F416" t="s">
        <v>2335</v>
      </c>
      <c r="G416" t="s">
        <v>1714</v>
      </c>
      <c r="H416" t="s">
        <v>2334</v>
      </c>
      <c r="I416">
        <v>17</v>
      </c>
      <c r="J416">
        <v>17</v>
      </c>
      <c r="K416">
        <v>1</v>
      </c>
      <c r="L416" s="147" t="s">
        <v>1394</v>
      </c>
      <c r="M416">
        <v>0.70589999999999997</v>
      </c>
      <c r="N416" t="s">
        <v>615</v>
      </c>
      <c r="O416" t="s">
        <v>762</v>
      </c>
    </row>
    <row r="417" spans="1:15">
      <c r="A417" t="s">
        <v>573</v>
      </c>
      <c r="B417">
        <v>587</v>
      </c>
      <c r="C417" t="s">
        <v>954</v>
      </c>
      <c r="D417">
        <v>595</v>
      </c>
      <c r="E417" t="s">
        <v>286</v>
      </c>
      <c r="F417" t="s">
        <v>2335</v>
      </c>
      <c r="G417" t="s">
        <v>1714</v>
      </c>
      <c r="H417" t="s">
        <v>2334</v>
      </c>
      <c r="I417">
        <v>19</v>
      </c>
      <c r="J417">
        <v>19</v>
      </c>
      <c r="K417">
        <v>1</v>
      </c>
      <c r="L417" s="147" t="s">
        <v>1394</v>
      </c>
      <c r="M417">
        <v>0.63160000000000005</v>
      </c>
      <c r="N417" t="s">
        <v>615</v>
      </c>
      <c r="O417" t="s">
        <v>747</v>
      </c>
    </row>
    <row r="418" spans="1:15">
      <c r="A418" t="s">
        <v>573</v>
      </c>
      <c r="B418">
        <v>587</v>
      </c>
      <c r="C418" t="s">
        <v>954</v>
      </c>
      <c r="D418">
        <v>593</v>
      </c>
      <c r="E418" t="s">
        <v>306</v>
      </c>
      <c r="F418" t="s">
        <v>2335</v>
      </c>
      <c r="G418" t="s">
        <v>1714</v>
      </c>
      <c r="H418" t="s">
        <v>2334</v>
      </c>
      <c r="I418">
        <v>21</v>
      </c>
      <c r="J418">
        <v>21</v>
      </c>
      <c r="K418">
        <v>1</v>
      </c>
      <c r="L418" s="147" t="s">
        <v>1335</v>
      </c>
      <c r="M418">
        <v>0.71430000000000005</v>
      </c>
      <c r="N418" t="s">
        <v>615</v>
      </c>
      <c r="O418" t="s">
        <v>747</v>
      </c>
    </row>
    <row r="419" spans="1:15">
      <c r="A419" t="s">
        <v>573</v>
      </c>
      <c r="B419">
        <v>603</v>
      </c>
      <c r="C419" t="s">
        <v>963</v>
      </c>
      <c r="D419">
        <v>605</v>
      </c>
      <c r="E419" t="s">
        <v>266</v>
      </c>
      <c r="F419" t="s">
        <v>2335</v>
      </c>
      <c r="G419" t="s">
        <v>1714</v>
      </c>
      <c r="H419" t="s">
        <v>2334</v>
      </c>
      <c r="I419">
        <v>23</v>
      </c>
      <c r="J419">
        <v>23</v>
      </c>
      <c r="K419">
        <v>1</v>
      </c>
      <c r="L419" s="147" t="s">
        <v>1335</v>
      </c>
      <c r="M419">
        <v>0.6522</v>
      </c>
      <c r="N419" t="s">
        <v>615</v>
      </c>
      <c r="O419" t="s">
        <v>851</v>
      </c>
    </row>
    <row r="420" spans="1:15">
      <c r="A420" t="s">
        <v>573</v>
      </c>
      <c r="B420">
        <v>1508</v>
      </c>
      <c r="C420" t="s">
        <v>965</v>
      </c>
      <c r="D420">
        <v>615</v>
      </c>
      <c r="E420" t="s">
        <v>18</v>
      </c>
      <c r="F420" t="s">
        <v>2335</v>
      </c>
      <c r="G420" t="s">
        <v>1714</v>
      </c>
      <c r="H420" t="s">
        <v>2334</v>
      </c>
      <c r="I420">
        <v>25</v>
      </c>
      <c r="J420">
        <v>25</v>
      </c>
      <c r="K420">
        <v>1</v>
      </c>
      <c r="L420" s="147" t="s">
        <v>1628</v>
      </c>
      <c r="M420">
        <v>0.64</v>
      </c>
      <c r="N420" t="s">
        <v>615</v>
      </c>
      <c r="O420" t="s">
        <v>966</v>
      </c>
    </row>
    <row r="421" spans="1:15">
      <c r="A421" t="s">
        <v>573</v>
      </c>
      <c r="B421">
        <v>1508</v>
      </c>
      <c r="C421" t="s">
        <v>965</v>
      </c>
      <c r="D421">
        <v>610</v>
      </c>
      <c r="E421" t="s">
        <v>206</v>
      </c>
      <c r="F421" t="s">
        <v>2335</v>
      </c>
      <c r="G421" t="s">
        <v>1714</v>
      </c>
      <c r="H421" t="s">
        <v>2334</v>
      </c>
      <c r="I421">
        <v>60</v>
      </c>
      <c r="J421">
        <v>60</v>
      </c>
      <c r="K421">
        <v>1</v>
      </c>
      <c r="L421" s="147" t="s">
        <v>1368</v>
      </c>
      <c r="M421">
        <v>0.75</v>
      </c>
      <c r="N421" t="s">
        <v>615</v>
      </c>
      <c r="O421" t="s">
        <v>786</v>
      </c>
    </row>
    <row r="422" spans="1:15">
      <c r="A422" t="s">
        <v>573</v>
      </c>
      <c r="B422">
        <v>1508</v>
      </c>
      <c r="C422" t="s">
        <v>965</v>
      </c>
      <c r="D422">
        <v>608</v>
      </c>
      <c r="E422" t="s">
        <v>139</v>
      </c>
      <c r="F422" t="s">
        <v>2335</v>
      </c>
      <c r="G422" t="s">
        <v>1714</v>
      </c>
      <c r="H422" t="s">
        <v>2334</v>
      </c>
      <c r="I422">
        <v>83</v>
      </c>
      <c r="J422">
        <v>82</v>
      </c>
      <c r="K422">
        <v>0.98799999999999999</v>
      </c>
      <c r="L422" s="147" t="s">
        <v>1456</v>
      </c>
      <c r="M422">
        <v>0.67069999999999996</v>
      </c>
      <c r="N422" t="s">
        <v>615</v>
      </c>
      <c r="O422" t="s">
        <v>735</v>
      </c>
    </row>
    <row r="423" spans="1:15">
      <c r="A423" t="s">
        <v>573</v>
      </c>
      <c r="B423">
        <v>1450</v>
      </c>
      <c r="C423" t="s">
        <v>971</v>
      </c>
      <c r="D423">
        <v>763</v>
      </c>
      <c r="E423" t="s">
        <v>185</v>
      </c>
      <c r="F423" t="s">
        <v>2335</v>
      </c>
      <c r="G423" t="s">
        <v>1714</v>
      </c>
      <c r="H423" t="s">
        <v>2334</v>
      </c>
      <c r="I423">
        <v>40</v>
      </c>
      <c r="J423">
        <v>35</v>
      </c>
      <c r="K423">
        <v>0.875</v>
      </c>
      <c r="L423" s="147" t="s">
        <v>1327</v>
      </c>
      <c r="M423">
        <v>0.68569999999999998</v>
      </c>
      <c r="N423" t="s">
        <v>615</v>
      </c>
      <c r="O423" t="s">
        <v>689</v>
      </c>
    </row>
    <row r="424" spans="1:15">
      <c r="A424" t="s">
        <v>573</v>
      </c>
      <c r="B424">
        <v>1450</v>
      </c>
      <c r="C424" t="s">
        <v>971</v>
      </c>
      <c r="D424">
        <v>764</v>
      </c>
      <c r="E424" t="s">
        <v>436</v>
      </c>
      <c r="F424" t="s">
        <v>2335</v>
      </c>
      <c r="G424" t="s">
        <v>1714</v>
      </c>
      <c r="H424" t="s">
        <v>2334</v>
      </c>
      <c r="I424">
        <v>36</v>
      </c>
      <c r="J424">
        <v>36</v>
      </c>
      <c r="K424">
        <v>1</v>
      </c>
      <c r="L424" s="147" t="s">
        <v>1286</v>
      </c>
      <c r="M424">
        <v>0.69440000000000002</v>
      </c>
      <c r="N424" t="s">
        <v>615</v>
      </c>
      <c r="O424" t="s">
        <v>688</v>
      </c>
    </row>
    <row r="425" spans="1:15">
      <c r="A425" t="s">
        <v>573</v>
      </c>
      <c r="B425">
        <v>1450</v>
      </c>
      <c r="C425" t="s">
        <v>971</v>
      </c>
      <c r="D425">
        <v>787</v>
      </c>
      <c r="E425" t="s">
        <v>64</v>
      </c>
      <c r="F425" t="s">
        <v>2335</v>
      </c>
      <c r="G425" t="s">
        <v>1714</v>
      </c>
      <c r="H425" t="s">
        <v>2334</v>
      </c>
      <c r="I425">
        <v>26</v>
      </c>
      <c r="J425">
        <v>25</v>
      </c>
      <c r="K425">
        <v>0.96150000000000002</v>
      </c>
      <c r="L425" s="147" t="s">
        <v>1293</v>
      </c>
      <c r="M425">
        <v>0.56000000000000005</v>
      </c>
      <c r="N425" t="s">
        <v>615</v>
      </c>
      <c r="O425" t="s">
        <v>697</v>
      </c>
    </row>
    <row r="426" spans="1:15">
      <c r="A426" t="s">
        <v>573</v>
      </c>
      <c r="B426">
        <v>1450</v>
      </c>
      <c r="C426" t="s">
        <v>971</v>
      </c>
      <c r="D426">
        <v>784</v>
      </c>
      <c r="E426" t="s">
        <v>187</v>
      </c>
      <c r="F426" t="s">
        <v>2335</v>
      </c>
      <c r="G426" t="s">
        <v>1714</v>
      </c>
      <c r="H426" t="s">
        <v>2334</v>
      </c>
      <c r="I426">
        <v>120</v>
      </c>
      <c r="J426">
        <v>114</v>
      </c>
      <c r="K426">
        <v>0.95</v>
      </c>
      <c r="L426" s="147" t="s">
        <v>1402</v>
      </c>
      <c r="M426">
        <v>0.73680000000000001</v>
      </c>
      <c r="N426" t="s">
        <v>615</v>
      </c>
      <c r="O426" t="s">
        <v>792</v>
      </c>
    </row>
    <row r="427" spans="1:15">
      <c r="A427" t="s">
        <v>573</v>
      </c>
      <c r="B427">
        <v>1450</v>
      </c>
      <c r="C427" t="s">
        <v>971</v>
      </c>
      <c r="D427">
        <v>788</v>
      </c>
      <c r="E427" t="s">
        <v>188</v>
      </c>
      <c r="F427" t="s">
        <v>2335</v>
      </c>
      <c r="G427" t="s">
        <v>1714</v>
      </c>
      <c r="H427" t="s">
        <v>2334</v>
      </c>
      <c r="I427">
        <v>34</v>
      </c>
      <c r="J427">
        <v>34</v>
      </c>
      <c r="K427">
        <v>1</v>
      </c>
      <c r="L427" s="147" t="s">
        <v>1290</v>
      </c>
      <c r="M427">
        <v>0.85289999999999999</v>
      </c>
      <c r="N427" t="s">
        <v>615</v>
      </c>
      <c r="O427" t="s">
        <v>793</v>
      </c>
    </row>
    <row r="428" spans="1:15">
      <c r="A428" t="s">
        <v>573</v>
      </c>
      <c r="B428">
        <v>617</v>
      </c>
      <c r="C428" t="s">
        <v>976</v>
      </c>
      <c r="D428">
        <v>619</v>
      </c>
      <c r="E428" t="s">
        <v>400</v>
      </c>
      <c r="F428" t="s">
        <v>2335</v>
      </c>
      <c r="G428" t="s">
        <v>1714</v>
      </c>
      <c r="H428" t="s">
        <v>2334</v>
      </c>
      <c r="I428">
        <v>26</v>
      </c>
      <c r="J428">
        <v>23</v>
      </c>
      <c r="K428">
        <v>0.88460000000000005</v>
      </c>
      <c r="L428" s="147" t="s">
        <v>1360</v>
      </c>
      <c r="M428">
        <v>0.78259999999999996</v>
      </c>
      <c r="N428" t="s">
        <v>615</v>
      </c>
      <c r="O428" t="s">
        <v>697</v>
      </c>
    </row>
    <row r="429" spans="1:15">
      <c r="A429" t="s">
        <v>573</v>
      </c>
      <c r="B429">
        <v>617</v>
      </c>
      <c r="C429" t="s">
        <v>976</v>
      </c>
      <c r="D429">
        <v>620</v>
      </c>
      <c r="E429" t="s">
        <v>401</v>
      </c>
      <c r="F429" t="s">
        <v>2335</v>
      </c>
      <c r="G429" t="s">
        <v>1714</v>
      </c>
      <c r="H429" t="s">
        <v>2334</v>
      </c>
      <c r="I429">
        <v>78</v>
      </c>
      <c r="J429">
        <v>77</v>
      </c>
      <c r="K429">
        <v>0.98719999999999997</v>
      </c>
      <c r="L429" s="147" t="s">
        <v>1495</v>
      </c>
      <c r="M429">
        <v>0.72729999999999995</v>
      </c>
      <c r="N429" t="s">
        <v>615</v>
      </c>
      <c r="O429" t="s">
        <v>735</v>
      </c>
    </row>
    <row r="430" spans="1:15">
      <c r="A430" t="s">
        <v>573</v>
      </c>
      <c r="B430">
        <v>617</v>
      </c>
      <c r="C430" t="s">
        <v>976</v>
      </c>
      <c r="D430">
        <v>625</v>
      </c>
      <c r="E430" t="s">
        <v>41</v>
      </c>
      <c r="F430" t="s">
        <v>2335</v>
      </c>
      <c r="G430" t="s">
        <v>1714</v>
      </c>
      <c r="H430" t="s">
        <v>2334</v>
      </c>
      <c r="I430">
        <v>24</v>
      </c>
      <c r="J430">
        <v>23</v>
      </c>
      <c r="K430">
        <v>0.95830000000000004</v>
      </c>
      <c r="L430" s="147" t="s">
        <v>1370</v>
      </c>
      <c r="M430">
        <v>0.73909999999999998</v>
      </c>
      <c r="N430" t="s">
        <v>615</v>
      </c>
      <c r="O430" t="s">
        <v>747</v>
      </c>
    </row>
    <row r="431" spans="1:15">
      <c r="A431" t="s">
        <v>573</v>
      </c>
      <c r="B431">
        <v>617</v>
      </c>
      <c r="C431" t="s">
        <v>976</v>
      </c>
      <c r="D431">
        <v>623</v>
      </c>
      <c r="E431" t="s">
        <v>514</v>
      </c>
      <c r="F431" t="s">
        <v>2335</v>
      </c>
      <c r="G431" t="s">
        <v>1714</v>
      </c>
      <c r="H431" t="s">
        <v>2334</v>
      </c>
      <c r="I431">
        <v>21</v>
      </c>
      <c r="J431">
        <v>21</v>
      </c>
      <c r="K431">
        <v>1</v>
      </c>
      <c r="L431" s="147" t="s">
        <v>1294</v>
      </c>
      <c r="M431">
        <v>0.61899999999999999</v>
      </c>
      <c r="N431" t="s">
        <v>615</v>
      </c>
      <c r="O431" t="s">
        <v>845</v>
      </c>
    </row>
    <row r="432" spans="1:15">
      <c r="A432" t="s">
        <v>573</v>
      </c>
      <c r="B432">
        <v>617</v>
      </c>
      <c r="C432" t="s">
        <v>976</v>
      </c>
      <c r="D432">
        <v>622</v>
      </c>
      <c r="E432" t="s">
        <v>435</v>
      </c>
      <c r="F432" t="s">
        <v>2335</v>
      </c>
      <c r="G432" t="s">
        <v>1714</v>
      </c>
      <c r="H432" t="s">
        <v>2334</v>
      </c>
      <c r="I432">
        <v>31</v>
      </c>
      <c r="J432">
        <v>31</v>
      </c>
      <c r="K432">
        <v>1</v>
      </c>
      <c r="L432" s="147" t="s">
        <v>1454</v>
      </c>
      <c r="M432">
        <v>0.6774</v>
      </c>
      <c r="N432" t="s">
        <v>615</v>
      </c>
      <c r="O432" t="s">
        <v>786</v>
      </c>
    </row>
    <row r="433" spans="1:15">
      <c r="A433" t="s">
        <v>573</v>
      </c>
      <c r="B433">
        <v>1451</v>
      </c>
      <c r="C433" t="s">
        <v>981</v>
      </c>
      <c r="D433">
        <v>133</v>
      </c>
      <c r="E433" t="s">
        <v>221</v>
      </c>
      <c r="F433" t="s">
        <v>2335</v>
      </c>
      <c r="G433" t="s">
        <v>1714</v>
      </c>
      <c r="H433" t="s">
        <v>2334</v>
      </c>
      <c r="I433">
        <v>48</v>
      </c>
      <c r="J433">
        <v>47</v>
      </c>
      <c r="K433">
        <v>0.97919999999999996</v>
      </c>
      <c r="L433" s="147" t="s">
        <v>1578</v>
      </c>
      <c r="M433">
        <v>0.57450000000000001</v>
      </c>
      <c r="N433" t="s">
        <v>615</v>
      </c>
      <c r="O433" t="s">
        <v>693</v>
      </c>
    </row>
    <row r="434" spans="1:15">
      <c r="A434" t="s">
        <v>573</v>
      </c>
      <c r="B434">
        <v>1451</v>
      </c>
      <c r="C434" t="s">
        <v>981</v>
      </c>
      <c r="D434">
        <v>348</v>
      </c>
      <c r="E434" t="s">
        <v>416</v>
      </c>
      <c r="F434" t="s">
        <v>2335</v>
      </c>
      <c r="G434" t="s">
        <v>1714</v>
      </c>
      <c r="H434" t="s">
        <v>2334</v>
      </c>
      <c r="I434">
        <v>18</v>
      </c>
      <c r="J434">
        <v>17</v>
      </c>
      <c r="K434">
        <v>0.94440000000000002</v>
      </c>
      <c r="L434" s="147" t="s">
        <v>1289</v>
      </c>
      <c r="M434">
        <v>0.52939999999999998</v>
      </c>
      <c r="N434" t="s">
        <v>615</v>
      </c>
      <c r="O434" t="s">
        <v>693</v>
      </c>
    </row>
    <row r="435" spans="1:15">
      <c r="A435" t="s">
        <v>573</v>
      </c>
      <c r="B435">
        <v>1451</v>
      </c>
      <c r="C435" t="s">
        <v>981</v>
      </c>
      <c r="D435">
        <v>506</v>
      </c>
      <c r="E435" t="s">
        <v>472</v>
      </c>
      <c r="F435" t="s">
        <v>2335</v>
      </c>
      <c r="G435" t="s">
        <v>1714</v>
      </c>
      <c r="H435" t="s">
        <v>2334</v>
      </c>
      <c r="I435">
        <v>23</v>
      </c>
      <c r="J435">
        <v>23</v>
      </c>
      <c r="K435">
        <v>1</v>
      </c>
      <c r="L435" s="147" t="s">
        <v>1293</v>
      </c>
      <c r="M435">
        <v>0.60870000000000002</v>
      </c>
      <c r="N435" t="s">
        <v>615</v>
      </c>
      <c r="O435" t="s">
        <v>693</v>
      </c>
    </row>
    <row r="436" spans="1:15">
      <c r="A436" t="s">
        <v>573</v>
      </c>
      <c r="B436">
        <v>1451</v>
      </c>
      <c r="C436" t="s">
        <v>981</v>
      </c>
      <c r="D436">
        <v>517</v>
      </c>
      <c r="E436" t="s">
        <v>474</v>
      </c>
      <c r="F436" t="s">
        <v>2335</v>
      </c>
      <c r="G436" t="s">
        <v>1714</v>
      </c>
      <c r="H436" t="s">
        <v>2334</v>
      </c>
      <c r="I436">
        <v>34</v>
      </c>
      <c r="J436">
        <v>34</v>
      </c>
      <c r="K436">
        <v>1</v>
      </c>
      <c r="L436" s="147" t="s">
        <v>1298</v>
      </c>
      <c r="M436">
        <v>0.64710000000000001</v>
      </c>
      <c r="N436" t="s">
        <v>615</v>
      </c>
      <c r="O436" t="s">
        <v>693</v>
      </c>
    </row>
    <row r="437" spans="1:15">
      <c r="A437" t="s">
        <v>573</v>
      </c>
      <c r="B437">
        <v>1452</v>
      </c>
      <c r="C437" t="s">
        <v>987</v>
      </c>
      <c r="D437">
        <v>1768</v>
      </c>
      <c r="E437" t="s">
        <v>94</v>
      </c>
      <c r="F437" t="s">
        <v>2335</v>
      </c>
      <c r="G437" t="s">
        <v>1714</v>
      </c>
      <c r="H437" t="s">
        <v>2334</v>
      </c>
      <c r="I437">
        <v>28</v>
      </c>
      <c r="J437">
        <v>16</v>
      </c>
      <c r="K437">
        <v>0.57140000000000002</v>
      </c>
      <c r="L437" s="147" t="s">
        <v>1438</v>
      </c>
      <c r="M437">
        <v>0.6875</v>
      </c>
      <c r="N437" t="s">
        <v>615</v>
      </c>
      <c r="O437" t="s">
        <v>697</v>
      </c>
    </row>
    <row r="438" spans="1:15">
      <c r="A438" t="s">
        <v>573</v>
      </c>
      <c r="B438">
        <v>1452</v>
      </c>
      <c r="C438" t="s">
        <v>987</v>
      </c>
      <c r="D438">
        <v>1767</v>
      </c>
      <c r="E438" t="s">
        <v>153</v>
      </c>
      <c r="F438" t="s">
        <v>2335</v>
      </c>
      <c r="G438" t="s">
        <v>1714</v>
      </c>
      <c r="H438" t="s">
        <v>2334</v>
      </c>
      <c r="I438">
        <v>69</v>
      </c>
      <c r="J438">
        <v>62</v>
      </c>
      <c r="K438">
        <v>0.89859999999999995</v>
      </c>
      <c r="L438" s="147" t="s">
        <v>1423</v>
      </c>
      <c r="M438">
        <v>0.7903</v>
      </c>
      <c r="N438" t="s">
        <v>615</v>
      </c>
      <c r="O438" t="s">
        <v>735</v>
      </c>
    </row>
    <row r="439" spans="1:15">
      <c r="A439" t="s">
        <v>573</v>
      </c>
      <c r="B439">
        <v>1452</v>
      </c>
      <c r="C439" t="s">
        <v>987</v>
      </c>
      <c r="D439">
        <v>583</v>
      </c>
      <c r="E439" t="s">
        <v>450</v>
      </c>
      <c r="F439" t="s">
        <v>2335</v>
      </c>
      <c r="G439" t="s">
        <v>1714</v>
      </c>
      <c r="H439" t="s">
        <v>2334</v>
      </c>
      <c r="I439">
        <v>35</v>
      </c>
      <c r="J439">
        <v>31</v>
      </c>
      <c r="K439">
        <v>0.88570000000000004</v>
      </c>
      <c r="L439" s="147" t="s">
        <v>1586</v>
      </c>
      <c r="M439">
        <v>0.7419</v>
      </c>
      <c r="N439" t="s">
        <v>615</v>
      </c>
      <c r="O439" t="s">
        <v>747</v>
      </c>
    </row>
    <row r="440" spans="1:15">
      <c r="A440" t="s">
        <v>573</v>
      </c>
      <c r="B440">
        <v>1452</v>
      </c>
      <c r="C440" t="s">
        <v>987</v>
      </c>
      <c r="D440">
        <v>838</v>
      </c>
      <c r="E440" t="s">
        <v>457</v>
      </c>
      <c r="F440" t="s">
        <v>2335</v>
      </c>
      <c r="G440" t="s">
        <v>1714</v>
      </c>
      <c r="H440" t="s">
        <v>2334</v>
      </c>
      <c r="I440">
        <v>24</v>
      </c>
      <c r="J440">
        <v>24</v>
      </c>
      <c r="K440">
        <v>1</v>
      </c>
      <c r="L440" s="147" t="s">
        <v>1294</v>
      </c>
      <c r="M440">
        <v>0.54169999999999996</v>
      </c>
      <c r="N440" t="s">
        <v>615</v>
      </c>
      <c r="O440" t="s">
        <v>845</v>
      </c>
    </row>
    <row r="441" spans="1:15">
      <c r="A441" t="s">
        <v>573</v>
      </c>
      <c r="B441">
        <v>1455</v>
      </c>
      <c r="C441" t="s">
        <v>992</v>
      </c>
      <c r="D441">
        <v>395</v>
      </c>
      <c r="E441" t="s">
        <v>315</v>
      </c>
      <c r="F441" t="s">
        <v>2335</v>
      </c>
      <c r="G441" t="s">
        <v>1714</v>
      </c>
      <c r="H441" t="s">
        <v>2334</v>
      </c>
      <c r="I441">
        <v>29</v>
      </c>
      <c r="J441">
        <v>26</v>
      </c>
      <c r="K441">
        <v>0.89659999999999995</v>
      </c>
      <c r="L441" s="147" t="s">
        <v>1497</v>
      </c>
      <c r="M441">
        <v>0.76919999999999999</v>
      </c>
      <c r="N441" t="s">
        <v>615</v>
      </c>
      <c r="O441" t="s">
        <v>792</v>
      </c>
    </row>
    <row r="442" spans="1:15">
      <c r="A442" t="s">
        <v>573</v>
      </c>
      <c r="B442">
        <v>1455</v>
      </c>
      <c r="C442" t="s">
        <v>992</v>
      </c>
      <c r="D442">
        <v>512</v>
      </c>
      <c r="E442" t="s">
        <v>483</v>
      </c>
      <c r="F442" t="s">
        <v>2335</v>
      </c>
      <c r="G442" t="s">
        <v>1714</v>
      </c>
      <c r="H442" t="s">
        <v>2334</v>
      </c>
      <c r="I442">
        <v>59</v>
      </c>
      <c r="J442">
        <v>57</v>
      </c>
      <c r="K442">
        <v>0.96609999999999996</v>
      </c>
      <c r="L442" s="147" t="s">
        <v>1429</v>
      </c>
      <c r="M442">
        <v>0.70179999999999998</v>
      </c>
      <c r="N442" t="s">
        <v>615</v>
      </c>
      <c r="O442" t="s">
        <v>762</v>
      </c>
    </row>
    <row r="443" spans="1:15">
      <c r="A443" t="s">
        <v>573</v>
      </c>
      <c r="B443">
        <v>1455</v>
      </c>
      <c r="C443" t="s">
        <v>992</v>
      </c>
      <c r="D443">
        <v>511</v>
      </c>
      <c r="E443" t="s">
        <v>250</v>
      </c>
      <c r="F443" t="s">
        <v>2335</v>
      </c>
      <c r="G443" t="s">
        <v>1714</v>
      </c>
      <c r="H443" t="s">
        <v>2334</v>
      </c>
      <c r="I443">
        <v>32</v>
      </c>
      <c r="J443">
        <v>26</v>
      </c>
      <c r="K443">
        <v>0.8125</v>
      </c>
      <c r="L443" s="147" t="s">
        <v>1557</v>
      </c>
      <c r="M443">
        <v>0.73080000000000001</v>
      </c>
      <c r="N443" t="s">
        <v>615</v>
      </c>
      <c r="O443" t="s">
        <v>697</v>
      </c>
    </row>
    <row r="444" spans="1:15">
      <c r="A444" t="s">
        <v>573</v>
      </c>
      <c r="B444">
        <v>1455</v>
      </c>
      <c r="C444" t="s">
        <v>992</v>
      </c>
      <c r="D444">
        <v>513</v>
      </c>
      <c r="E444" t="s">
        <v>473</v>
      </c>
      <c r="F444" t="s">
        <v>2335</v>
      </c>
      <c r="G444" t="s">
        <v>1714</v>
      </c>
      <c r="H444" t="s">
        <v>2334</v>
      </c>
      <c r="I444">
        <v>90</v>
      </c>
      <c r="J444">
        <v>85</v>
      </c>
      <c r="K444">
        <v>0.94440000000000002</v>
      </c>
      <c r="L444" s="147" t="s">
        <v>1325</v>
      </c>
      <c r="M444">
        <v>0.76470000000000005</v>
      </c>
      <c r="N444" t="s">
        <v>615</v>
      </c>
      <c r="O444" t="s">
        <v>735</v>
      </c>
    </row>
    <row r="445" spans="1:15">
      <c r="A445" t="s">
        <v>573</v>
      </c>
      <c r="B445">
        <v>1455</v>
      </c>
      <c r="C445" t="s">
        <v>992</v>
      </c>
      <c r="D445">
        <v>514</v>
      </c>
      <c r="E445" t="s">
        <v>565</v>
      </c>
      <c r="F445" t="s">
        <v>2335</v>
      </c>
      <c r="G445" t="s">
        <v>1714</v>
      </c>
      <c r="H445" t="s">
        <v>2334</v>
      </c>
      <c r="I445">
        <v>23</v>
      </c>
      <c r="J445">
        <v>22</v>
      </c>
      <c r="K445">
        <v>0.95650000000000002</v>
      </c>
      <c r="L445" s="147" t="s">
        <v>1628</v>
      </c>
      <c r="M445">
        <v>0.72729999999999995</v>
      </c>
      <c r="N445" t="s">
        <v>615</v>
      </c>
      <c r="O445" t="s">
        <v>872</v>
      </c>
    </row>
    <row r="446" spans="1:15">
      <c r="A446" t="s">
        <v>573</v>
      </c>
      <c r="B446">
        <v>635</v>
      </c>
      <c r="C446" t="s">
        <v>995</v>
      </c>
      <c r="D446">
        <v>640</v>
      </c>
      <c r="E446" t="s">
        <v>9</v>
      </c>
      <c r="F446" t="s">
        <v>2335</v>
      </c>
      <c r="G446" t="s">
        <v>1714</v>
      </c>
      <c r="H446" t="s">
        <v>2334</v>
      </c>
      <c r="I446">
        <v>71</v>
      </c>
      <c r="J446">
        <v>71</v>
      </c>
      <c r="K446">
        <v>1</v>
      </c>
      <c r="L446" s="147" t="s">
        <v>1371</v>
      </c>
      <c r="M446">
        <v>0.67610000000000003</v>
      </c>
      <c r="N446" t="s">
        <v>615</v>
      </c>
      <c r="O446" t="s">
        <v>793</v>
      </c>
    </row>
    <row r="447" spans="1:15">
      <c r="A447" t="s">
        <v>573</v>
      </c>
      <c r="B447">
        <v>635</v>
      </c>
      <c r="C447" t="s">
        <v>995</v>
      </c>
      <c r="D447">
        <v>637</v>
      </c>
      <c r="E447" t="s">
        <v>69</v>
      </c>
      <c r="F447" t="s">
        <v>2335</v>
      </c>
      <c r="G447" t="s">
        <v>1714</v>
      </c>
      <c r="H447" t="s">
        <v>2334</v>
      </c>
      <c r="I447">
        <v>22</v>
      </c>
      <c r="J447">
        <v>20</v>
      </c>
      <c r="K447">
        <v>0.90910000000000002</v>
      </c>
      <c r="L447" s="147" t="s">
        <v>1394</v>
      </c>
      <c r="M447">
        <v>0.6</v>
      </c>
      <c r="N447" t="s">
        <v>615</v>
      </c>
      <c r="O447" t="s">
        <v>697</v>
      </c>
    </row>
    <row r="448" spans="1:15">
      <c r="A448" t="s">
        <v>573</v>
      </c>
      <c r="B448">
        <v>635</v>
      </c>
      <c r="C448" t="s">
        <v>995</v>
      </c>
      <c r="D448">
        <v>638</v>
      </c>
      <c r="E448" t="s">
        <v>420</v>
      </c>
      <c r="F448" t="s">
        <v>2335</v>
      </c>
      <c r="G448" t="s">
        <v>1714</v>
      </c>
      <c r="H448" t="s">
        <v>2334</v>
      </c>
      <c r="I448">
        <v>91</v>
      </c>
      <c r="J448">
        <v>90</v>
      </c>
      <c r="K448">
        <v>0.98899999999999999</v>
      </c>
      <c r="L448" s="147" t="s">
        <v>1456</v>
      </c>
      <c r="M448">
        <v>0.61109999999999998</v>
      </c>
      <c r="N448" t="s">
        <v>615</v>
      </c>
      <c r="O448" t="s">
        <v>792</v>
      </c>
    </row>
    <row r="449" spans="1:15">
      <c r="A449" t="s">
        <v>573</v>
      </c>
      <c r="B449">
        <v>1456</v>
      </c>
      <c r="C449" t="s">
        <v>998</v>
      </c>
      <c r="D449">
        <v>363</v>
      </c>
      <c r="E449" t="s">
        <v>222</v>
      </c>
      <c r="F449" t="s">
        <v>2335</v>
      </c>
      <c r="G449" t="s">
        <v>1714</v>
      </c>
      <c r="H449" t="s">
        <v>2334</v>
      </c>
      <c r="I449">
        <v>46</v>
      </c>
      <c r="J449">
        <v>45</v>
      </c>
      <c r="K449">
        <v>0.97829999999999995</v>
      </c>
      <c r="L449" s="147" t="s">
        <v>1558</v>
      </c>
      <c r="M449">
        <v>0.75560000000000005</v>
      </c>
      <c r="N449" t="s">
        <v>615</v>
      </c>
      <c r="O449" t="s">
        <v>755</v>
      </c>
    </row>
    <row r="450" spans="1:15">
      <c r="A450" t="s">
        <v>573</v>
      </c>
      <c r="B450">
        <v>1456</v>
      </c>
      <c r="C450" t="s">
        <v>998</v>
      </c>
      <c r="D450">
        <v>292</v>
      </c>
      <c r="E450" t="s">
        <v>106</v>
      </c>
      <c r="F450" t="s">
        <v>2335</v>
      </c>
      <c r="G450" t="s">
        <v>1714</v>
      </c>
      <c r="H450" t="s">
        <v>2334</v>
      </c>
      <c r="I450">
        <v>30</v>
      </c>
      <c r="J450">
        <v>29</v>
      </c>
      <c r="K450">
        <v>0.9667</v>
      </c>
      <c r="L450" s="147" t="s">
        <v>1586</v>
      </c>
      <c r="M450">
        <v>0.79310000000000003</v>
      </c>
      <c r="N450" t="s">
        <v>615</v>
      </c>
      <c r="O450" t="s">
        <v>688</v>
      </c>
    </row>
    <row r="451" spans="1:15">
      <c r="A451" t="s">
        <v>573</v>
      </c>
      <c r="B451">
        <v>1456</v>
      </c>
      <c r="C451" t="s">
        <v>998</v>
      </c>
      <c r="D451">
        <v>303</v>
      </c>
      <c r="E451" t="s">
        <v>495</v>
      </c>
      <c r="F451" t="s">
        <v>2335</v>
      </c>
      <c r="G451" t="s">
        <v>1714</v>
      </c>
      <c r="H451" t="s">
        <v>2334</v>
      </c>
      <c r="I451">
        <v>19</v>
      </c>
      <c r="J451">
        <v>19</v>
      </c>
      <c r="K451">
        <v>1</v>
      </c>
      <c r="L451" s="147" t="s">
        <v>1394</v>
      </c>
      <c r="M451">
        <v>0.63160000000000005</v>
      </c>
      <c r="N451" t="s">
        <v>615</v>
      </c>
      <c r="O451" t="s">
        <v>688</v>
      </c>
    </row>
    <row r="452" spans="1:15">
      <c r="A452" t="s">
        <v>573</v>
      </c>
      <c r="B452">
        <v>1456</v>
      </c>
      <c r="C452" t="s">
        <v>998</v>
      </c>
      <c r="D452">
        <v>361</v>
      </c>
      <c r="E452" t="s">
        <v>429</v>
      </c>
      <c r="F452" t="s">
        <v>2335</v>
      </c>
      <c r="G452" t="s">
        <v>1714</v>
      </c>
      <c r="H452" t="s">
        <v>2334</v>
      </c>
      <c r="I452">
        <v>36</v>
      </c>
      <c r="J452">
        <v>34</v>
      </c>
      <c r="K452">
        <v>0.94440000000000002</v>
      </c>
      <c r="L452" s="147" t="s">
        <v>1586</v>
      </c>
      <c r="M452">
        <v>0.67649999999999999</v>
      </c>
      <c r="N452" t="s">
        <v>615</v>
      </c>
      <c r="O452" t="s">
        <v>688</v>
      </c>
    </row>
    <row r="453" spans="1:15">
      <c r="A453" t="s">
        <v>573</v>
      </c>
      <c r="B453">
        <v>646</v>
      </c>
      <c r="C453" t="s">
        <v>1002</v>
      </c>
      <c r="D453">
        <v>650</v>
      </c>
      <c r="E453" t="s">
        <v>241</v>
      </c>
      <c r="F453" t="s">
        <v>2335</v>
      </c>
      <c r="G453" t="s">
        <v>1714</v>
      </c>
      <c r="H453" t="s">
        <v>2334</v>
      </c>
      <c r="I453">
        <v>48</v>
      </c>
      <c r="J453">
        <v>46</v>
      </c>
      <c r="K453">
        <v>0.95830000000000004</v>
      </c>
      <c r="L453" s="147" t="s">
        <v>1558</v>
      </c>
      <c r="M453">
        <v>0.73909999999999998</v>
      </c>
      <c r="N453" t="s">
        <v>615</v>
      </c>
      <c r="O453" t="s">
        <v>688</v>
      </c>
    </row>
    <row r="454" spans="1:15">
      <c r="A454" t="s">
        <v>573</v>
      </c>
      <c r="B454">
        <v>646</v>
      </c>
      <c r="C454" t="s">
        <v>1002</v>
      </c>
      <c r="D454">
        <v>647</v>
      </c>
      <c r="E454" t="s">
        <v>247</v>
      </c>
      <c r="F454" t="s">
        <v>2335</v>
      </c>
      <c r="G454" t="s">
        <v>1714</v>
      </c>
      <c r="H454" t="s">
        <v>2334</v>
      </c>
      <c r="I454">
        <v>14</v>
      </c>
      <c r="J454">
        <v>14</v>
      </c>
      <c r="K454">
        <v>1</v>
      </c>
      <c r="L454" s="147" t="s">
        <v>1289</v>
      </c>
      <c r="M454">
        <v>0.64290000000000003</v>
      </c>
      <c r="N454" t="s">
        <v>615</v>
      </c>
      <c r="O454" t="s">
        <v>688</v>
      </c>
    </row>
    <row r="455" spans="1:15">
      <c r="A455" t="s">
        <v>573</v>
      </c>
      <c r="B455">
        <v>646</v>
      </c>
      <c r="C455" t="s">
        <v>1002</v>
      </c>
      <c r="D455">
        <v>652</v>
      </c>
      <c r="E455" t="s">
        <v>210</v>
      </c>
      <c r="F455" t="s">
        <v>2335</v>
      </c>
      <c r="G455" t="s">
        <v>1714</v>
      </c>
      <c r="H455" t="s">
        <v>2334</v>
      </c>
      <c r="I455">
        <v>38</v>
      </c>
      <c r="J455">
        <v>38</v>
      </c>
      <c r="K455">
        <v>1</v>
      </c>
      <c r="L455" s="147" t="s">
        <v>1454</v>
      </c>
      <c r="M455">
        <v>0.55259999999999998</v>
      </c>
      <c r="N455" t="s">
        <v>615</v>
      </c>
      <c r="O455" t="s">
        <v>688</v>
      </c>
    </row>
    <row r="456" spans="1:15">
      <c r="A456" t="s">
        <v>573</v>
      </c>
      <c r="B456">
        <v>646</v>
      </c>
      <c r="C456" t="s">
        <v>1002</v>
      </c>
      <c r="D456">
        <v>656</v>
      </c>
      <c r="E456" t="s">
        <v>181</v>
      </c>
      <c r="F456" t="s">
        <v>2335</v>
      </c>
      <c r="G456" t="s">
        <v>1714</v>
      </c>
      <c r="H456" t="s">
        <v>2334</v>
      </c>
      <c r="I456">
        <v>50</v>
      </c>
      <c r="J456">
        <v>36</v>
      </c>
      <c r="K456">
        <v>0.72</v>
      </c>
      <c r="L456" s="147" t="s">
        <v>1436</v>
      </c>
      <c r="M456">
        <v>0.86109999999999998</v>
      </c>
      <c r="N456" t="s">
        <v>615</v>
      </c>
      <c r="O456" t="s">
        <v>697</v>
      </c>
    </row>
    <row r="457" spans="1:15">
      <c r="A457" t="s">
        <v>573</v>
      </c>
      <c r="B457">
        <v>646</v>
      </c>
      <c r="C457" t="s">
        <v>1002</v>
      </c>
      <c r="D457">
        <v>655</v>
      </c>
      <c r="E457" t="s">
        <v>214</v>
      </c>
      <c r="F457" t="s">
        <v>2335</v>
      </c>
      <c r="G457" t="s">
        <v>1714</v>
      </c>
      <c r="H457" t="s">
        <v>2334</v>
      </c>
      <c r="I457">
        <v>100</v>
      </c>
      <c r="J457">
        <v>93</v>
      </c>
      <c r="K457">
        <v>0.93</v>
      </c>
      <c r="L457" s="147" t="s">
        <v>1547</v>
      </c>
      <c r="M457">
        <v>0.6452</v>
      </c>
      <c r="N457" t="s">
        <v>615</v>
      </c>
      <c r="O457" t="s">
        <v>755</v>
      </c>
    </row>
    <row r="458" spans="1:15">
      <c r="A458" t="s">
        <v>573</v>
      </c>
      <c r="B458">
        <v>646</v>
      </c>
      <c r="C458" t="s">
        <v>1002</v>
      </c>
      <c r="D458">
        <v>660</v>
      </c>
      <c r="E458" t="s">
        <v>294</v>
      </c>
      <c r="F458" t="s">
        <v>2335</v>
      </c>
      <c r="G458" t="s">
        <v>1714</v>
      </c>
      <c r="H458" t="s">
        <v>2334</v>
      </c>
      <c r="I458">
        <v>48</v>
      </c>
      <c r="J458">
        <v>46</v>
      </c>
      <c r="K458">
        <v>0.95830000000000004</v>
      </c>
      <c r="L458" s="147" t="s">
        <v>1436</v>
      </c>
      <c r="M458">
        <v>0.67390000000000005</v>
      </c>
      <c r="N458" t="s">
        <v>615</v>
      </c>
      <c r="O458" t="s">
        <v>688</v>
      </c>
    </row>
    <row r="459" spans="1:15">
      <c r="A459" t="s">
        <v>573</v>
      </c>
      <c r="B459">
        <v>1457</v>
      </c>
      <c r="C459" t="s">
        <v>1010</v>
      </c>
      <c r="D459">
        <v>807</v>
      </c>
      <c r="E459" t="s">
        <v>149</v>
      </c>
      <c r="F459" t="s">
        <v>2335</v>
      </c>
      <c r="G459" t="s">
        <v>1714</v>
      </c>
      <c r="H459" t="s">
        <v>2334</v>
      </c>
      <c r="I459">
        <v>33</v>
      </c>
      <c r="J459">
        <v>33</v>
      </c>
      <c r="K459">
        <v>1</v>
      </c>
      <c r="L459" s="147" t="s">
        <v>1497</v>
      </c>
      <c r="M459">
        <v>0.60609999999999997</v>
      </c>
      <c r="N459" t="s">
        <v>615</v>
      </c>
      <c r="O459" t="s">
        <v>747</v>
      </c>
    </row>
    <row r="460" spans="1:15">
      <c r="A460" t="s">
        <v>573</v>
      </c>
      <c r="B460">
        <v>1457</v>
      </c>
      <c r="C460" t="s">
        <v>1010</v>
      </c>
      <c r="D460">
        <v>135</v>
      </c>
      <c r="E460" t="s">
        <v>224</v>
      </c>
      <c r="F460" t="s">
        <v>2335</v>
      </c>
      <c r="G460" t="s">
        <v>1714</v>
      </c>
      <c r="H460" t="s">
        <v>2334</v>
      </c>
      <c r="I460">
        <v>30</v>
      </c>
      <c r="J460">
        <v>30</v>
      </c>
      <c r="K460">
        <v>1</v>
      </c>
      <c r="L460" s="147" t="s">
        <v>1557</v>
      </c>
      <c r="M460">
        <v>0.63329999999999997</v>
      </c>
      <c r="N460" t="s">
        <v>615</v>
      </c>
      <c r="O460" t="s">
        <v>792</v>
      </c>
    </row>
    <row r="461" spans="1:15">
      <c r="A461" t="s">
        <v>573</v>
      </c>
      <c r="B461">
        <v>1457</v>
      </c>
      <c r="C461" t="s">
        <v>1010</v>
      </c>
      <c r="D461">
        <v>136</v>
      </c>
      <c r="E461" t="s">
        <v>281</v>
      </c>
      <c r="F461" t="s">
        <v>2335</v>
      </c>
      <c r="G461" t="s">
        <v>1714</v>
      </c>
      <c r="H461" t="s">
        <v>2334</v>
      </c>
      <c r="I461">
        <v>20</v>
      </c>
      <c r="J461">
        <v>20</v>
      </c>
      <c r="K461">
        <v>1</v>
      </c>
      <c r="L461" s="147" t="s">
        <v>1293</v>
      </c>
      <c r="M461">
        <v>0.7</v>
      </c>
      <c r="N461" t="s">
        <v>615</v>
      </c>
      <c r="O461" t="s">
        <v>793</v>
      </c>
    </row>
    <row r="462" spans="1:15">
      <c r="A462" t="s">
        <v>573</v>
      </c>
      <c r="B462">
        <v>1457</v>
      </c>
      <c r="C462" t="s">
        <v>1010</v>
      </c>
      <c r="D462">
        <v>812</v>
      </c>
      <c r="E462" t="s">
        <v>453</v>
      </c>
      <c r="F462" t="s">
        <v>2335</v>
      </c>
      <c r="G462" t="s">
        <v>1714</v>
      </c>
      <c r="H462" t="s">
        <v>2334</v>
      </c>
      <c r="I462">
        <v>28</v>
      </c>
      <c r="J462">
        <v>28</v>
      </c>
      <c r="K462">
        <v>1</v>
      </c>
      <c r="L462" s="147" t="s">
        <v>1557</v>
      </c>
      <c r="M462">
        <v>0.67859999999999998</v>
      </c>
      <c r="N462" t="s">
        <v>615</v>
      </c>
      <c r="O462" t="s">
        <v>747</v>
      </c>
    </row>
    <row r="463" spans="1:15">
      <c r="A463" t="s">
        <v>573</v>
      </c>
      <c r="B463">
        <v>1457</v>
      </c>
      <c r="C463" t="s">
        <v>1010</v>
      </c>
      <c r="D463">
        <v>811</v>
      </c>
      <c r="E463" t="s">
        <v>297</v>
      </c>
      <c r="F463" t="s">
        <v>2335</v>
      </c>
      <c r="G463" t="s">
        <v>1714</v>
      </c>
      <c r="H463" t="s">
        <v>2334</v>
      </c>
      <c r="I463">
        <v>26</v>
      </c>
      <c r="J463">
        <v>24</v>
      </c>
      <c r="K463">
        <v>0.92310000000000003</v>
      </c>
      <c r="L463" s="147" t="s">
        <v>1557</v>
      </c>
      <c r="M463">
        <v>0.79169999999999996</v>
      </c>
      <c r="N463" t="s">
        <v>615</v>
      </c>
      <c r="O463" t="s">
        <v>697</v>
      </c>
    </row>
    <row r="464" spans="1:15">
      <c r="A464" t="s">
        <v>573</v>
      </c>
      <c r="B464">
        <v>1457</v>
      </c>
      <c r="C464" t="s">
        <v>1010</v>
      </c>
      <c r="D464">
        <v>813</v>
      </c>
      <c r="E464" t="s">
        <v>491</v>
      </c>
      <c r="F464" t="s">
        <v>2335</v>
      </c>
      <c r="G464" t="s">
        <v>1714</v>
      </c>
      <c r="H464" t="s">
        <v>2334</v>
      </c>
      <c r="I464">
        <v>80</v>
      </c>
      <c r="J464">
        <v>75</v>
      </c>
      <c r="K464">
        <v>0.9375</v>
      </c>
      <c r="L464" s="147" t="s">
        <v>1432</v>
      </c>
      <c r="M464">
        <v>0.68</v>
      </c>
      <c r="N464" t="s">
        <v>615</v>
      </c>
      <c r="O464" t="s">
        <v>735</v>
      </c>
    </row>
    <row r="465" spans="1:15">
      <c r="A465" t="s">
        <v>573</v>
      </c>
      <c r="B465">
        <v>1457</v>
      </c>
      <c r="C465" t="s">
        <v>1010</v>
      </c>
      <c r="D465">
        <v>810</v>
      </c>
      <c r="E465" t="s">
        <v>563</v>
      </c>
      <c r="F465" t="s">
        <v>2335</v>
      </c>
      <c r="G465" t="s">
        <v>1714</v>
      </c>
      <c r="H465" t="s">
        <v>2334</v>
      </c>
      <c r="I465">
        <v>44</v>
      </c>
      <c r="J465">
        <v>42</v>
      </c>
      <c r="K465">
        <v>0.95450000000000002</v>
      </c>
      <c r="L465" s="147" t="s">
        <v>1283</v>
      </c>
      <c r="M465">
        <v>0.66669999999999996</v>
      </c>
      <c r="N465" t="s">
        <v>615</v>
      </c>
      <c r="O465" t="s">
        <v>786</v>
      </c>
    </row>
    <row r="466" spans="1:15">
      <c r="A466" t="s">
        <v>573</v>
      </c>
      <c r="B466">
        <v>1458</v>
      </c>
      <c r="C466" t="s">
        <v>1015</v>
      </c>
      <c r="D466">
        <v>2047</v>
      </c>
      <c r="E466" t="s">
        <v>300</v>
      </c>
      <c r="F466" t="s">
        <v>2335</v>
      </c>
      <c r="G466" t="s">
        <v>1714</v>
      </c>
      <c r="H466" t="s">
        <v>2334</v>
      </c>
      <c r="I466">
        <v>100</v>
      </c>
      <c r="J466">
        <v>94</v>
      </c>
      <c r="K466">
        <v>0.94</v>
      </c>
      <c r="L466" s="147" t="s">
        <v>1331</v>
      </c>
      <c r="M466">
        <v>0.77659999999999996</v>
      </c>
      <c r="N466" t="s">
        <v>615</v>
      </c>
      <c r="O466" t="s">
        <v>792</v>
      </c>
    </row>
    <row r="467" spans="1:15">
      <c r="A467" t="s">
        <v>573</v>
      </c>
      <c r="B467">
        <v>1458</v>
      </c>
      <c r="C467" t="s">
        <v>1015</v>
      </c>
      <c r="D467">
        <v>2045</v>
      </c>
      <c r="E467" t="s">
        <v>302</v>
      </c>
      <c r="F467" t="s">
        <v>2335</v>
      </c>
      <c r="G467" t="s">
        <v>1714</v>
      </c>
      <c r="H467" t="s">
        <v>2334</v>
      </c>
      <c r="I467">
        <v>26</v>
      </c>
      <c r="J467">
        <v>26</v>
      </c>
      <c r="K467">
        <v>1</v>
      </c>
      <c r="L467" s="147" t="s">
        <v>1370</v>
      </c>
      <c r="M467">
        <v>0.65380000000000005</v>
      </c>
      <c r="N467" t="s">
        <v>615</v>
      </c>
      <c r="O467" t="s">
        <v>793</v>
      </c>
    </row>
    <row r="468" spans="1:15">
      <c r="A468" t="s">
        <v>573</v>
      </c>
      <c r="B468">
        <v>1459</v>
      </c>
      <c r="C468" t="s">
        <v>1019</v>
      </c>
      <c r="D468">
        <v>884</v>
      </c>
      <c r="E468" t="s">
        <v>205</v>
      </c>
      <c r="F468" t="s">
        <v>2335</v>
      </c>
      <c r="G468" t="s">
        <v>1714</v>
      </c>
      <c r="H468" t="s">
        <v>2334</v>
      </c>
      <c r="I468">
        <v>44</v>
      </c>
      <c r="J468">
        <v>43</v>
      </c>
      <c r="K468">
        <v>0.97729999999999995</v>
      </c>
      <c r="L468" s="147" t="s">
        <v>1447</v>
      </c>
      <c r="M468">
        <v>0.74419999999999997</v>
      </c>
      <c r="N468" t="s">
        <v>615</v>
      </c>
      <c r="O468" t="s">
        <v>735</v>
      </c>
    </row>
    <row r="469" spans="1:15">
      <c r="A469" t="s">
        <v>573</v>
      </c>
      <c r="B469">
        <v>1459</v>
      </c>
      <c r="C469" t="s">
        <v>1019</v>
      </c>
      <c r="D469">
        <v>886</v>
      </c>
      <c r="E469" t="s">
        <v>442</v>
      </c>
      <c r="F469" t="s">
        <v>2335</v>
      </c>
      <c r="G469" t="s">
        <v>1714</v>
      </c>
      <c r="H469" t="s">
        <v>2334</v>
      </c>
      <c r="I469">
        <v>35</v>
      </c>
      <c r="J469">
        <v>35</v>
      </c>
      <c r="K469">
        <v>1</v>
      </c>
      <c r="L469" s="147" t="s">
        <v>1557</v>
      </c>
      <c r="M469">
        <v>0.54290000000000005</v>
      </c>
      <c r="N469" t="s">
        <v>615</v>
      </c>
      <c r="O469" t="s">
        <v>747</v>
      </c>
    </row>
    <row r="470" spans="1:15">
      <c r="A470" t="s">
        <v>573</v>
      </c>
      <c r="B470">
        <v>1460</v>
      </c>
      <c r="C470" t="s">
        <v>1021</v>
      </c>
      <c r="D470">
        <v>964</v>
      </c>
      <c r="E470" t="s">
        <v>308</v>
      </c>
      <c r="F470" t="s">
        <v>2335</v>
      </c>
      <c r="G470" t="s">
        <v>1714</v>
      </c>
      <c r="H470" t="s">
        <v>2334</v>
      </c>
      <c r="I470">
        <v>23</v>
      </c>
      <c r="J470">
        <v>22</v>
      </c>
      <c r="K470">
        <v>0.95650000000000002</v>
      </c>
      <c r="L470" s="147" t="s">
        <v>1293</v>
      </c>
      <c r="M470">
        <v>0.63639999999999997</v>
      </c>
      <c r="N470" t="s">
        <v>615</v>
      </c>
      <c r="O470" t="s">
        <v>697</v>
      </c>
    </row>
    <row r="471" spans="1:15">
      <c r="A471" t="s">
        <v>573</v>
      </c>
      <c r="B471">
        <v>1460</v>
      </c>
      <c r="C471" t="s">
        <v>1021</v>
      </c>
      <c r="D471">
        <v>966</v>
      </c>
      <c r="E471" t="s">
        <v>492</v>
      </c>
      <c r="F471" t="s">
        <v>2335</v>
      </c>
      <c r="G471" t="s">
        <v>1714</v>
      </c>
      <c r="H471" t="s">
        <v>2334</v>
      </c>
      <c r="I471">
        <v>106</v>
      </c>
      <c r="J471">
        <v>100</v>
      </c>
      <c r="K471">
        <v>0.94340000000000002</v>
      </c>
      <c r="L471" s="147" t="s">
        <v>1414</v>
      </c>
      <c r="M471">
        <v>0.43</v>
      </c>
      <c r="N471" t="s">
        <v>615</v>
      </c>
      <c r="O471" t="s">
        <v>735</v>
      </c>
    </row>
    <row r="472" spans="1:15">
      <c r="A472" t="s">
        <v>573</v>
      </c>
      <c r="B472">
        <v>1460</v>
      </c>
      <c r="C472" t="s">
        <v>1021</v>
      </c>
      <c r="D472">
        <v>13</v>
      </c>
      <c r="E472" t="s">
        <v>372</v>
      </c>
      <c r="F472" t="s">
        <v>2335</v>
      </c>
      <c r="G472" t="s">
        <v>1714</v>
      </c>
      <c r="H472" t="s">
        <v>2334</v>
      </c>
      <c r="I472">
        <v>20</v>
      </c>
      <c r="J472">
        <v>20</v>
      </c>
      <c r="K472">
        <v>1</v>
      </c>
      <c r="L472" s="147" t="s">
        <v>1289</v>
      </c>
      <c r="M472">
        <v>0.45</v>
      </c>
      <c r="N472" t="s">
        <v>615</v>
      </c>
      <c r="O472" t="s">
        <v>845</v>
      </c>
    </row>
    <row r="473" spans="1:15">
      <c r="A473" t="s">
        <v>573</v>
      </c>
      <c r="B473">
        <v>1460</v>
      </c>
      <c r="C473" t="s">
        <v>1021</v>
      </c>
      <c r="D473">
        <v>965</v>
      </c>
      <c r="E473" t="s">
        <v>77</v>
      </c>
      <c r="F473" t="s">
        <v>2335</v>
      </c>
      <c r="G473" t="s">
        <v>1714</v>
      </c>
      <c r="H473" t="s">
        <v>2334</v>
      </c>
      <c r="I473">
        <v>69</v>
      </c>
      <c r="J473">
        <v>69</v>
      </c>
      <c r="K473">
        <v>1</v>
      </c>
      <c r="L473" s="147" t="s">
        <v>1290</v>
      </c>
      <c r="M473">
        <v>0.42030000000000001</v>
      </c>
      <c r="N473" t="s">
        <v>615</v>
      </c>
      <c r="O473" t="s">
        <v>786</v>
      </c>
    </row>
    <row r="474" spans="1:15">
      <c r="A474" t="s">
        <v>573</v>
      </c>
      <c r="B474">
        <v>1615</v>
      </c>
      <c r="C474" t="s">
        <v>1025</v>
      </c>
      <c r="D474">
        <v>674</v>
      </c>
      <c r="E474" t="s">
        <v>404</v>
      </c>
      <c r="F474" t="s">
        <v>2335</v>
      </c>
      <c r="G474" t="s">
        <v>1714</v>
      </c>
      <c r="H474" t="s">
        <v>2334</v>
      </c>
      <c r="I474">
        <v>74</v>
      </c>
      <c r="J474">
        <v>74</v>
      </c>
      <c r="K474">
        <v>1</v>
      </c>
      <c r="L474" s="147" t="s">
        <v>1373</v>
      </c>
      <c r="M474">
        <v>0.51349999999999996</v>
      </c>
      <c r="N474" t="s">
        <v>615</v>
      </c>
      <c r="O474" t="s">
        <v>786</v>
      </c>
    </row>
    <row r="475" spans="1:15">
      <c r="A475" t="s">
        <v>573</v>
      </c>
      <c r="B475">
        <v>1615</v>
      </c>
      <c r="C475" t="s">
        <v>1025</v>
      </c>
      <c r="D475">
        <v>675</v>
      </c>
      <c r="E475" t="s">
        <v>430</v>
      </c>
      <c r="F475" t="s">
        <v>2335</v>
      </c>
      <c r="G475" t="s">
        <v>1714</v>
      </c>
      <c r="H475" t="s">
        <v>2334</v>
      </c>
      <c r="I475">
        <v>36</v>
      </c>
      <c r="J475">
        <v>33</v>
      </c>
      <c r="K475">
        <v>0.91669999999999996</v>
      </c>
      <c r="L475" s="147" t="s">
        <v>1557</v>
      </c>
      <c r="M475">
        <v>0.57579999999999998</v>
      </c>
      <c r="N475" t="s">
        <v>615</v>
      </c>
      <c r="O475" t="s">
        <v>697</v>
      </c>
    </row>
    <row r="476" spans="1:15">
      <c r="A476" t="s">
        <v>573</v>
      </c>
      <c r="B476">
        <v>1615</v>
      </c>
      <c r="C476" t="s">
        <v>1025</v>
      </c>
      <c r="D476">
        <v>677</v>
      </c>
      <c r="E476" t="s">
        <v>521</v>
      </c>
      <c r="F476" t="s">
        <v>2335</v>
      </c>
      <c r="G476" t="s">
        <v>1714</v>
      </c>
      <c r="H476" t="s">
        <v>2334</v>
      </c>
      <c r="I476">
        <v>68</v>
      </c>
      <c r="J476">
        <v>65</v>
      </c>
      <c r="K476">
        <v>0.95589999999999997</v>
      </c>
      <c r="L476" s="147" t="s">
        <v>1448</v>
      </c>
      <c r="M476">
        <v>0.50770000000000004</v>
      </c>
      <c r="N476" t="s">
        <v>615</v>
      </c>
      <c r="O476" t="s">
        <v>735</v>
      </c>
    </row>
    <row r="477" spans="1:15">
      <c r="A477" t="s">
        <v>573</v>
      </c>
      <c r="B477">
        <v>1615</v>
      </c>
      <c r="C477" t="s">
        <v>1025</v>
      </c>
      <c r="D477">
        <v>680</v>
      </c>
      <c r="E477" t="s">
        <v>440</v>
      </c>
      <c r="F477" t="s">
        <v>2335</v>
      </c>
      <c r="G477" t="s">
        <v>1714</v>
      </c>
      <c r="H477" t="s">
        <v>2334</v>
      </c>
      <c r="I477">
        <v>58</v>
      </c>
      <c r="J477">
        <v>57</v>
      </c>
      <c r="K477">
        <v>0.98280000000000001</v>
      </c>
      <c r="L477" s="147" t="s">
        <v>1310</v>
      </c>
      <c r="M477">
        <v>0.64910000000000001</v>
      </c>
      <c r="N477" t="s">
        <v>615</v>
      </c>
      <c r="O477" t="s">
        <v>792</v>
      </c>
    </row>
    <row r="478" spans="1:15">
      <c r="A478" t="s">
        <v>573</v>
      </c>
      <c r="B478">
        <v>1461</v>
      </c>
      <c r="C478" t="s">
        <v>1029</v>
      </c>
      <c r="D478">
        <v>324</v>
      </c>
      <c r="E478" t="s">
        <v>343</v>
      </c>
      <c r="F478" t="s">
        <v>2335</v>
      </c>
      <c r="G478" t="s">
        <v>1714</v>
      </c>
      <c r="H478" t="s">
        <v>2334</v>
      </c>
      <c r="I478">
        <v>56</v>
      </c>
      <c r="J478">
        <v>56</v>
      </c>
      <c r="K478">
        <v>1</v>
      </c>
      <c r="L478" s="147" t="s">
        <v>1429</v>
      </c>
      <c r="M478">
        <v>0.71430000000000005</v>
      </c>
      <c r="N478" t="s">
        <v>615</v>
      </c>
      <c r="O478" t="s">
        <v>693</v>
      </c>
    </row>
    <row r="479" spans="1:15">
      <c r="A479" t="s">
        <v>573</v>
      </c>
      <c r="B479">
        <v>1462</v>
      </c>
      <c r="C479" t="s">
        <v>1031</v>
      </c>
      <c r="D479">
        <v>2139</v>
      </c>
      <c r="E479" t="s">
        <v>500</v>
      </c>
      <c r="F479" t="s">
        <v>2335</v>
      </c>
      <c r="G479" t="s">
        <v>1714</v>
      </c>
      <c r="H479" t="s">
        <v>2334</v>
      </c>
      <c r="I479">
        <v>17</v>
      </c>
      <c r="J479">
        <v>17</v>
      </c>
      <c r="K479">
        <v>1</v>
      </c>
      <c r="L479" s="147" t="s">
        <v>1394</v>
      </c>
      <c r="M479">
        <v>0.70589999999999997</v>
      </c>
      <c r="N479" t="s">
        <v>615</v>
      </c>
      <c r="O479" t="s">
        <v>747</v>
      </c>
    </row>
    <row r="480" spans="1:15">
      <c r="A480" t="s">
        <v>573</v>
      </c>
      <c r="B480">
        <v>1462</v>
      </c>
      <c r="C480" t="s">
        <v>1031</v>
      </c>
      <c r="D480">
        <v>2144</v>
      </c>
      <c r="E480" t="s">
        <v>186</v>
      </c>
      <c r="F480" t="s">
        <v>2335</v>
      </c>
      <c r="G480" t="s">
        <v>1714</v>
      </c>
      <c r="H480" t="s">
        <v>2334</v>
      </c>
      <c r="I480">
        <v>33</v>
      </c>
      <c r="J480">
        <v>32</v>
      </c>
      <c r="K480">
        <v>0.96970000000000001</v>
      </c>
      <c r="L480" s="147" t="s">
        <v>1557</v>
      </c>
      <c r="M480">
        <v>0.59379999999999999</v>
      </c>
      <c r="N480" t="s">
        <v>615</v>
      </c>
      <c r="O480" t="s">
        <v>735</v>
      </c>
    </row>
    <row r="481" spans="1:15">
      <c r="A481" t="s">
        <v>573</v>
      </c>
      <c r="B481">
        <v>1464</v>
      </c>
      <c r="C481" t="s">
        <v>1036</v>
      </c>
      <c r="D481">
        <v>107</v>
      </c>
      <c r="E481" t="s">
        <v>53</v>
      </c>
      <c r="F481" t="s">
        <v>2335</v>
      </c>
      <c r="G481" t="s">
        <v>1714</v>
      </c>
      <c r="H481" t="s">
        <v>2334</v>
      </c>
      <c r="I481">
        <v>71</v>
      </c>
      <c r="J481">
        <v>64</v>
      </c>
      <c r="K481">
        <v>0.90139999999999998</v>
      </c>
      <c r="L481" s="147" t="s">
        <v>1361</v>
      </c>
      <c r="M481">
        <v>0.60940000000000005</v>
      </c>
      <c r="N481" t="s">
        <v>615</v>
      </c>
      <c r="O481" t="s">
        <v>792</v>
      </c>
    </row>
    <row r="482" spans="1:15">
      <c r="A482" t="s">
        <v>573</v>
      </c>
      <c r="B482">
        <v>1464</v>
      </c>
      <c r="C482" t="s">
        <v>1036</v>
      </c>
      <c r="D482">
        <v>106</v>
      </c>
      <c r="E482" t="s">
        <v>494</v>
      </c>
      <c r="F482" t="s">
        <v>2335</v>
      </c>
      <c r="G482" t="s">
        <v>1714</v>
      </c>
      <c r="H482" t="s">
        <v>2334</v>
      </c>
      <c r="I482">
        <v>36</v>
      </c>
      <c r="J482">
        <v>36</v>
      </c>
      <c r="K482">
        <v>1</v>
      </c>
      <c r="L482" s="147" t="s">
        <v>1308</v>
      </c>
      <c r="M482">
        <v>0.72219999999999995</v>
      </c>
      <c r="N482" t="s">
        <v>615</v>
      </c>
      <c r="O482" t="s">
        <v>1038</v>
      </c>
    </row>
    <row r="483" spans="1:15">
      <c r="A483" t="s">
        <v>573</v>
      </c>
      <c r="B483">
        <v>1465</v>
      </c>
      <c r="C483" t="s">
        <v>1039</v>
      </c>
      <c r="D483">
        <v>339</v>
      </c>
      <c r="E483" t="s">
        <v>102</v>
      </c>
      <c r="F483" t="s">
        <v>2335</v>
      </c>
      <c r="G483" t="s">
        <v>1714</v>
      </c>
      <c r="H483" t="s">
        <v>2334</v>
      </c>
      <c r="I483">
        <v>39</v>
      </c>
      <c r="J483">
        <v>39</v>
      </c>
      <c r="K483">
        <v>1</v>
      </c>
      <c r="L483" s="147" t="s">
        <v>1360</v>
      </c>
      <c r="M483">
        <v>0.46150000000000002</v>
      </c>
      <c r="N483" t="s">
        <v>615</v>
      </c>
      <c r="O483" t="s">
        <v>747</v>
      </c>
    </row>
    <row r="484" spans="1:15">
      <c r="A484" t="s">
        <v>573</v>
      </c>
      <c r="B484">
        <v>1465</v>
      </c>
      <c r="C484" t="s">
        <v>1039</v>
      </c>
      <c r="D484">
        <v>340</v>
      </c>
      <c r="E484" t="s">
        <v>158</v>
      </c>
      <c r="F484" t="s">
        <v>2335</v>
      </c>
      <c r="G484" t="s">
        <v>1714</v>
      </c>
      <c r="H484" t="s">
        <v>2334</v>
      </c>
      <c r="I484">
        <v>29</v>
      </c>
      <c r="J484">
        <v>24</v>
      </c>
      <c r="K484">
        <v>0.8276</v>
      </c>
      <c r="L484" s="147" t="s">
        <v>1293</v>
      </c>
      <c r="M484">
        <v>0.58330000000000004</v>
      </c>
      <c r="N484" t="s">
        <v>615</v>
      </c>
      <c r="O484" t="s">
        <v>697</v>
      </c>
    </row>
    <row r="485" spans="1:15">
      <c r="A485" t="s">
        <v>573</v>
      </c>
      <c r="B485">
        <v>1465</v>
      </c>
      <c r="C485" t="s">
        <v>1039</v>
      </c>
      <c r="D485">
        <v>341</v>
      </c>
      <c r="E485" t="s">
        <v>508</v>
      </c>
      <c r="F485" t="s">
        <v>2335</v>
      </c>
      <c r="G485" t="s">
        <v>1714</v>
      </c>
      <c r="H485" t="s">
        <v>2334</v>
      </c>
      <c r="I485">
        <v>41</v>
      </c>
      <c r="J485">
        <v>39</v>
      </c>
      <c r="K485">
        <v>0.95120000000000005</v>
      </c>
      <c r="L485" s="147" t="s">
        <v>1586</v>
      </c>
      <c r="M485">
        <v>0.5897</v>
      </c>
      <c r="N485" t="s">
        <v>615</v>
      </c>
      <c r="O485" t="s">
        <v>735</v>
      </c>
    </row>
    <row r="486" spans="1:15">
      <c r="A486" t="s">
        <v>573</v>
      </c>
      <c r="B486">
        <v>703</v>
      </c>
      <c r="C486" t="s">
        <v>1041</v>
      </c>
      <c r="D486">
        <v>706</v>
      </c>
      <c r="E486" t="s">
        <v>238</v>
      </c>
      <c r="F486" t="s">
        <v>2335</v>
      </c>
      <c r="G486" t="s">
        <v>1714</v>
      </c>
      <c r="H486" t="s">
        <v>2334</v>
      </c>
      <c r="I486">
        <v>28</v>
      </c>
      <c r="J486">
        <v>24</v>
      </c>
      <c r="K486">
        <v>0.85709999999999997</v>
      </c>
      <c r="L486" s="147" t="s">
        <v>1370</v>
      </c>
      <c r="M486">
        <v>0.70830000000000004</v>
      </c>
      <c r="N486" t="s">
        <v>615</v>
      </c>
      <c r="O486" t="s">
        <v>793</v>
      </c>
    </row>
    <row r="487" spans="1:15">
      <c r="A487" t="s">
        <v>573</v>
      </c>
      <c r="B487">
        <v>703</v>
      </c>
      <c r="C487" t="s">
        <v>1041</v>
      </c>
      <c r="D487">
        <v>705</v>
      </c>
      <c r="E487" t="s">
        <v>240</v>
      </c>
      <c r="F487" t="s">
        <v>2335</v>
      </c>
      <c r="G487" t="s">
        <v>1714</v>
      </c>
      <c r="H487" t="s">
        <v>2334</v>
      </c>
      <c r="I487">
        <v>61</v>
      </c>
      <c r="J487">
        <v>57</v>
      </c>
      <c r="K487">
        <v>0.93440000000000001</v>
      </c>
      <c r="L487" s="147" t="s">
        <v>1578</v>
      </c>
      <c r="M487">
        <v>0.47370000000000001</v>
      </c>
      <c r="N487" t="s">
        <v>615</v>
      </c>
      <c r="O487" t="s">
        <v>792</v>
      </c>
    </row>
    <row r="488" spans="1:15">
      <c r="A488" t="s">
        <v>573</v>
      </c>
      <c r="B488">
        <v>707</v>
      </c>
      <c r="C488" t="s">
        <v>1043</v>
      </c>
      <c r="D488">
        <v>711</v>
      </c>
      <c r="E488" t="s">
        <v>121</v>
      </c>
      <c r="F488" t="s">
        <v>2335</v>
      </c>
      <c r="G488" t="s">
        <v>1714</v>
      </c>
      <c r="H488" t="s">
        <v>2334</v>
      </c>
      <c r="I488">
        <v>42</v>
      </c>
      <c r="J488">
        <v>42</v>
      </c>
      <c r="K488">
        <v>1</v>
      </c>
      <c r="L488" s="147" t="s">
        <v>1436</v>
      </c>
      <c r="M488">
        <v>0.73809999999999998</v>
      </c>
      <c r="N488" t="s">
        <v>615</v>
      </c>
      <c r="O488" t="s">
        <v>735</v>
      </c>
    </row>
    <row r="489" spans="1:15">
      <c r="A489" t="s">
        <v>573</v>
      </c>
      <c r="B489">
        <v>707</v>
      </c>
      <c r="C489" t="s">
        <v>1043</v>
      </c>
      <c r="D489">
        <v>710</v>
      </c>
      <c r="E489" t="s">
        <v>449</v>
      </c>
      <c r="F489" t="s">
        <v>2335</v>
      </c>
      <c r="G489" t="s">
        <v>1714</v>
      </c>
      <c r="H489" t="s">
        <v>2334</v>
      </c>
      <c r="I489">
        <v>62</v>
      </c>
      <c r="J489">
        <v>62</v>
      </c>
      <c r="K489">
        <v>1</v>
      </c>
      <c r="L489" s="147" t="s">
        <v>1310</v>
      </c>
      <c r="M489">
        <v>0.5968</v>
      </c>
      <c r="N489" t="s">
        <v>615</v>
      </c>
      <c r="O489" t="s">
        <v>786</v>
      </c>
    </row>
    <row r="490" spans="1:15">
      <c r="A490" t="s">
        <v>573</v>
      </c>
      <c r="B490">
        <v>713</v>
      </c>
      <c r="C490" t="s">
        <v>1045</v>
      </c>
      <c r="D490">
        <v>714</v>
      </c>
      <c r="E490" t="s">
        <v>190</v>
      </c>
      <c r="F490" t="s">
        <v>2335</v>
      </c>
      <c r="G490" t="s">
        <v>1714</v>
      </c>
      <c r="H490" t="s">
        <v>2334</v>
      </c>
      <c r="I490">
        <v>20</v>
      </c>
      <c r="J490">
        <v>17</v>
      </c>
      <c r="K490">
        <v>0.85</v>
      </c>
      <c r="L490" s="147" t="s">
        <v>1289</v>
      </c>
      <c r="M490">
        <v>0.52939999999999998</v>
      </c>
      <c r="N490" t="s">
        <v>615</v>
      </c>
      <c r="O490" t="s">
        <v>792</v>
      </c>
    </row>
    <row r="491" spans="1:15">
      <c r="A491" t="s">
        <v>573</v>
      </c>
      <c r="B491">
        <v>718</v>
      </c>
      <c r="C491" t="s">
        <v>1047</v>
      </c>
      <c r="D491">
        <v>721</v>
      </c>
      <c r="E491" t="s">
        <v>320</v>
      </c>
      <c r="F491" t="s">
        <v>2335</v>
      </c>
      <c r="G491" t="s">
        <v>1714</v>
      </c>
      <c r="H491" t="s">
        <v>2334</v>
      </c>
      <c r="I491">
        <v>24</v>
      </c>
      <c r="J491">
        <v>22</v>
      </c>
      <c r="K491">
        <v>0.91669999999999996</v>
      </c>
      <c r="L491" s="147" t="s">
        <v>1293</v>
      </c>
      <c r="M491">
        <v>0.63639999999999997</v>
      </c>
      <c r="N491" t="s">
        <v>615</v>
      </c>
      <c r="O491" t="s">
        <v>735</v>
      </c>
    </row>
    <row r="492" spans="1:15">
      <c r="A492" t="s">
        <v>573</v>
      </c>
      <c r="B492">
        <v>722</v>
      </c>
      <c r="C492" t="s">
        <v>1050</v>
      </c>
      <c r="D492">
        <v>725</v>
      </c>
      <c r="E492" t="s">
        <v>62</v>
      </c>
      <c r="F492" t="s">
        <v>2335</v>
      </c>
      <c r="G492" t="s">
        <v>1714</v>
      </c>
      <c r="H492" t="s">
        <v>2334</v>
      </c>
      <c r="I492">
        <v>35</v>
      </c>
      <c r="J492">
        <v>34</v>
      </c>
      <c r="K492">
        <v>0.97140000000000004</v>
      </c>
      <c r="L492" s="147" t="s">
        <v>1586</v>
      </c>
      <c r="M492">
        <v>0.67649999999999999</v>
      </c>
      <c r="N492" t="s">
        <v>615</v>
      </c>
      <c r="O492" t="s">
        <v>851</v>
      </c>
    </row>
    <row r="493" spans="1:15">
      <c r="A493" t="s">
        <v>573</v>
      </c>
      <c r="B493">
        <v>1466</v>
      </c>
      <c r="C493" t="s">
        <v>1054</v>
      </c>
      <c r="D493">
        <v>331</v>
      </c>
      <c r="E493" t="s">
        <v>96</v>
      </c>
      <c r="F493" t="s">
        <v>2335</v>
      </c>
      <c r="G493" t="s">
        <v>1714</v>
      </c>
      <c r="H493" t="s">
        <v>2334</v>
      </c>
      <c r="I493">
        <v>65</v>
      </c>
      <c r="J493">
        <v>62</v>
      </c>
      <c r="K493">
        <v>0.95379999999999998</v>
      </c>
      <c r="L493" s="147" t="s">
        <v>1371</v>
      </c>
      <c r="M493">
        <v>0.7742</v>
      </c>
      <c r="N493" t="s">
        <v>615</v>
      </c>
      <c r="O493" t="s">
        <v>735</v>
      </c>
    </row>
    <row r="494" spans="1:15">
      <c r="A494" t="s">
        <v>573</v>
      </c>
      <c r="B494">
        <v>1466</v>
      </c>
      <c r="C494" t="s">
        <v>1054</v>
      </c>
      <c r="D494">
        <v>333</v>
      </c>
      <c r="E494" t="s">
        <v>406</v>
      </c>
      <c r="F494" t="s">
        <v>2335</v>
      </c>
      <c r="G494" t="s">
        <v>1714</v>
      </c>
      <c r="H494" t="s">
        <v>2334</v>
      </c>
      <c r="I494">
        <v>83</v>
      </c>
      <c r="J494">
        <v>83</v>
      </c>
      <c r="K494">
        <v>1</v>
      </c>
      <c r="L494" s="147" t="s">
        <v>1306</v>
      </c>
      <c r="M494">
        <v>0.63859999999999995</v>
      </c>
      <c r="N494" t="s">
        <v>615</v>
      </c>
      <c r="O494" t="s">
        <v>747</v>
      </c>
    </row>
    <row r="495" spans="1:15">
      <c r="A495" t="s">
        <v>573</v>
      </c>
      <c r="B495">
        <v>1466</v>
      </c>
      <c r="C495" t="s">
        <v>1054</v>
      </c>
      <c r="D495">
        <v>332</v>
      </c>
      <c r="E495" t="s">
        <v>173</v>
      </c>
      <c r="F495" t="s">
        <v>2335</v>
      </c>
      <c r="G495" t="s">
        <v>1714</v>
      </c>
      <c r="H495" t="s">
        <v>2334</v>
      </c>
      <c r="I495">
        <v>42</v>
      </c>
      <c r="J495">
        <v>36</v>
      </c>
      <c r="K495">
        <v>0.85709999999999997</v>
      </c>
      <c r="L495" s="147" t="s">
        <v>1578</v>
      </c>
      <c r="M495">
        <v>0.75</v>
      </c>
      <c r="N495" t="s">
        <v>615</v>
      </c>
      <c r="O495" t="s">
        <v>697</v>
      </c>
    </row>
    <row r="496" spans="1:15">
      <c r="A496" t="s">
        <v>573</v>
      </c>
      <c r="B496">
        <v>743</v>
      </c>
      <c r="C496" t="s">
        <v>1058</v>
      </c>
      <c r="D496">
        <v>746</v>
      </c>
      <c r="E496" t="s">
        <v>273</v>
      </c>
      <c r="F496" t="s">
        <v>2335</v>
      </c>
      <c r="G496" t="s">
        <v>1714</v>
      </c>
      <c r="H496" t="s">
        <v>2334</v>
      </c>
      <c r="I496">
        <v>17</v>
      </c>
      <c r="J496">
        <v>17</v>
      </c>
      <c r="K496">
        <v>1</v>
      </c>
      <c r="L496" s="147" t="s">
        <v>1289</v>
      </c>
      <c r="M496">
        <v>0.52939999999999998</v>
      </c>
      <c r="N496" t="s">
        <v>615</v>
      </c>
      <c r="O496" t="s">
        <v>761</v>
      </c>
    </row>
    <row r="497" spans="1:15">
      <c r="A497" t="s">
        <v>573</v>
      </c>
      <c r="B497">
        <v>743</v>
      </c>
      <c r="C497" t="s">
        <v>1058</v>
      </c>
      <c r="D497">
        <v>747</v>
      </c>
      <c r="E497" t="s">
        <v>485</v>
      </c>
      <c r="F497" t="s">
        <v>2335</v>
      </c>
      <c r="G497" t="s">
        <v>1714</v>
      </c>
      <c r="H497" t="s">
        <v>2334</v>
      </c>
      <c r="I497">
        <v>57</v>
      </c>
      <c r="J497">
        <v>57</v>
      </c>
      <c r="K497">
        <v>1</v>
      </c>
      <c r="L497" s="147" t="s">
        <v>1341</v>
      </c>
      <c r="M497">
        <v>0.52629999999999999</v>
      </c>
      <c r="N497" t="s">
        <v>615</v>
      </c>
      <c r="O497" t="s">
        <v>762</v>
      </c>
    </row>
    <row r="498" spans="1:15">
      <c r="A498" t="s">
        <v>573</v>
      </c>
      <c r="B498">
        <v>743</v>
      </c>
      <c r="C498" t="s">
        <v>1058</v>
      </c>
      <c r="D498">
        <v>745</v>
      </c>
      <c r="E498" t="s">
        <v>487</v>
      </c>
      <c r="F498" t="s">
        <v>2335</v>
      </c>
      <c r="G498" t="s">
        <v>1714</v>
      </c>
      <c r="H498" t="s">
        <v>2334</v>
      </c>
      <c r="I498">
        <v>77</v>
      </c>
      <c r="J498">
        <v>74</v>
      </c>
      <c r="K498">
        <v>0.96099999999999997</v>
      </c>
      <c r="L498" s="147" t="s">
        <v>1397</v>
      </c>
      <c r="M498">
        <v>0.56759999999999999</v>
      </c>
      <c r="N498" t="s">
        <v>615</v>
      </c>
      <c r="O498" t="s">
        <v>735</v>
      </c>
    </row>
    <row r="499" spans="1:15">
      <c r="A499" t="s">
        <v>573</v>
      </c>
      <c r="B499">
        <v>753</v>
      </c>
      <c r="C499" t="s">
        <v>1061</v>
      </c>
      <c r="D499">
        <v>754</v>
      </c>
      <c r="E499" t="s">
        <v>252</v>
      </c>
      <c r="F499" t="s">
        <v>2335</v>
      </c>
      <c r="G499" t="s">
        <v>1714</v>
      </c>
      <c r="H499" t="s">
        <v>2334</v>
      </c>
      <c r="I499">
        <v>15</v>
      </c>
      <c r="J499">
        <v>15</v>
      </c>
      <c r="K499">
        <v>1</v>
      </c>
      <c r="L499" s="147" t="s">
        <v>1389</v>
      </c>
      <c r="M499">
        <v>0.4667</v>
      </c>
      <c r="N499" t="s">
        <v>615</v>
      </c>
      <c r="O499" t="s">
        <v>688</v>
      </c>
    </row>
    <row r="500" spans="1:15">
      <c r="A500" t="s">
        <v>573</v>
      </c>
      <c r="B500">
        <v>753</v>
      </c>
      <c r="C500" t="s">
        <v>1061</v>
      </c>
      <c r="D500">
        <v>757</v>
      </c>
      <c r="E500" t="s">
        <v>148</v>
      </c>
      <c r="F500" t="s">
        <v>2335</v>
      </c>
      <c r="G500" t="s">
        <v>1714</v>
      </c>
      <c r="H500" t="s">
        <v>2334</v>
      </c>
      <c r="I500">
        <v>35</v>
      </c>
      <c r="J500">
        <v>34</v>
      </c>
      <c r="K500">
        <v>0.97140000000000004</v>
      </c>
      <c r="L500" s="147" t="s">
        <v>1327</v>
      </c>
      <c r="M500">
        <v>0.70589999999999997</v>
      </c>
      <c r="N500" t="s">
        <v>615</v>
      </c>
      <c r="O500" t="s">
        <v>689</v>
      </c>
    </row>
    <row r="501" spans="1:15">
      <c r="A501" t="s">
        <v>573</v>
      </c>
      <c r="B501">
        <v>1467</v>
      </c>
      <c r="C501" t="s">
        <v>1065</v>
      </c>
      <c r="D501">
        <v>1043</v>
      </c>
      <c r="E501" t="s">
        <v>359</v>
      </c>
      <c r="F501" t="s">
        <v>2335</v>
      </c>
      <c r="G501" t="s">
        <v>1714</v>
      </c>
      <c r="H501" t="s">
        <v>2334</v>
      </c>
      <c r="I501">
        <v>12</v>
      </c>
      <c r="J501">
        <v>11</v>
      </c>
      <c r="K501">
        <v>0.91669999999999996</v>
      </c>
      <c r="L501" s="147" t="s">
        <v>1349</v>
      </c>
      <c r="M501">
        <v>0.45450000000000002</v>
      </c>
      <c r="N501" t="s">
        <v>615</v>
      </c>
      <c r="O501" t="s">
        <v>697</v>
      </c>
    </row>
    <row r="502" spans="1:15">
      <c r="A502" t="s">
        <v>573</v>
      </c>
      <c r="B502">
        <v>1467</v>
      </c>
      <c r="C502" t="s">
        <v>1065</v>
      </c>
      <c r="D502">
        <v>1044</v>
      </c>
      <c r="E502" t="s">
        <v>360</v>
      </c>
      <c r="F502" t="s">
        <v>2335</v>
      </c>
      <c r="G502" t="s">
        <v>1714</v>
      </c>
      <c r="H502" t="s">
        <v>2334</v>
      </c>
      <c r="I502">
        <v>45</v>
      </c>
      <c r="J502">
        <v>41</v>
      </c>
      <c r="K502">
        <v>0.91110000000000002</v>
      </c>
      <c r="L502" s="147" t="s">
        <v>1283</v>
      </c>
      <c r="M502">
        <v>0.68289999999999995</v>
      </c>
      <c r="N502" t="s">
        <v>615</v>
      </c>
      <c r="O502" t="s">
        <v>735</v>
      </c>
    </row>
    <row r="503" spans="1:15">
      <c r="A503" t="s">
        <v>573</v>
      </c>
      <c r="B503">
        <v>1468</v>
      </c>
      <c r="C503" t="s">
        <v>1070</v>
      </c>
      <c r="D503">
        <v>2085</v>
      </c>
      <c r="E503" t="s">
        <v>192</v>
      </c>
      <c r="F503" t="s">
        <v>2335</v>
      </c>
      <c r="G503" t="s">
        <v>1714</v>
      </c>
      <c r="H503" t="s">
        <v>2334</v>
      </c>
      <c r="I503">
        <v>116</v>
      </c>
      <c r="J503">
        <v>114</v>
      </c>
      <c r="K503">
        <v>0.98280000000000001</v>
      </c>
      <c r="L503" s="147" t="s">
        <v>1527</v>
      </c>
      <c r="M503">
        <v>0.74560000000000004</v>
      </c>
      <c r="N503" t="s">
        <v>615</v>
      </c>
      <c r="O503" t="s">
        <v>693</v>
      </c>
    </row>
    <row r="504" spans="1:15">
      <c r="A504" t="s">
        <v>573</v>
      </c>
      <c r="B504">
        <v>1468</v>
      </c>
      <c r="C504" t="s">
        <v>1070</v>
      </c>
      <c r="D504">
        <v>1971</v>
      </c>
      <c r="E504" t="s">
        <v>21</v>
      </c>
      <c r="F504" t="s">
        <v>2335</v>
      </c>
      <c r="G504" t="s">
        <v>1714</v>
      </c>
      <c r="H504" t="s">
        <v>2334</v>
      </c>
      <c r="I504">
        <v>25</v>
      </c>
      <c r="J504">
        <v>25</v>
      </c>
      <c r="K504">
        <v>1</v>
      </c>
      <c r="L504" s="147" t="s">
        <v>1557</v>
      </c>
      <c r="M504">
        <v>0.76</v>
      </c>
      <c r="N504" t="s">
        <v>615</v>
      </c>
      <c r="O504" t="s">
        <v>697</v>
      </c>
    </row>
    <row r="505" spans="1:15">
      <c r="A505" t="s">
        <v>573</v>
      </c>
      <c r="B505">
        <v>765</v>
      </c>
      <c r="C505" t="s">
        <v>1072</v>
      </c>
      <c r="D505">
        <v>773</v>
      </c>
      <c r="E505" t="s">
        <v>120</v>
      </c>
      <c r="F505" t="s">
        <v>2335</v>
      </c>
      <c r="G505" t="s">
        <v>1714</v>
      </c>
      <c r="H505" t="s">
        <v>2334</v>
      </c>
      <c r="I505">
        <v>69</v>
      </c>
      <c r="J505">
        <v>58</v>
      </c>
      <c r="K505">
        <v>0.84060000000000001</v>
      </c>
      <c r="L505" s="147" t="s">
        <v>1429</v>
      </c>
      <c r="M505">
        <v>0.68969999999999998</v>
      </c>
      <c r="N505" t="s">
        <v>615</v>
      </c>
      <c r="O505" t="s">
        <v>755</v>
      </c>
    </row>
    <row r="506" spans="1:15">
      <c r="A506" t="s">
        <v>573</v>
      </c>
      <c r="B506">
        <v>765</v>
      </c>
      <c r="C506" t="s">
        <v>1072</v>
      </c>
      <c r="D506">
        <v>770</v>
      </c>
      <c r="E506" t="s">
        <v>84</v>
      </c>
      <c r="F506" t="s">
        <v>2335</v>
      </c>
      <c r="G506" t="s">
        <v>1714</v>
      </c>
      <c r="H506" t="s">
        <v>2334</v>
      </c>
      <c r="I506">
        <v>38</v>
      </c>
      <c r="J506">
        <v>30</v>
      </c>
      <c r="K506">
        <v>0.78949999999999998</v>
      </c>
      <c r="L506" s="147" t="s">
        <v>1454</v>
      </c>
      <c r="M506">
        <v>0.7</v>
      </c>
      <c r="N506" t="s">
        <v>615</v>
      </c>
      <c r="O506" t="s">
        <v>697</v>
      </c>
    </row>
    <row r="507" spans="1:15">
      <c r="A507" t="s">
        <v>573</v>
      </c>
      <c r="B507">
        <v>765</v>
      </c>
      <c r="C507" t="s">
        <v>1072</v>
      </c>
      <c r="D507">
        <v>768</v>
      </c>
      <c r="E507" t="s">
        <v>305</v>
      </c>
      <c r="F507" t="s">
        <v>2335</v>
      </c>
      <c r="G507" t="s">
        <v>1714</v>
      </c>
      <c r="H507" t="s">
        <v>2334</v>
      </c>
      <c r="I507">
        <v>49</v>
      </c>
      <c r="J507">
        <v>42</v>
      </c>
      <c r="K507">
        <v>0.85709999999999997</v>
      </c>
      <c r="L507" s="147" t="s">
        <v>1447</v>
      </c>
      <c r="M507">
        <v>0.76190000000000002</v>
      </c>
      <c r="N507" t="s">
        <v>615</v>
      </c>
      <c r="O507" t="s">
        <v>688</v>
      </c>
    </row>
    <row r="508" spans="1:15">
      <c r="A508" t="s">
        <v>573</v>
      </c>
      <c r="B508">
        <v>765</v>
      </c>
      <c r="C508" t="s">
        <v>1072</v>
      </c>
      <c r="D508">
        <v>771</v>
      </c>
      <c r="E508" t="s">
        <v>335</v>
      </c>
      <c r="F508" t="s">
        <v>2335</v>
      </c>
      <c r="G508" t="s">
        <v>1714</v>
      </c>
      <c r="H508" t="s">
        <v>2334</v>
      </c>
      <c r="I508">
        <v>47</v>
      </c>
      <c r="J508">
        <v>45</v>
      </c>
      <c r="K508">
        <v>0.95740000000000003</v>
      </c>
      <c r="L508" s="147" t="s">
        <v>1558</v>
      </c>
      <c r="M508">
        <v>0.75560000000000005</v>
      </c>
      <c r="N508" t="s">
        <v>615</v>
      </c>
      <c r="O508" t="s">
        <v>688</v>
      </c>
    </row>
    <row r="509" spans="1:15">
      <c r="A509" t="s">
        <v>573</v>
      </c>
      <c r="B509">
        <v>774</v>
      </c>
      <c r="C509" t="s">
        <v>1077</v>
      </c>
      <c r="D509">
        <v>1959</v>
      </c>
      <c r="E509" t="s">
        <v>147</v>
      </c>
      <c r="F509" t="s">
        <v>2335</v>
      </c>
      <c r="G509" t="s">
        <v>1714</v>
      </c>
      <c r="H509" t="s">
        <v>2334</v>
      </c>
      <c r="I509">
        <v>25</v>
      </c>
      <c r="J509">
        <v>25</v>
      </c>
      <c r="K509">
        <v>1</v>
      </c>
      <c r="L509" s="147" t="s">
        <v>1293</v>
      </c>
      <c r="M509">
        <v>0.56000000000000005</v>
      </c>
      <c r="N509" t="s">
        <v>615</v>
      </c>
      <c r="O509" t="s">
        <v>770</v>
      </c>
    </row>
    <row r="510" spans="1:15">
      <c r="A510" t="s">
        <v>573</v>
      </c>
      <c r="B510">
        <v>774</v>
      </c>
      <c r="C510" t="s">
        <v>1077</v>
      </c>
      <c r="D510">
        <v>778</v>
      </c>
      <c r="E510" t="s">
        <v>219</v>
      </c>
      <c r="F510" t="s">
        <v>2335</v>
      </c>
      <c r="G510" t="s">
        <v>1714</v>
      </c>
      <c r="H510" t="s">
        <v>2334</v>
      </c>
      <c r="I510">
        <v>67</v>
      </c>
      <c r="J510">
        <v>59</v>
      </c>
      <c r="K510">
        <v>0.88060000000000005</v>
      </c>
      <c r="L510" s="147" t="s">
        <v>1552</v>
      </c>
      <c r="M510">
        <v>0.74580000000000002</v>
      </c>
      <c r="N510" t="s">
        <v>615</v>
      </c>
      <c r="O510" t="s">
        <v>1080</v>
      </c>
    </row>
    <row r="511" spans="1:15">
      <c r="A511" t="s">
        <v>573</v>
      </c>
      <c r="B511">
        <v>780</v>
      </c>
      <c r="C511" t="s">
        <v>1081</v>
      </c>
      <c r="D511">
        <v>781</v>
      </c>
      <c r="E511" t="s">
        <v>271</v>
      </c>
      <c r="F511" t="s">
        <v>2335</v>
      </c>
      <c r="G511" t="s">
        <v>1714</v>
      </c>
      <c r="H511" t="s">
        <v>2334</v>
      </c>
      <c r="I511">
        <v>36</v>
      </c>
      <c r="J511">
        <v>36</v>
      </c>
      <c r="K511">
        <v>1</v>
      </c>
      <c r="L511" s="147" t="s">
        <v>1557</v>
      </c>
      <c r="M511">
        <v>0.52780000000000005</v>
      </c>
      <c r="N511" t="s">
        <v>615</v>
      </c>
      <c r="O511" t="s">
        <v>688</v>
      </c>
    </row>
    <row r="512" spans="1:15">
      <c r="A512" t="s">
        <v>573</v>
      </c>
      <c r="B512">
        <v>789</v>
      </c>
      <c r="C512" t="s">
        <v>1083</v>
      </c>
      <c r="D512">
        <v>791</v>
      </c>
      <c r="E512" t="s">
        <v>228</v>
      </c>
      <c r="F512" t="s">
        <v>2335</v>
      </c>
      <c r="G512" t="s">
        <v>1714</v>
      </c>
      <c r="H512" t="s">
        <v>2334</v>
      </c>
      <c r="I512">
        <v>20</v>
      </c>
      <c r="J512">
        <v>20</v>
      </c>
      <c r="K512">
        <v>1</v>
      </c>
      <c r="L512" s="147" t="s">
        <v>1293</v>
      </c>
      <c r="M512">
        <v>0.7</v>
      </c>
      <c r="N512" t="s">
        <v>615</v>
      </c>
      <c r="O512" t="s">
        <v>747</v>
      </c>
    </row>
    <row r="513" spans="1:15">
      <c r="A513" t="s">
        <v>573</v>
      </c>
      <c r="B513">
        <v>789</v>
      </c>
      <c r="C513" t="s">
        <v>1083</v>
      </c>
      <c r="D513">
        <v>793</v>
      </c>
      <c r="E513" t="s">
        <v>193</v>
      </c>
      <c r="F513" t="s">
        <v>2335</v>
      </c>
      <c r="G513" t="s">
        <v>1714</v>
      </c>
      <c r="H513" t="s">
        <v>2334</v>
      </c>
      <c r="I513">
        <v>37</v>
      </c>
      <c r="J513">
        <v>37</v>
      </c>
      <c r="K513">
        <v>1</v>
      </c>
      <c r="L513" s="147" t="s">
        <v>1586</v>
      </c>
      <c r="M513">
        <v>0.62160000000000004</v>
      </c>
      <c r="N513" t="s">
        <v>615</v>
      </c>
      <c r="O513" t="s">
        <v>735</v>
      </c>
    </row>
    <row r="514" spans="1:15">
      <c r="A514" t="s">
        <v>573</v>
      </c>
      <c r="B514">
        <v>826</v>
      </c>
      <c r="C514" t="s">
        <v>1088</v>
      </c>
      <c r="D514">
        <v>828</v>
      </c>
      <c r="E514" t="s">
        <v>154</v>
      </c>
      <c r="F514" t="s">
        <v>2335</v>
      </c>
      <c r="G514" t="s">
        <v>1714</v>
      </c>
      <c r="H514" t="s">
        <v>2334</v>
      </c>
      <c r="I514">
        <v>79</v>
      </c>
      <c r="J514">
        <v>74</v>
      </c>
      <c r="K514">
        <v>0.93669999999999998</v>
      </c>
      <c r="L514" s="147" t="s">
        <v>1388</v>
      </c>
      <c r="M514">
        <v>0.6351</v>
      </c>
      <c r="N514" t="s">
        <v>615</v>
      </c>
      <c r="O514" t="s">
        <v>1090</v>
      </c>
    </row>
    <row r="515" spans="1:15">
      <c r="A515" t="s">
        <v>573</v>
      </c>
      <c r="B515">
        <v>826</v>
      </c>
      <c r="C515" t="s">
        <v>1088</v>
      </c>
      <c r="D515">
        <v>829</v>
      </c>
      <c r="E515" t="s">
        <v>37</v>
      </c>
      <c r="F515" t="s">
        <v>2335</v>
      </c>
      <c r="G515" t="s">
        <v>1714</v>
      </c>
      <c r="H515" t="s">
        <v>2334</v>
      </c>
      <c r="I515">
        <v>38</v>
      </c>
      <c r="J515">
        <v>38</v>
      </c>
      <c r="K515">
        <v>1</v>
      </c>
      <c r="L515" s="147" t="s">
        <v>1447</v>
      </c>
      <c r="M515">
        <v>0.84209999999999996</v>
      </c>
      <c r="N515" t="s">
        <v>615</v>
      </c>
      <c r="O515" t="s">
        <v>688</v>
      </c>
    </row>
    <row r="516" spans="1:15">
      <c r="A516" t="s">
        <v>573</v>
      </c>
      <c r="B516">
        <v>826</v>
      </c>
      <c r="C516" t="s">
        <v>1088</v>
      </c>
      <c r="D516">
        <v>831</v>
      </c>
      <c r="E516" t="s">
        <v>143</v>
      </c>
      <c r="F516" t="s">
        <v>2335</v>
      </c>
      <c r="G516" t="s">
        <v>1714</v>
      </c>
      <c r="H516" t="s">
        <v>2334</v>
      </c>
      <c r="I516">
        <v>59</v>
      </c>
      <c r="J516">
        <v>52</v>
      </c>
      <c r="K516">
        <v>0.88139999999999996</v>
      </c>
      <c r="L516" s="147" t="s">
        <v>1429</v>
      </c>
      <c r="M516">
        <v>0.76919999999999999</v>
      </c>
      <c r="N516" t="s">
        <v>615</v>
      </c>
      <c r="O516" t="s">
        <v>755</v>
      </c>
    </row>
    <row r="517" spans="1:15">
      <c r="A517" t="s">
        <v>573</v>
      </c>
      <c r="B517">
        <v>1500</v>
      </c>
      <c r="C517" t="s">
        <v>1094</v>
      </c>
      <c r="D517">
        <v>1041</v>
      </c>
      <c r="E517" t="s">
        <v>447</v>
      </c>
      <c r="F517" t="s">
        <v>2335</v>
      </c>
      <c r="G517" t="s">
        <v>1714</v>
      </c>
      <c r="H517" t="s">
        <v>2334</v>
      </c>
      <c r="I517">
        <v>46</v>
      </c>
      <c r="J517">
        <v>46</v>
      </c>
      <c r="K517">
        <v>1</v>
      </c>
      <c r="L517" s="147" t="s">
        <v>1436</v>
      </c>
      <c r="M517">
        <v>0.67390000000000005</v>
      </c>
      <c r="N517" t="s">
        <v>615</v>
      </c>
      <c r="O517" t="s">
        <v>851</v>
      </c>
    </row>
    <row r="518" spans="1:15">
      <c r="A518" t="s">
        <v>573</v>
      </c>
      <c r="B518">
        <v>839</v>
      </c>
      <c r="C518" t="s">
        <v>1096</v>
      </c>
      <c r="D518">
        <v>846</v>
      </c>
      <c r="E518" t="s">
        <v>425</v>
      </c>
      <c r="F518" t="s">
        <v>2335</v>
      </c>
      <c r="G518" t="s">
        <v>1714</v>
      </c>
      <c r="H518" t="s">
        <v>2334</v>
      </c>
      <c r="I518">
        <v>81</v>
      </c>
      <c r="J518">
        <v>77</v>
      </c>
      <c r="K518">
        <v>0.9506</v>
      </c>
      <c r="L518" s="147" t="s">
        <v>1318</v>
      </c>
      <c r="M518">
        <v>0.53249999999999997</v>
      </c>
      <c r="N518" t="s">
        <v>615</v>
      </c>
      <c r="O518" t="s">
        <v>735</v>
      </c>
    </row>
    <row r="519" spans="1:15">
      <c r="A519" t="s">
        <v>573</v>
      </c>
      <c r="B519">
        <v>839</v>
      </c>
      <c r="C519" t="s">
        <v>1096</v>
      </c>
      <c r="D519">
        <v>845</v>
      </c>
      <c r="E519" t="s">
        <v>426</v>
      </c>
      <c r="F519" t="s">
        <v>2335</v>
      </c>
      <c r="G519" t="s">
        <v>1714</v>
      </c>
      <c r="H519" t="s">
        <v>2334</v>
      </c>
      <c r="I519">
        <v>49</v>
      </c>
      <c r="J519">
        <v>49</v>
      </c>
      <c r="K519">
        <v>1</v>
      </c>
      <c r="L519" s="147" t="s">
        <v>1327</v>
      </c>
      <c r="M519">
        <v>0.48980000000000001</v>
      </c>
      <c r="N519" t="s">
        <v>615</v>
      </c>
      <c r="O519" t="s">
        <v>762</v>
      </c>
    </row>
    <row r="520" spans="1:15">
      <c r="A520" t="s">
        <v>573</v>
      </c>
      <c r="B520">
        <v>839</v>
      </c>
      <c r="C520" t="s">
        <v>1096</v>
      </c>
      <c r="D520">
        <v>844</v>
      </c>
      <c r="E520" t="s">
        <v>482</v>
      </c>
      <c r="F520" t="s">
        <v>2335</v>
      </c>
      <c r="G520" t="s">
        <v>1714</v>
      </c>
      <c r="H520" t="s">
        <v>2334</v>
      </c>
      <c r="I520">
        <v>23</v>
      </c>
      <c r="J520">
        <v>21</v>
      </c>
      <c r="K520">
        <v>0.91300000000000003</v>
      </c>
      <c r="L520" s="147" t="s">
        <v>1294</v>
      </c>
      <c r="M520">
        <v>0.61899999999999999</v>
      </c>
      <c r="N520" t="s">
        <v>615</v>
      </c>
      <c r="O520" t="s">
        <v>761</v>
      </c>
    </row>
    <row r="521" spans="1:15">
      <c r="A521" t="s">
        <v>573</v>
      </c>
      <c r="B521">
        <v>847</v>
      </c>
      <c r="C521" t="s">
        <v>1097</v>
      </c>
      <c r="D521">
        <v>848</v>
      </c>
      <c r="E521" t="s">
        <v>428</v>
      </c>
      <c r="F521" t="s">
        <v>2335</v>
      </c>
      <c r="G521" t="s">
        <v>1714</v>
      </c>
      <c r="H521" t="s">
        <v>2334</v>
      </c>
      <c r="I521">
        <v>23</v>
      </c>
      <c r="J521">
        <v>23</v>
      </c>
      <c r="K521">
        <v>1</v>
      </c>
      <c r="L521" s="147" t="s">
        <v>1628</v>
      </c>
      <c r="M521">
        <v>0.69569999999999999</v>
      </c>
      <c r="N521" t="s">
        <v>615</v>
      </c>
      <c r="O521" t="s">
        <v>688</v>
      </c>
    </row>
    <row r="522" spans="1:15">
      <c r="A522" t="s">
        <v>573</v>
      </c>
      <c r="B522">
        <v>847</v>
      </c>
      <c r="C522" t="s">
        <v>1097</v>
      </c>
      <c r="D522">
        <v>851</v>
      </c>
      <c r="E522" t="s">
        <v>270</v>
      </c>
      <c r="F522" t="s">
        <v>2335</v>
      </c>
      <c r="G522" t="s">
        <v>1714</v>
      </c>
      <c r="H522" t="s">
        <v>2334</v>
      </c>
      <c r="I522">
        <v>31</v>
      </c>
      <c r="J522">
        <v>30</v>
      </c>
      <c r="K522">
        <v>0.9677</v>
      </c>
      <c r="L522" s="147" t="s">
        <v>1497</v>
      </c>
      <c r="M522">
        <v>0.66669999999999996</v>
      </c>
      <c r="N522" t="s">
        <v>615</v>
      </c>
      <c r="O522" t="s">
        <v>697</v>
      </c>
    </row>
    <row r="523" spans="1:15">
      <c r="A523" t="s">
        <v>573</v>
      </c>
      <c r="B523">
        <v>847</v>
      </c>
      <c r="C523" t="s">
        <v>1097</v>
      </c>
      <c r="D523">
        <v>849</v>
      </c>
      <c r="E523" t="s">
        <v>329</v>
      </c>
      <c r="F523" t="s">
        <v>2335</v>
      </c>
      <c r="G523" t="s">
        <v>1714</v>
      </c>
      <c r="H523" t="s">
        <v>2334</v>
      </c>
      <c r="I523">
        <v>31</v>
      </c>
      <c r="J523">
        <v>29</v>
      </c>
      <c r="K523">
        <v>0.9355</v>
      </c>
      <c r="L523" s="147" t="s">
        <v>1370</v>
      </c>
      <c r="M523">
        <v>0.58620000000000005</v>
      </c>
      <c r="N523" t="s">
        <v>615</v>
      </c>
      <c r="O523" t="s">
        <v>688</v>
      </c>
    </row>
    <row r="524" spans="1:15">
      <c r="A524" t="s">
        <v>573</v>
      </c>
      <c r="B524">
        <v>847</v>
      </c>
      <c r="C524" t="s">
        <v>1097</v>
      </c>
      <c r="D524">
        <v>850</v>
      </c>
      <c r="E524" t="s">
        <v>459</v>
      </c>
      <c r="F524" t="s">
        <v>2335</v>
      </c>
      <c r="G524" t="s">
        <v>1714</v>
      </c>
      <c r="H524" t="s">
        <v>2334</v>
      </c>
      <c r="I524">
        <v>71</v>
      </c>
      <c r="J524">
        <v>67</v>
      </c>
      <c r="K524">
        <v>0.94369999999999998</v>
      </c>
      <c r="L524" s="147" t="s">
        <v>1388</v>
      </c>
      <c r="M524">
        <v>0.70150000000000001</v>
      </c>
      <c r="N524" t="s">
        <v>615</v>
      </c>
      <c r="O524" t="s">
        <v>755</v>
      </c>
    </row>
    <row r="525" spans="1:15">
      <c r="A525" t="s">
        <v>573</v>
      </c>
      <c r="B525">
        <v>847</v>
      </c>
      <c r="C525" t="s">
        <v>1097</v>
      </c>
      <c r="D525">
        <v>852</v>
      </c>
      <c r="E525" t="s">
        <v>463</v>
      </c>
      <c r="F525" t="s">
        <v>2335</v>
      </c>
      <c r="G525" t="s">
        <v>1714</v>
      </c>
      <c r="H525" t="s">
        <v>2334</v>
      </c>
      <c r="I525">
        <v>54</v>
      </c>
      <c r="J525">
        <v>54</v>
      </c>
      <c r="K525">
        <v>1</v>
      </c>
      <c r="L525" s="147" t="s">
        <v>1318</v>
      </c>
      <c r="M525">
        <v>0.75929999999999997</v>
      </c>
      <c r="N525" t="s">
        <v>615</v>
      </c>
      <c r="O525" t="s">
        <v>688</v>
      </c>
    </row>
    <row r="526" spans="1:15">
      <c r="A526" t="s">
        <v>573</v>
      </c>
      <c r="B526">
        <v>854</v>
      </c>
      <c r="C526" t="s">
        <v>1101</v>
      </c>
      <c r="D526">
        <v>858</v>
      </c>
      <c r="E526" t="s">
        <v>357</v>
      </c>
      <c r="F526" t="s">
        <v>2335</v>
      </c>
      <c r="G526" t="s">
        <v>1714</v>
      </c>
      <c r="H526" t="s">
        <v>2334</v>
      </c>
      <c r="I526">
        <v>56</v>
      </c>
      <c r="J526">
        <v>54</v>
      </c>
      <c r="K526">
        <v>0.96430000000000005</v>
      </c>
      <c r="L526" s="147" t="s">
        <v>1552</v>
      </c>
      <c r="M526">
        <v>0.81479999999999997</v>
      </c>
      <c r="N526" t="s">
        <v>615</v>
      </c>
      <c r="O526" t="s">
        <v>792</v>
      </c>
    </row>
    <row r="527" spans="1:15">
      <c r="A527" t="s">
        <v>573</v>
      </c>
      <c r="B527">
        <v>860</v>
      </c>
      <c r="C527" t="s">
        <v>1102</v>
      </c>
      <c r="D527">
        <v>869</v>
      </c>
      <c r="E527" t="s">
        <v>26</v>
      </c>
      <c r="F527" t="s">
        <v>2335</v>
      </c>
      <c r="G527" t="s">
        <v>1714</v>
      </c>
      <c r="H527" t="s">
        <v>2334</v>
      </c>
      <c r="I527">
        <v>29</v>
      </c>
      <c r="J527">
        <v>29</v>
      </c>
      <c r="K527">
        <v>1</v>
      </c>
      <c r="L527" s="147" t="s">
        <v>1454</v>
      </c>
      <c r="M527">
        <v>0.72409999999999997</v>
      </c>
      <c r="N527" t="s">
        <v>615</v>
      </c>
      <c r="O527" t="s">
        <v>1103</v>
      </c>
    </row>
    <row r="528" spans="1:15">
      <c r="A528" t="s">
        <v>573</v>
      </c>
      <c r="B528">
        <v>860</v>
      </c>
      <c r="C528" t="s">
        <v>1102</v>
      </c>
      <c r="D528">
        <v>868</v>
      </c>
      <c r="E528" t="s">
        <v>293</v>
      </c>
      <c r="F528" t="s">
        <v>2335</v>
      </c>
      <c r="G528" t="s">
        <v>1714</v>
      </c>
      <c r="H528" t="s">
        <v>2334</v>
      </c>
      <c r="I528">
        <v>50</v>
      </c>
      <c r="J528">
        <v>46</v>
      </c>
      <c r="K528">
        <v>0.92</v>
      </c>
      <c r="L528" s="147" t="s">
        <v>1308</v>
      </c>
      <c r="M528">
        <v>0.56520000000000004</v>
      </c>
      <c r="N528" t="s">
        <v>615</v>
      </c>
      <c r="O528" t="s">
        <v>762</v>
      </c>
    </row>
    <row r="529" spans="1:15">
      <c r="A529" t="s">
        <v>573</v>
      </c>
      <c r="B529">
        <v>860</v>
      </c>
      <c r="C529" t="s">
        <v>1102</v>
      </c>
      <c r="D529">
        <v>873</v>
      </c>
      <c r="E529" t="s">
        <v>375</v>
      </c>
      <c r="F529" t="s">
        <v>2335</v>
      </c>
      <c r="G529" t="s">
        <v>1714</v>
      </c>
      <c r="H529" t="s">
        <v>2334</v>
      </c>
      <c r="I529">
        <v>49</v>
      </c>
      <c r="J529">
        <v>49</v>
      </c>
      <c r="K529">
        <v>1</v>
      </c>
      <c r="L529" s="147" t="s">
        <v>1281</v>
      </c>
      <c r="M529">
        <v>0.71430000000000005</v>
      </c>
      <c r="N529" t="s">
        <v>615</v>
      </c>
      <c r="O529" t="s">
        <v>747</v>
      </c>
    </row>
    <row r="530" spans="1:15">
      <c r="A530" t="s">
        <v>573</v>
      </c>
      <c r="B530">
        <v>860</v>
      </c>
      <c r="C530" t="s">
        <v>1102</v>
      </c>
      <c r="D530">
        <v>867</v>
      </c>
      <c r="E530" t="s">
        <v>112</v>
      </c>
      <c r="F530" t="s">
        <v>2335</v>
      </c>
      <c r="G530" t="s">
        <v>1714</v>
      </c>
      <c r="H530" t="s">
        <v>2334</v>
      </c>
      <c r="I530">
        <v>40</v>
      </c>
      <c r="J530">
        <v>38</v>
      </c>
      <c r="K530">
        <v>0.95</v>
      </c>
      <c r="L530" s="147" t="s">
        <v>1290</v>
      </c>
      <c r="M530">
        <v>0.76319999999999999</v>
      </c>
      <c r="N530" t="s">
        <v>615</v>
      </c>
      <c r="O530" t="s">
        <v>697</v>
      </c>
    </row>
    <row r="531" spans="1:15">
      <c r="A531" t="s">
        <v>573</v>
      </c>
      <c r="B531">
        <v>860</v>
      </c>
      <c r="C531" t="s">
        <v>1102</v>
      </c>
      <c r="D531">
        <v>870</v>
      </c>
      <c r="E531" t="s">
        <v>179</v>
      </c>
      <c r="F531" t="s">
        <v>2335</v>
      </c>
      <c r="G531" t="s">
        <v>1714</v>
      </c>
      <c r="H531" t="s">
        <v>2334</v>
      </c>
      <c r="I531">
        <v>121</v>
      </c>
      <c r="J531">
        <v>115</v>
      </c>
      <c r="K531">
        <v>0.95040000000000002</v>
      </c>
      <c r="L531" s="147" t="s">
        <v>1347</v>
      </c>
      <c r="M531">
        <v>0.61739999999999995</v>
      </c>
      <c r="N531" t="s">
        <v>615</v>
      </c>
      <c r="O531" t="s">
        <v>735</v>
      </c>
    </row>
    <row r="532" spans="1:15">
      <c r="A532" t="s">
        <v>573</v>
      </c>
      <c r="B532">
        <v>874</v>
      </c>
      <c r="C532" t="s">
        <v>1106</v>
      </c>
      <c r="D532">
        <v>879</v>
      </c>
      <c r="E532" t="s">
        <v>364</v>
      </c>
      <c r="F532" t="s">
        <v>2335</v>
      </c>
      <c r="G532" t="s">
        <v>1714</v>
      </c>
      <c r="H532" t="s">
        <v>2334</v>
      </c>
      <c r="I532">
        <v>17</v>
      </c>
      <c r="J532">
        <v>16</v>
      </c>
      <c r="K532">
        <v>0.94120000000000004</v>
      </c>
      <c r="L532" s="147" t="s">
        <v>1438</v>
      </c>
      <c r="M532">
        <v>0.6875</v>
      </c>
      <c r="N532" t="s">
        <v>615</v>
      </c>
      <c r="O532" t="s">
        <v>761</v>
      </c>
    </row>
    <row r="533" spans="1:15">
      <c r="A533" t="s">
        <v>573</v>
      </c>
      <c r="B533">
        <v>874</v>
      </c>
      <c r="C533" t="s">
        <v>1106</v>
      </c>
      <c r="D533">
        <v>877</v>
      </c>
      <c r="E533" t="s">
        <v>171</v>
      </c>
      <c r="F533" t="s">
        <v>2335</v>
      </c>
      <c r="G533" t="s">
        <v>1714</v>
      </c>
      <c r="H533" t="s">
        <v>2334</v>
      </c>
      <c r="I533">
        <v>13</v>
      </c>
      <c r="J533">
        <v>12</v>
      </c>
      <c r="K533">
        <v>0.92310000000000003</v>
      </c>
      <c r="L533" s="147" t="s">
        <v>1389</v>
      </c>
      <c r="M533">
        <v>0.58330000000000004</v>
      </c>
      <c r="N533" t="s">
        <v>615</v>
      </c>
      <c r="O533" t="s">
        <v>697</v>
      </c>
    </row>
    <row r="534" spans="1:15">
      <c r="A534" t="s">
        <v>573</v>
      </c>
      <c r="B534">
        <v>874</v>
      </c>
      <c r="C534" t="s">
        <v>1106</v>
      </c>
      <c r="D534">
        <v>881</v>
      </c>
      <c r="E534" t="s">
        <v>439</v>
      </c>
      <c r="F534" t="s">
        <v>2335</v>
      </c>
      <c r="G534" t="s">
        <v>1714</v>
      </c>
      <c r="H534" t="s">
        <v>2334</v>
      </c>
      <c r="I534">
        <v>80</v>
      </c>
      <c r="J534">
        <v>78</v>
      </c>
      <c r="K534">
        <v>0.97499999999999998</v>
      </c>
      <c r="L534" s="147" t="s">
        <v>1383</v>
      </c>
      <c r="M534">
        <v>0.66669999999999996</v>
      </c>
      <c r="N534" t="s">
        <v>615</v>
      </c>
      <c r="O534" t="s">
        <v>875</v>
      </c>
    </row>
    <row r="535" spans="1:15">
      <c r="A535" t="s">
        <v>573</v>
      </c>
      <c r="B535">
        <v>1826</v>
      </c>
      <c r="C535" t="s">
        <v>1108</v>
      </c>
      <c r="D535">
        <v>671</v>
      </c>
      <c r="E535" t="s">
        <v>71</v>
      </c>
      <c r="F535" t="s">
        <v>2335</v>
      </c>
      <c r="G535" t="s">
        <v>1714</v>
      </c>
      <c r="H535" t="s">
        <v>2334</v>
      </c>
      <c r="I535">
        <v>35</v>
      </c>
      <c r="J535">
        <v>33</v>
      </c>
      <c r="K535">
        <v>0.94289999999999996</v>
      </c>
      <c r="L535" s="147" t="s">
        <v>1497</v>
      </c>
      <c r="M535">
        <v>0.60609999999999997</v>
      </c>
      <c r="N535" t="s">
        <v>615</v>
      </c>
      <c r="O535" t="s">
        <v>735</v>
      </c>
    </row>
    <row r="536" spans="1:15">
      <c r="A536" t="s">
        <v>573</v>
      </c>
      <c r="B536">
        <v>888</v>
      </c>
      <c r="C536" t="s">
        <v>1111</v>
      </c>
      <c r="D536">
        <v>890</v>
      </c>
      <c r="E536" t="s">
        <v>340</v>
      </c>
      <c r="F536" t="s">
        <v>2335</v>
      </c>
      <c r="G536" t="s">
        <v>1714</v>
      </c>
      <c r="H536" t="s">
        <v>2334</v>
      </c>
      <c r="I536">
        <v>25</v>
      </c>
      <c r="J536">
        <v>25</v>
      </c>
      <c r="K536">
        <v>1</v>
      </c>
      <c r="L536" s="147" t="s">
        <v>1360</v>
      </c>
      <c r="M536">
        <v>0.72</v>
      </c>
      <c r="N536" t="s">
        <v>615</v>
      </c>
      <c r="O536" t="s">
        <v>747</v>
      </c>
    </row>
    <row r="537" spans="1:15">
      <c r="A537" t="s">
        <v>573</v>
      </c>
      <c r="B537">
        <v>888</v>
      </c>
      <c r="C537" t="s">
        <v>1111</v>
      </c>
      <c r="D537">
        <v>892</v>
      </c>
      <c r="E537" t="s">
        <v>348</v>
      </c>
      <c r="F537" t="s">
        <v>2335</v>
      </c>
      <c r="G537" t="s">
        <v>1714</v>
      </c>
      <c r="H537" t="s">
        <v>2334</v>
      </c>
      <c r="I537">
        <v>22</v>
      </c>
      <c r="J537">
        <v>22</v>
      </c>
      <c r="K537">
        <v>1</v>
      </c>
      <c r="L537" s="147" t="s">
        <v>1628</v>
      </c>
      <c r="M537">
        <v>0.72729999999999995</v>
      </c>
      <c r="N537" t="s">
        <v>615</v>
      </c>
      <c r="O537" t="s">
        <v>747</v>
      </c>
    </row>
    <row r="538" spans="1:15">
      <c r="A538" t="s">
        <v>573</v>
      </c>
      <c r="B538">
        <v>888</v>
      </c>
      <c r="C538" t="s">
        <v>1111</v>
      </c>
      <c r="D538">
        <v>894</v>
      </c>
      <c r="E538" t="s">
        <v>296</v>
      </c>
      <c r="F538" t="s">
        <v>2335</v>
      </c>
      <c r="G538" t="s">
        <v>1714</v>
      </c>
      <c r="H538" t="s">
        <v>2334</v>
      </c>
      <c r="I538">
        <v>31</v>
      </c>
      <c r="J538">
        <v>27</v>
      </c>
      <c r="K538">
        <v>0.871</v>
      </c>
      <c r="L538" s="147" t="s">
        <v>1497</v>
      </c>
      <c r="M538">
        <v>0.74070000000000003</v>
      </c>
      <c r="N538" t="s">
        <v>615</v>
      </c>
      <c r="O538" t="s">
        <v>697</v>
      </c>
    </row>
    <row r="539" spans="1:15">
      <c r="A539" t="s">
        <v>573</v>
      </c>
      <c r="B539">
        <v>888</v>
      </c>
      <c r="C539" t="s">
        <v>1111</v>
      </c>
      <c r="D539">
        <v>897</v>
      </c>
      <c r="E539" t="s">
        <v>369</v>
      </c>
      <c r="F539" t="s">
        <v>2335</v>
      </c>
      <c r="G539" t="s">
        <v>1714</v>
      </c>
      <c r="H539" t="s">
        <v>2334</v>
      </c>
      <c r="I539">
        <v>114</v>
      </c>
      <c r="J539">
        <v>113</v>
      </c>
      <c r="K539">
        <v>0.99119999999999997</v>
      </c>
      <c r="L539" s="147" t="s">
        <v>1352</v>
      </c>
      <c r="M539">
        <v>0.63719999999999999</v>
      </c>
      <c r="N539" t="s">
        <v>615</v>
      </c>
      <c r="O539" t="s">
        <v>735</v>
      </c>
    </row>
    <row r="540" spans="1:15">
      <c r="A540" t="s">
        <v>573</v>
      </c>
      <c r="B540">
        <v>888</v>
      </c>
      <c r="C540" t="s">
        <v>1111</v>
      </c>
      <c r="D540">
        <v>896</v>
      </c>
      <c r="E540" t="s">
        <v>554</v>
      </c>
      <c r="F540" t="s">
        <v>2335</v>
      </c>
      <c r="G540" t="s">
        <v>1714</v>
      </c>
      <c r="H540" t="s">
        <v>2334</v>
      </c>
      <c r="I540">
        <v>45</v>
      </c>
      <c r="J540">
        <v>44</v>
      </c>
      <c r="K540">
        <v>0.9778</v>
      </c>
      <c r="L540" s="147" t="s">
        <v>1327</v>
      </c>
      <c r="M540">
        <v>0.54549999999999998</v>
      </c>
      <c r="N540" t="s">
        <v>615</v>
      </c>
      <c r="O540" t="s">
        <v>747</v>
      </c>
    </row>
    <row r="541" spans="1:15">
      <c r="A541" t="s">
        <v>573</v>
      </c>
      <c r="B541">
        <v>898</v>
      </c>
      <c r="C541" t="s">
        <v>1118</v>
      </c>
      <c r="D541">
        <v>2143</v>
      </c>
      <c r="E541" t="s">
        <v>194</v>
      </c>
      <c r="F541" t="s">
        <v>2335</v>
      </c>
      <c r="G541" t="s">
        <v>1714</v>
      </c>
      <c r="H541" t="s">
        <v>2334</v>
      </c>
      <c r="I541">
        <v>54</v>
      </c>
      <c r="J541">
        <v>52</v>
      </c>
      <c r="K541">
        <v>0.96299999999999997</v>
      </c>
      <c r="L541" s="147" t="s">
        <v>1327</v>
      </c>
      <c r="M541">
        <v>0.46150000000000002</v>
      </c>
      <c r="N541" t="s">
        <v>615</v>
      </c>
      <c r="O541" t="s">
        <v>792</v>
      </c>
    </row>
    <row r="542" spans="1:15">
      <c r="A542" t="s">
        <v>573</v>
      </c>
      <c r="B542">
        <v>898</v>
      </c>
      <c r="C542" t="s">
        <v>1118</v>
      </c>
      <c r="D542">
        <v>904</v>
      </c>
      <c r="E542" t="s">
        <v>130</v>
      </c>
      <c r="F542" t="s">
        <v>2335</v>
      </c>
      <c r="G542" t="s">
        <v>1714</v>
      </c>
      <c r="H542" t="s">
        <v>2334</v>
      </c>
      <c r="I542">
        <v>15</v>
      </c>
      <c r="J542">
        <v>14</v>
      </c>
      <c r="K542">
        <v>0.93330000000000002</v>
      </c>
      <c r="L542" s="147" t="s">
        <v>1372</v>
      </c>
      <c r="M542">
        <v>0.57140000000000002</v>
      </c>
      <c r="N542" t="s">
        <v>615</v>
      </c>
      <c r="O542" t="s">
        <v>697</v>
      </c>
    </row>
    <row r="543" spans="1:15">
      <c r="A543" t="s">
        <v>573</v>
      </c>
      <c r="B543">
        <v>905</v>
      </c>
      <c r="C543" t="s">
        <v>1123</v>
      </c>
      <c r="D543">
        <v>2203</v>
      </c>
      <c r="E543" t="s">
        <v>354</v>
      </c>
      <c r="F543" t="s">
        <v>2335</v>
      </c>
      <c r="G543" t="s">
        <v>1714</v>
      </c>
      <c r="H543" t="s">
        <v>2334</v>
      </c>
      <c r="I543">
        <v>40</v>
      </c>
      <c r="J543">
        <v>37</v>
      </c>
      <c r="K543">
        <v>0.92500000000000004</v>
      </c>
      <c r="L543" s="147" t="s">
        <v>1436</v>
      </c>
      <c r="M543">
        <v>0.83779999999999999</v>
      </c>
      <c r="N543" t="s">
        <v>615</v>
      </c>
      <c r="O543" t="s">
        <v>688</v>
      </c>
    </row>
    <row r="544" spans="1:15">
      <c r="A544" t="s">
        <v>573</v>
      </c>
      <c r="B544">
        <v>913</v>
      </c>
      <c r="C544" t="s">
        <v>1125</v>
      </c>
      <c r="D544">
        <v>921</v>
      </c>
      <c r="E544" t="s">
        <v>258</v>
      </c>
      <c r="F544" t="s">
        <v>2335</v>
      </c>
      <c r="G544" t="s">
        <v>1714</v>
      </c>
      <c r="H544" t="s">
        <v>2334</v>
      </c>
      <c r="I544">
        <v>40</v>
      </c>
      <c r="J544">
        <v>38</v>
      </c>
      <c r="K544">
        <v>0.95</v>
      </c>
      <c r="L544" s="147" t="s">
        <v>1283</v>
      </c>
      <c r="M544">
        <v>0.73680000000000001</v>
      </c>
      <c r="N544" t="s">
        <v>615</v>
      </c>
      <c r="O544" t="s">
        <v>762</v>
      </c>
    </row>
    <row r="545" spans="1:15">
      <c r="A545" t="s">
        <v>573</v>
      </c>
      <c r="B545">
        <v>913</v>
      </c>
      <c r="C545" t="s">
        <v>1125</v>
      </c>
      <c r="D545">
        <v>918</v>
      </c>
      <c r="E545" t="s">
        <v>470</v>
      </c>
      <c r="F545" t="s">
        <v>2335</v>
      </c>
      <c r="G545" t="s">
        <v>1714</v>
      </c>
      <c r="H545" t="s">
        <v>2334</v>
      </c>
      <c r="I545">
        <v>29</v>
      </c>
      <c r="J545">
        <v>29</v>
      </c>
      <c r="K545">
        <v>1</v>
      </c>
      <c r="L545" s="147" t="s">
        <v>1628</v>
      </c>
      <c r="M545">
        <v>0.55169999999999997</v>
      </c>
      <c r="N545" t="s">
        <v>615</v>
      </c>
      <c r="O545" t="s">
        <v>762</v>
      </c>
    </row>
    <row r="546" spans="1:15">
      <c r="A546" t="s">
        <v>573</v>
      </c>
      <c r="B546">
        <v>913</v>
      </c>
      <c r="C546" t="s">
        <v>1125</v>
      </c>
      <c r="D546">
        <v>920</v>
      </c>
      <c r="E546" t="s">
        <v>325</v>
      </c>
      <c r="F546" t="s">
        <v>2335</v>
      </c>
      <c r="G546" t="s">
        <v>1714</v>
      </c>
      <c r="H546" t="s">
        <v>2334</v>
      </c>
      <c r="I546">
        <v>60</v>
      </c>
      <c r="J546">
        <v>55</v>
      </c>
      <c r="K546">
        <v>0.91669999999999996</v>
      </c>
      <c r="L546" s="147" t="s">
        <v>1423</v>
      </c>
      <c r="M546">
        <v>0.89090000000000003</v>
      </c>
      <c r="N546" t="s">
        <v>615</v>
      </c>
      <c r="O546" t="s">
        <v>768</v>
      </c>
    </row>
    <row r="547" spans="1:15">
      <c r="A547" t="s">
        <v>573</v>
      </c>
      <c r="B547">
        <v>913</v>
      </c>
      <c r="C547" t="s">
        <v>1125</v>
      </c>
      <c r="D547">
        <v>915</v>
      </c>
      <c r="E547" t="s">
        <v>200</v>
      </c>
      <c r="F547" t="s">
        <v>2335</v>
      </c>
      <c r="G547" t="s">
        <v>1714</v>
      </c>
      <c r="H547" t="s">
        <v>2334</v>
      </c>
      <c r="I547">
        <v>82</v>
      </c>
      <c r="J547">
        <v>80</v>
      </c>
      <c r="K547">
        <v>0.97560000000000002</v>
      </c>
      <c r="L547" s="147" t="s">
        <v>1416</v>
      </c>
      <c r="M547">
        <v>0.76249999999999996</v>
      </c>
      <c r="N547" t="s">
        <v>615</v>
      </c>
      <c r="O547" t="s">
        <v>1129</v>
      </c>
    </row>
    <row r="548" spans="1:15">
      <c r="A548" t="s">
        <v>573</v>
      </c>
      <c r="B548">
        <v>922</v>
      </c>
      <c r="C548" t="s">
        <v>1130</v>
      </c>
      <c r="D548">
        <v>2113</v>
      </c>
      <c r="E548" t="s">
        <v>231</v>
      </c>
      <c r="F548" t="s">
        <v>2335</v>
      </c>
      <c r="G548" t="s">
        <v>1714</v>
      </c>
      <c r="H548" t="s">
        <v>2334</v>
      </c>
      <c r="I548">
        <v>41</v>
      </c>
      <c r="J548">
        <v>41</v>
      </c>
      <c r="K548">
        <v>1</v>
      </c>
      <c r="L548" s="147" t="s">
        <v>1586</v>
      </c>
      <c r="M548">
        <v>0.56100000000000005</v>
      </c>
      <c r="N548" t="s">
        <v>615</v>
      </c>
      <c r="O548" t="s">
        <v>786</v>
      </c>
    </row>
    <row r="549" spans="1:15">
      <c r="A549" t="s">
        <v>573</v>
      </c>
      <c r="B549">
        <v>922</v>
      </c>
      <c r="C549" t="s">
        <v>1130</v>
      </c>
      <c r="D549">
        <v>925</v>
      </c>
      <c r="E549" t="s">
        <v>86</v>
      </c>
      <c r="F549" t="s">
        <v>2335</v>
      </c>
      <c r="G549" t="s">
        <v>1714</v>
      </c>
      <c r="H549" t="s">
        <v>2334</v>
      </c>
      <c r="I549">
        <v>29</v>
      </c>
      <c r="J549">
        <v>26</v>
      </c>
      <c r="K549">
        <v>0.89659999999999995</v>
      </c>
      <c r="L549" s="147" t="s">
        <v>1497</v>
      </c>
      <c r="M549">
        <v>0.76919999999999999</v>
      </c>
      <c r="N549" t="s">
        <v>615</v>
      </c>
      <c r="O549" t="s">
        <v>697</v>
      </c>
    </row>
    <row r="550" spans="1:15">
      <c r="A550" t="s">
        <v>573</v>
      </c>
      <c r="B550">
        <v>922</v>
      </c>
      <c r="C550" t="s">
        <v>1130</v>
      </c>
      <c r="D550">
        <v>926</v>
      </c>
      <c r="E550" t="s">
        <v>92</v>
      </c>
      <c r="F550" t="s">
        <v>2335</v>
      </c>
      <c r="G550" t="s">
        <v>1714</v>
      </c>
      <c r="H550" t="s">
        <v>2334</v>
      </c>
      <c r="I550">
        <v>81</v>
      </c>
      <c r="J550">
        <v>77</v>
      </c>
      <c r="K550">
        <v>0.9506</v>
      </c>
      <c r="L550" s="147" t="s">
        <v>1439</v>
      </c>
      <c r="M550">
        <v>0.64939999999999998</v>
      </c>
      <c r="N550" t="s">
        <v>615</v>
      </c>
      <c r="O550" t="s">
        <v>735</v>
      </c>
    </row>
    <row r="551" spans="1:15">
      <c r="A551" t="s">
        <v>573</v>
      </c>
      <c r="B551">
        <v>932</v>
      </c>
      <c r="C551" t="s">
        <v>1134</v>
      </c>
      <c r="D551">
        <v>935</v>
      </c>
      <c r="E551" t="s">
        <v>303</v>
      </c>
      <c r="F551" t="s">
        <v>2335</v>
      </c>
      <c r="G551" t="s">
        <v>1714</v>
      </c>
      <c r="H551" t="s">
        <v>2334</v>
      </c>
      <c r="I551">
        <v>30</v>
      </c>
      <c r="J551">
        <v>30</v>
      </c>
      <c r="K551">
        <v>1</v>
      </c>
      <c r="L551" s="147" t="s">
        <v>1557</v>
      </c>
      <c r="M551">
        <v>0.63329999999999997</v>
      </c>
      <c r="N551" t="s">
        <v>615</v>
      </c>
      <c r="O551" t="s">
        <v>792</v>
      </c>
    </row>
    <row r="552" spans="1:15">
      <c r="A552" t="s">
        <v>573</v>
      </c>
      <c r="B552">
        <v>932</v>
      </c>
      <c r="C552" t="s">
        <v>1134</v>
      </c>
      <c r="D552">
        <v>934</v>
      </c>
      <c r="E552" t="s">
        <v>443</v>
      </c>
      <c r="F552" t="s">
        <v>2335</v>
      </c>
      <c r="G552" t="s">
        <v>1714</v>
      </c>
      <c r="H552" t="s">
        <v>2334</v>
      </c>
      <c r="I552">
        <v>18</v>
      </c>
      <c r="J552">
        <v>18</v>
      </c>
      <c r="K552">
        <v>1</v>
      </c>
      <c r="L552" s="147" t="s">
        <v>1389</v>
      </c>
      <c r="M552">
        <v>0.38890000000000002</v>
      </c>
      <c r="N552" t="s">
        <v>615</v>
      </c>
      <c r="O552" t="s">
        <v>1137</v>
      </c>
    </row>
    <row r="553" spans="1:15">
      <c r="A553" t="s">
        <v>573</v>
      </c>
      <c r="B553">
        <v>936</v>
      </c>
      <c r="C553" t="s">
        <v>1138</v>
      </c>
      <c r="D553">
        <v>1763</v>
      </c>
      <c r="E553" t="s">
        <v>16</v>
      </c>
      <c r="F553" t="s">
        <v>2335</v>
      </c>
      <c r="G553" t="s">
        <v>1714</v>
      </c>
      <c r="H553" t="s">
        <v>2334</v>
      </c>
      <c r="I553">
        <v>47</v>
      </c>
      <c r="J553">
        <v>46</v>
      </c>
      <c r="K553">
        <v>0.97870000000000001</v>
      </c>
      <c r="L553" s="147" t="s">
        <v>1429</v>
      </c>
      <c r="M553">
        <v>0.86960000000000004</v>
      </c>
      <c r="N553" t="s">
        <v>615</v>
      </c>
      <c r="O553" t="s">
        <v>747</v>
      </c>
    </row>
    <row r="554" spans="1:15">
      <c r="A554" t="s">
        <v>573</v>
      </c>
      <c r="B554">
        <v>1469</v>
      </c>
      <c r="C554" t="s">
        <v>1143</v>
      </c>
      <c r="D554">
        <v>947</v>
      </c>
      <c r="E554" t="s">
        <v>355</v>
      </c>
      <c r="F554" t="s">
        <v>2335</v>
      </c>
      <c r="G554" t="s">
        <v>1714</v>
      </c>
      <c r="H554" t="s">
        <v>2334</v>
      </c>
      <c r="I554">
        <v>16</v>
      </c>
      <c r="J554">
        <v>15</v>
      </c>
      <c r="K554">
        <v>0.9375</v>
      </c>
      <c r="L554" s="147" t="s">
        <v>1289</v>
      </c>
      <c r="M554">
        <v>0.6</v>
      </c>
      <c r="N554" t="s">
        <v>615</v>
      </c>
      <c r="O554" t="s">
        <v>761</v>
      </c>
    </row>
    <row r="555" spans="1:15">
      <c r="A555" t="s">
        <v>573</v>
      </c>
      <c r="B555">
        <v>1469</v>
      </c>
      <c r="C555" t="s">
        <v>1143</v>
      </c>
      <c r="D555">
        <v>949</v>
      </c>
      <c r="E555" t="s">
        <v>368</v>
      </c>
      <c r="F555" t="s">
        <v>2335</v>
      </c>
      <c r="G555" t="s">
        <v>1714</v>
      </c>
      <c r="H555" t="s">
        <v>2334</v>
      </c>
      <c r="I555">
        <v>67</v>
      </c>
      <c r="J555">
        <v>67</v>
      </c>
      <c r="K555">
        <v>1</v>
      </c>
      <c r="L555" s="147" t="s">
        <v>1439</v>
      </c>
      <c r="M555">
        <v>0.74629999999999996</v>
      </c>
      <c r="N555" t="s">
        <v>615</v>
      </c>
      <c r="O555" t="s">
        <v>875</v>
      </c>
    </row>
    <row r="556" spans="1:15">
      <c r="A556" t="s">
        <v>573</v>
      </c>
      <c r="B556">
        <v>951</v>
      </c>
      <c r="C556" t="s">
        <v>1144</v>
      </c>
      <c r="D556">
        <v>954</v>
      </c>
      <c r="E556" t="s">
        <v>374</v>
      </c>
      <c r="F556" t="s">
        <v>2335</v>
      </c>
      <c r="G556" t="s">
        <v>1714</v>
      </c>
      <c r="H556" t="s">
        <v>2334</v>
      </c>
      <c r="I556">
        <v>46</v>
      </c>
      <c r="J556">
        <v>44</v>
      </c>
      <c r="K556">
        <v>0.95650000000000002</v>
      </c>
      <c r="L556" s="147" t="s">
        <v>1448</v>
      </c>
      <c r="M556">
        <v>0.75</v>
      </c>
      <c r="N556" t="s">
        <v>615</v>
      </c>
      <c r="O556" t="s">
        <v>792</v>
      </c>
    </row>
    <row r="557" spans="1:15">
      <c r="A557" t="s">
        <v>573</v>
      </c>
      <c r="B557">
        <v>957</v>
      </c>
      <c r="C557" t="s">
        <v>1145</v>
      </c>
      <c r="D557">
        <v>958</v>
      </c>
      <c r="E557" t="s">
        <v>381</v>
      </c>
      <c r="F557" t="s">
        <v>2335</v>
      </c>
      <c r="G557" t="s">
        <v>1714</v>
      </c>
      <c r="H557" t="s">
        <v>2334</v>
      </c>
      <c r="I557">
        <v>33</v>
      </c>
      <c r="J557">
        <v>33</v>
      </c>
      <c r="K557">
        <v>1</v>
      </c>
      <c r="L557" s="147" t="s">
        <v>1578</v>
      </c>
      <c r="M557">
        <v>0.81820000000000004</v>
      </c>
      <c r="N557" t="s">
        <v>615</v>
      </c>
      <c r="O557" t="s">
        <v>688</v>
      </c>
    </row>
    <row r="558" spans="1:15">
      <c r="A558" t="s">
        <v>573</v>
      </c>
      <c r="B558">
        <v>1733</v>
      </c>
      <c r="C558" t="s">
        <v>1147</v>
      </c>
      <c r="D558">
        <v>739</v>
      </c>
      <c r="E558" t="s">
        <v>39</v>
      </c>
      <c r="F558" t="s">
        <v>2335</v>
      </c>
      <c r="G558" t="s">
        <v>1714</v>
      </c>
      <c r="H558" t="s">
        <v>2334</v>
      </c>
      <c r="I558">
        <v>22</v>
      </c>
      <c r="J558">
        <v>22</v>
      </c>
      <c r="K558">
        <v>1</v>
      </c>
      <c r="L558" s="147" t="s">
        <v>1394</v>
      </c>
      <c r="M558">
        <v>0.54549999999999998</v>
      </c>
      <c r="N558" t="s">
        <v>615</v>
      </c>
      <c r="O558" t="s">
        <v>966</v>
      </c>
    </row>
    <row r="559" spans="1:15">
      <c r="A559" t="s">
        <v>573</v>
      </c>
      <c r="B559">
        <v>1733</v>
      </c>
      <c r="C559" t="s">
        <v>1147</v>
      </c>
      <c r="D559">
        <v>735</v>
      </c>
      <c r="E559" t="s">
        <v>12</v>
      </c>
      <c r="F559" t="s">
        <v>2335</v>
      </c>
      <c r="G559" t="s">
        <v>1714</v>
      </c>
      <c r="H559" t="s">
        <v>2334</v>
      </c>
      <c r="I559">
        <v>35</v>
      </c>
      <c r="J559">
        <v>27</v>
      </c>
      <c r="K559">
        <v>0.77139999999999997</v>
      </c>
      <c r="L559" s="147" t="s">
        <v>1454</v>
      </c>
      <c r="M559">
        <v>0.77780000000000005</v>
      </c>
      <c r="N559" t="s">
        <v>615</v>
      </c>
      <c r="O559" t="s">
        <v>697</v>
      </c>
    </row>
    <row r="560" spans="1:15">
      <c r="A560" t="s">
        <v>573</v>
      </c>
      <c r="B560">
        <v>1733</v>
      </c>
      <c r="C560" t="s">
        <v>1147</v>
      </c>
      <c r="D560">
        <v>742</v>
      </c>
      <c r="E560" t="s">
        <v>155</v>
      </c>
      <c r="F560" t="s">
        <v>2335</v>
      </c>
      <c r="G560" t="s">
        <v>1714</v>
      </c>
      <c r="H560" t="s">
        <v>2334</v>
      </c>
      <c r="I560">
        <v>41</v>
      </c>
      <c r="J560">
        <v>38</v>
      </c>
      <c r="K560">
        <v>0.92679999999999996</v>
      </c>
      <c r="L560" s="147" t="s">
        <v>1286</v>
      </c>
      <c r="M560">
        <v>0.65790000000000004</v>
      </c>
      <c r="N560" t="s">
        <v>615</v>
      </c>
      <c r="O560" t="s">
        <v>747</v>
      </c>
    </row>
    <row r="561" spans="1:15">
      <c r="A561" t="s">
        <v>573</v>
      </c>
      <c r="B561">
        <v>1733</v>
      </c>
      <c r="C561" t="s">
        <v>1147</v>
      </c>
      <c r="D561">
        <v>2097</v>
      </c>
      <c r="E561" t="s">
        <v>52</v>
      </c>
      <c r="F561" t="s">
        <v>2335</v>
      </c>
      <c r="G561" t="s">
        <v>1714</v>
      </c>
      <c r="H561" t="s">
        <v>2334</v>
      </c>
      <c r="I561">
        <v>15</v>
      </c>
      <c r="J561">
        <v>15</v>
      </c>
      <c r="K561">
        <v>1</v>
      </c>
      <c r="L561" s="147" t="s">
        <v>1372</v>
      </c>
      <c r="M561">
        <v>0.5333</v>
      </c>
      <c r="N561" t="s">
        <v>615</v>
      </c>
      <c r="O561" t="s">
        <v>786</v>
      </c>
    </row>
    <row r="562" spans="1:15">
      <c r="A562" t="s">
        <v>573</v>
      </c>
      <c r="B562">
        <v>1733</v>
      </c>
      <c r="C562" t="s">
        <v>1147</v>
      </c>
      <c r="D562">
        <v>736</v>
      </c>
      <c r="E562" t="s">
        <v>388</v>
      </c>
      <c r="F562" t="s">
        <v>2335</v>
      </c>
      <c r="G562" t="s">
        <v>1714</v>
      </c>
      <c r="H562" t="s">
        <v>2334</v>
      </c>
      <c r="I562">
        <v>89</v>
      </c>
      <c r="J562">
        <v>82</v>
      </c>
      <c r="K562">
        <v>0.92130000000000001</v>
      </c>
      <c r="L562" s="147" t="s">
        <v>1476</v>
      </c>
      <c r="M562">
        <v>0.75609999999999999</v>
      </c>
      <c r="N562" t="s">
        <v>615</v>
      </c>
      <c r="O562" t="s">
        <v>735</v>
      </c>
    </row>
    <row r="563" spans="1:15">
      <c r="A563" t="s">
        <v>573</v>
      </c>
      <c r="B563">
        <v>969</v>
      </c>
      <c r="C563" t="s">
        <v>1152</v>
      </c>
      <c r="D563">
        <v>1953</v>
      </c>
      <c r="E563" t="s">
        <v>378</v>
      </c>
      <c r="F563" t="s">
        <v>2335</v>
      </c>
      <c r="G563" t="s">
        <v>1714</v>
      </c>
      <c r="H563" t="s">
        <v>2334</v>
      </c>
      <c r="I563">
        <v>86</v>
      </c>
      <c r="J563">
        <v>81</v>
      </c>
      <c r="K563">
        <v>0.94189999999999996</v>
      </c>
      <c r="L563" s="147" t="s">
        <v>1495</v>
      </c>
      <c r="M563">
        <v>0.69140000000000001</v>
      </c>
      <c r="N563" t="s">
        <v>615</v>
      </c>
      <c r="O563" t="s">
        <v>693</v>
      </c>
    </row>
    <row r="564" spans="1:15">
      <c r="A564" t="s">
        <v>573</v>
      </c>
      <c r="B564">
        <v>1498</v>
      </c>
      <c r="C564" t="s">
        <v>1155</v>
      </c>
      <c r="D564">
        <v>1759</v>
      </c>
      <c r="E564" t="s">
        <v>233</v>
      </c>
      <c r="F564" t="s">
        <v>2335</v>
      </c>
      <c r="G564" t="s">
        <v>1714</v>
      </c>
      <c r="H564" t="s">
        <v>2334</v>
      </c>
      <c r="I564">
        <v>68</v>
      </c>
      <c r="J564">
        <v>68</v>
      </c>
      <c r="K564">
        <v>1</v>
      </c>
      <c r="L564" s="147" t="s">
        <v>1552</v>
      </c>
      <c r="M564">
        <v>0.64710000000000001</v>
      </c>
      <c r="N564" t="s">
        <v>615</v>
      </c>
      <c r="O564" t="s">
        <v>786</v>
      </c>
    </row>
    <row r="565" spans="1:15">
      <c r="A565" t="s">
        <v>573</v>
      </c>
      <c r="B565">
        <v>1498</v>
      </c>
      <c r="C565" t="s">
        <v>1155</v>
      </c>
      <c r="D565">
        <v>1499</v>
      </c>
      <c r="E565" t="s">
        <v>236</v>
      </c>
      <c r="F565" t="s">
        <v>2335</v>
      </c>
      <c r="G565" t="s">
        <v>1714</v>
      </c>
      <c r="H565" t="s">
        <v>2334</v>
      </c>
      <c r="I565">
        <v>85</v>
      </c>
      <c r="J565">
        <v>75</v>
      </c>
      <c r="K565">
        <v>0.88239999999999996</v>
      </c>
      <c r="L565" s="147" t="s">
        <v>1358</v>
      </c>
      <c r="M565">
        <v>0.76</v>
      </c>
      <c r="N565" t="s">
        <v>615</v>
      </c>
      <c r="O565" t="s">
        <v>735</v>
      </c>
    </row>
    <row r="566" spans="1:15">
      <c r="A566" t="s">
        <v>573</v>
      </c>
      <c r="B566">
        <v>976</v>
      </c>
      <c r="C566" t="s">
        <v>1158</v>
      </c>
      <c r="D566">
        <v>983</v>
      </c>
      <c r="E566" t="s">
        <v>40</v>
      </c>
      <c r="F566" t="s">
        <v>2335</v>
      </c>
      <c r="G566" t="s">
        <v>1714</v>
      </c>
      <c r="H566" t="s">
        <v>2334</v>
      </c>
      <c r="I566">
        <v>42</v>
      </c>
      <c r="J566">
        <v>42</v>
      </c>
      <c r="K566">
        <v>1</v>
      </c>
      <c r="L566" s="147" t="s">
        <v>1283</v>
      </c>
      <c r="M566">
        <v>0.66669999999999996</v>
      </c>
      <c r="N566" t="s">
        <v>615</v>
      </c>
      <c r="O566" t="s">
        <v>693</v>
      </c>
    </row>
    <row r="567" spans="1:15">
      <c r="A567" t="s">
        <v>573</v>
      </c>
      <c r="B567">
        <v>984</v>
      </c>
      <c r="C567" t="s">
        <v>1162</v>
      </c>
      <c r="D567">
        <v>986</v>
      </c>
      <c r="E567" t="s">
        <v>135</v>
      </c>
      <c r="F567" t="s">
        <v>2335</v>
      </c>
      <c r="G567" t="s">
        <v>1714</v>
      </c>
      <c r="H567" t="s">
        <v>2334</v>
      </c>
      <c r="I567">
        <v>31</v>
      </c>
      <c r="J567">
        <v>31</v>
      </c>
      <c r="K567">
        <v>1</v>
      </c>
      <c r="L567" s="147" t="s">
        <v>1628</v>
      </c>
      <c r="M567">
        <v>0.5161</v>
      </c>
      <c r="N567" t="s">
        <v>615</v>
      </c>
      <c r="O567" t="s">
        <v>747</v>
      </c>
    </row>
    <row r="568" spans="1:15">
      <c r="A568" t="s">
        <v>573</v>
      </c>
      <c r="B568">
        <v>984</v>
      </c>
      <c r="C568" t="s">
        <v>1162</v>
      </c>
      <c r="D568">
        <v>987</v>
      </c>
      <c r="E568" t="s">
        <v>199</v>
      </c>
      <c r="F568" t="s">
        <v>2335</v>
      </c>
      <c r="G568" t="s">
        <v>1714</v>
      </c>
      <c r="H568" t="s">
        <v>2334</v>
      </c>
      <c r="I568">
        <v>22</v>
      </c>
      <c r="J568">
        <v>22</v>
      </c>
      <c r="K568">
        <v>1</v>
      </c>
      <c r="L568" s="147" t="s">
        <v>1372</v>
      </c>
      <c r="M568">
        <v>0.36359999999999998</v>
      </c>
      <c r="N568" t="s">
        <v>615</v>
      </c>
      <c r="O568" t="s">
        <v>845</v>
      </c>
    </row>
    <row r="569" spans="1:15">
      <c r="A569" t="s">
        <v>573</v>
      </c>
      <c r="B569">
        <v>984</v>
      </c>
      <c r="C569" t="s">
        <v>1162</v>
      </c>
      <c r="D569">
        <v>991</v>
      </c>
      <c r="E569" t="s">
        <v>384</v>
      </c>
      <c r="F569" t="s">
        <v>2335</v>
      </c>
      <c r="G569" t="s">
        <v>1714</v>
      </c>
      <c r="H569" t="s">
        <v>2334</v>
      </c>
      <c r="I569">
        <v>53</v>
      </c>
      <c r="J569">
        <v>36</v>
      </c>
      <c r="K569">
        <v>0.67920000000000003</v>
      </c>
      <c r="L569" s="147" t="s">
        <v>1578</v>
      </c>
      <c r="M569">
        <v>0.75</v>
      </c>
      <c r="N569" t="s">
        <v>615</v>
      </c>
      <c r="O569" t="s">
        <v>697</v>
      </c>
    </row>
    <row r="570" spans="1:15">
      <c r="A570" t="s">
        <v>573</v>
      </c>
      <c r="B570">
        <v>984</v>
      </c>
      <c r="C570" t="s">
        <v>1162</v>
      </c>
      <c r="D570">
        <v>993</v>
      </c>
      <c r="E570" t="s">
        <v>385</v>
      </c>
      <c r="F570" t="s">
        <v>2335</v>
      </c>
      <c r="G570" t="s">
        <v>1714</v>
      </c>
      <c r="H570" t="s">
        <v>2334</v>
      </c>
      <c r="I570">
        <v>132</v>
      </c>
      <c r="J570">
        <v>126</v>
      </c>
      <c r="K570">
        <v>0.95450000000000002</v>
      </c>
      <c r="L570" s="147" t="s">
        <v>1377</v>
      </c>
      <c r="M570">
        <v>0.70630000000000004</v>
      </c>
      <c r="N570" t="s">
        <v>615</v>
      </c>
      <c r="O570" t="s">
        <v>735</v>
      </c>
    </row>
    <row r="571" spans="1:15">
      <c r="A571" t="s">
        <v>573</v>
      </c>
      <c r="B571">
        <v>984</v>
      </c>
      <c r="C571" t="s">
        <v>1162</v>
      </c>
      <c r="D571">
        <v>990</v>
      </c>
      <c r="E571" t="s">
        <v>564</v>
      </c>
      <c r="F571" t="s">
        <v>2335</v>
      </c>
      <c r="G571" t="s">
        <v>1714</v>
      </c>
      <c r="H571" t="s">
        <v>2334</v>
      </c>
      <c r="I571">
        <v>31</v>
      </c>
      <c r="J571">
        <v>31</v>
      </c>
      <c r="K571">
        <v>1</v>
      </c>
      <c r="L571" s="147" t="s">
        <v>1370</v>
      </c>
      <c r="M571">
        <v>0.5484</v>
      </c>
      <c r="N571" t="s">
        <v>615</v>
      </c>
      <c r="O571" t="s">
        <v>747</v>
      </c>
    </row>
    <row r="572" spans="1:15">
      <c r="A572" t="s">
        <v>573</v>
      </c>
      <c r="B572">
        <v>984</v>
      </c>
      <c r="C572" t="s">
        <v>1162</v>
      </c>
      <c r="D572">
        <v>992</v>
      </c>
      <c r="E572" t="s">
        <v>566</v>
      </c>
      <c r="F572" t="s">
        <v>2335</v>
      </c>
      <c r="G572" t="s">
        <v>1714</v>
      </c>
      <c r="H572" t="s">
        <v>2334</v>
      </c>
      <c r="I572">
        <v>54</v>
      </c>
      <c r="J572">
        <v>53</v>
      </c>
      <c r="K572">
        <v>0.98150000000000004</v>
      </c>
      <c r="L572" s="147" t="s">
        <v>1586</v>
      </c>
      <c r="M572">
        <v>0.434</v>
      </c>
      <c r="N572" t="s">
        <v>615</v>
      </c>
      <c r="O572" t="s">
        <v>845</v>
      </c>
    </row>
    <row r="573" spans="1:15">
      <c r="A573" t="s">
        <v>573</v>
      </c>
      <c r="B573">
        <v>551</v>
      </c>
      <c r="C573" t="s">
        <v>1169</v>
      </c>
      <c r="D573">
        <v>554</v>
      </c>
      <c r="E573" t="s">
        <v>229</v>
      </c>
      <c r="F573" t="s">
        <v>2335</v>
      </c>
      <c r="G573" t="s">
        <v>1714</v>
      </c>
      <c r="H573" t="s">
        <v>2334</v>
      </c>
      <c r="I573">
        <v>50</v>
      </c>
      <c r="J573">
        <v>47</v>
      </c>
      <c r="K573">
        <v>0.94</v>
      </c>
      <c r="L573" s="147" t="s">
        <v>1288</v>
      </c>
      <c r="M573">
        <v>0.76600000000000001</v>
      </c>
      <c r="N573" t="s">
        <v>615</v>
      </c>
      <c r="O573" t="s">
        <v>786</v>
      </c>
    </row>
    <row r="574" spans="1:15">
      <c r="A574" t="s">
        <v>573</v>
      </c>
      <c r="B574">
        <v>551</v>
      </c>
      <c r="C574" t="s">
        <v>1169</v>
      </c>
      <c r="D574">
        <v>557</v>
      </c>
      <c r="E574" t="s">
        <v>356</v>
      </c>
      <c r="F574" t="s">
        <v>2335</v>
      </c>
      <c r="G574" t="s">
        <v>1714</v>
      </c>
      <c r="H574" t="s">
        <v>2334</v>
      </c>
      <c r="I574">
        <v>17</v>
      </c>
      <c r="J574">
        <v>17</v>
      </c>
      <c r="K574">
        <v>1</v>
      </c>
      <c r="L574" s="147" t="s">
        <v>1287</v>
      </c>
      <c r="M574">
        <v>0.58819999999999995</v>
      </c>
      <c r="N574" t="s">
        <v>615</v>
      </c>
      <c r="O574" t="s">
        <v>697</v>
      </c>
    </row>
    <row r="575" spans="1:15">
      <c r="A575" t="s">
        <v>573</v>
      </c>
      <c r="B575">
        <v>551</v>
      </c>
      <c r="C575" t="s">
        <v>1169</v>
      </c>
      <c r="D575">
        <v>556</v>
      </c>
      <c r="E575" t="s">
        <v>162</v>
      </c>
      <c r="F575" t="s">
        <v>2335</v>
      </c>
      <c r="G575" t="s">
        <v>1714</v>
      </c>
      <c r="H575" t="s">
        <v>2334</v>
      </c>
      <c r="I575">
        <v>69</v>
      </c>
      <c r="J575">
        <v>66</v>
      </c>
      <c r="K575">
        <v>0.95650000000000002</v>
      </c>
      <c r="L575" s="147" t="s">
        <v>1439</v>
      </c>
      <c r="M575">
        <v>0.75760000000000005</v>
      </c>
      <c r="N575" t="s">
        <v>615</v>
      </c>
      <c r="O575" t="s">
        <v>735</v>
      </c>
    </row>
    <row r="576" spans="1:15">
      <c r="A576" t="s">
        <v>573</v>
      </c>
      <c r="B576">
        <v>570</v>
      </c>
      <c r="C576" t="s">
        <v>1172</v>
      </c>
      <c r="D576">
        <v>1977</v>
      </c>
      <c r="E576" t="s">
        <v>70</v>
      </c>
      <c r="F576" t="s">
        <v>2335</v>
      </c>
      <c r="G576" t="s">
        <v>1714</v>
      </c>
      <c r="H576" t="s">
        <v>2334</v>
      </c>
      <c r="I576">
        <v>30</v>
      </c>
      <c r="J576">
        <v>29</v>
      </c>
      <c r="K576">
        <v>0.9667</v>
      </c>
      <c r="L576" s="147" t="s">
        <v>1298</v>
      </c>
      <c r="M576">
        <v>0.75860000000000005</v>
      </c>
      <c r="N576" t="s">
        <v>615</v>
      </c>
      <c r="O576" t="s">
        <v>688</v>
      </c>
    </row>
    <row r="577" spans="1:15">
      <c r="A577" t="s">
        <v>573</v>
      </c>
      <c r="B577">
        <v>626</v>
      </c>
      <c r="C577" t="s">
        <v>1174</v>
      </c>
      <c r="D577">
        <v>627</v>
      </c>
      <c r="E577" t="s">
        <v>268</v>
      </c>
      <c r="F577" t="s">
        <v>2335</v>
      </c>
      <c r="G577" t="s">
        <v>1714</v>
      </c>
      <c r="H577" t="s">
        <v>2334</v>
      </c>
      <c r="I577">
        <v>22</v>
      </c>
      <c r="J577">
        <v>22</v>
      </c>
      <c r="K577">
        <v>1</v>
      </c>
      <c r="L577" s="147" t="s">
        <v>1294</v>
      </c>
      <c r="M577">
        <v>0.59089999999999998</v>
      </c>
      <c r="N577" t="s">
        <v>615</v>
      </c>
      <c r="O577" t="s">
        <v>863</v>
      </c>
    </row>
    <row r="578" spans="1:15">
      <c r="A578" t="s">
        <v>573</v>
      </c>
      <c r="B578">
        <v>633</v>
      </c>
      <c r="C578" t="s">
        <v>1178</v>
      </c>
      <c r="D578">
        <v>634</v>
      </c>
      <c r="E578" t="s">
        <v>218</v>
      </c>
      <c r="F578" t="s">
        <v>2335</v>
      </c>
      <c r="G578" t="s">
        <v>1714</v>
      </c>
      <c r="H578" t="s">
        <v>2334</v>
      </c>
      <c r="I578">
        <v>25</v>
      </c>
      <c r="J578">
        <v>24</v>
      </c>
      <c r="K578">
        <v>0.96</v>
      </c>
      <c r="L578" s="147" t="s">
        <v>1293</v>
      </c>
      <c r="M578">
        <v>0.58330000000000004</v>
      </c>
      <c r="N578" t="s">
        <v>615</v>
      </c>
      <c r="O578" t="s">
        <v>851</v>
      </c>
    </row>
    <row r="579" spans="1:15">
      <c r="A579" t="s">
        <v>573</v>
      </c>
      <c r="B579">
        <v>664</v>
      </c>
      <c r="C579" t="s">
        <v>1182</v>
      </c>
      <c r="D579">
        <v>666</v>
      </c>
      <c r="E579" t="s">
        <v>304</v>
      </c>
      <c r="F579" t="s">
        <v>2335</v>
      </c>
      <c r="G579" t="s">
        <v>1714</v>
      </c>
      <c r="H579" t="s">
        <v>2334</v>
      </c>
      <c r="I579">
        <v>32</v>
      </c>
      <c r="J579">
        <v>31</v>
      </c>
      <c r="K579">
        <v>0.96879999999999999</v>
      </c>
      <c r="L579" s="147" t="s">
        <v>1360</v>
      </c>
      <c r="M579">
        <v>0.5806</v>
      </c>
      <c r="N579" t="s">
        <v>615</v>
      </c>
      <c r="O579" t="s">
        <v>747</v>
      </c>
    </row>
    <row r="580" spans="1:15">
      <c r="A580" t="s">
        <v>573</v>
      </c>
      <c r="B580">
        <v>664</v>
      </c>
      <c r="C580" t="s">
        <v>1182</v>
      </c>
      <c r="D580">
        <v>665</v>
      </c>
      <c r="E580" t="s">
        <v>48</v>
      </c>
      <c r="F580" t="s">
        <v>2335</v>
      </c>
      <c r="G580" t="s">
        <v>1714</v>
      </c>
      <c r="H580" t="s">
        <v>2334</v>
      </c>
      <c r="I580">
        <v>33</v>
      </c>
      <c r="J580">
        <v>32</v>
      </c>
      <c r="K580">
        <v>0.96970000000000001</v>
      </c>
      <c r="L580" s="147" t="s">
        <v>1308</v>
      </c>
      <c r="M580">
        <v>0.8125</v>
      </c>
      <c r="N580" t="s">
        <v>615</v>
      </c>
      <c r="O580" t="s">
        <v>683</v>
      </c>
    </row>
    <row r="581" spans="1:15">
      <c r="A581" t="s">
        <v>573</v>
      </c>
      <c r="B581">
        <v>681</v>
      </c>
      <c r="C581" t="s">
        <v>1184</v>
      </c>
      <c r="D581">
        <v>683</v>
      </c>
      <c r="E581" t="s">
        <v>189</v>
      </c>
      <c r="F581" t="s">
        <v>2335</v>
      </c>
      <c r="G581" t="s">
        <v>1714</v>
      </c>
      <c r="H581" t="s">
        <v>2334</v>
      </c>
      <c r="I581">
        <v>44</v>
      </c>
      <c r="J581">
        <v>44</v>
      </c>
      <c r="K581">
        <v>1</v>
      </c>
      <c r="L581" s="147" t="s">
        <v>1447</v>
      </c>
      <c r="M581">
        <v>0.72729999999999995</v>
      </c>
      <c r="N581" t="s">
        <v>615</v>
      </c>
      <c r="O581" t="s">
        <v>792</v>
      </c>
    </row>
    <row r="582" spans="1:15">
      <c r="A582" t="s">
        <v>573</v>
      </c>
      <c r="B582">
        <v>681</v>
      </c>
      <c r="C582" t="s">
        <v>1184</v>
      </c>
      <c r="D582">
        <v>682</v>
      </c>
      <c r="E582" t="s">
        <v>256</v>
      </c>
      <c r="F582" t="s">
        <v>2335</v>
      </c>
      <c r="G582" t="s">
        <v>1714</v>
      </c>
      <c r="H582" t="s">
        <v>2334</v>
      </c>
      <c r="I582">
        <v>13</v>
      </c>
      <c r="J582">
        <v>13</v>
      </c>
      <c r="K582">
        <v>1</v>
      </c>
      <c r="L582" s="147" t="s">
        <v>1372</v>
      </c>
      <c r="M582">
        <v>0.61539999999999995</v>
      </c>
      <c r="N582" t="s">
        <v>615</v>
      </c>
      <c r="O582" t="s">
        <v>793</v>
      </c>
    </row>
    <row r="583" spans="1:15">
      <c r="A583" t="s">
        <v>573</v>
      </c>
      <c r="B583">
        <v>681</v>
      </c>
      <c r="C583" t="s">
        <v>1184</v>
      </c>
      <c r="D583">
        <v>684</v>
      </c>
      <c r="E583" t="s">
        <v>538</v>
      </c>
      <c r="F583" t="s">
        <v>2335</v>
      </c>
      <c r="G583" t="s">
        <v>1714</v>
      </c>
      <c r="H583" t="s">
        <v>2334</v>
      </c>
      <c r="I583">
        <v>17</v>
      </c>
      <c r="J583">
        <v>17</v>
      </c>
      <c r="K583">
        <v>1</v>
      </c>
      <c r="L583" s="147" t="s">
        <v>1394</v>
      </c>
      <c r="M583">
        <v>0.70589999999999997</v>
      </c>
      <c r="N583" t="s">
        <v>615</v>
      </c>
      <c r="O583" t="s">
        <v>747</v>
      </c>
    </row>
    <row r="584" spans="1:15">
      <c r="A584" t="s">
        <v>573</v>
      </c>
      <c r="B584">
        <v>685</v>
      </c>
      <c r="C584" t="s">
        <v>1187</v>
      </c>
      <c r="D584">
        <v>689</v>
      </c>
      <c r="E584" t="s">
        <v>82</v>
      </c>
      <c r="F584" t="s">
        <v>2335</v>
      </c>
      <c r="G584" t="s">
        <v>1714</v>
      </c>
      <c r="H584" t="s">
        <v>2334</v>
      </c>
      <c r="I584">
        <v>23</v>
      </c>
      <c r="J584">
        <v>23</v>
      </c>
      <c r="K584">
        <v>1</v>
      </c>
      <c r="L584" s="147" t="s">
        <v>1335</v>
      </c>
      <c r="M584">
        <v>0.6522</v>
      </c>
      <c r="N584" t="s">
        <v>615</v>
      </c>
      <c r="O584" t="s">
        <v>693</v>
      </c>
    </row>
    <row r="585" spans="1:15">
      <c r="A585" t="s">
        <v>573</v>
      </c>
      <c r="B585">
        <v>1997</v>
      </c>
      <c r="C585" t="s">
        <v>1189</v>
      </c>
      <c r="D585">
        <v>693</v>
      </c>
      <c r="E585" t="s">
        <v>81</v>
      </c>
      <c r="F585" t="s">
        <v>2335</v>
      </c>
      <c r="G585" t="s">
        <v>1714</v>
      </c>
      <c r="H585" t="s">
        <v>2334</v>
      </c>
      <c r="I585">
        <v>22</v>
      </c>
      <c r="J585">
        <v>22</v>
      </c>
      <c r="K585">
        <v>1</v>
      </c>
      <c r="L585" s="147" t="s">
        <v>1370</v>
      </c>
      <c r="M585">
        <v>0.77270000000000005</v>
      </c>
      <c r="N585" t="s">
        <v>615</v>
      </c>
      <c r="O585" t="s">
        <v>683</v>
      </c>
    </row>
    <row r="586" spans="1:15">
      <c r="A586" t="s">
        <v>573</v>
      </c>
      <c r="B586">
        <v>2195</v>
      </c>
      <c r="C586" t="s">
        <v>928</v>
      </c>
      <c r="D586">
        <v>402</v>
      </c>
      <c r="E586" t="s">
        <v>363</v>
      </c>
      <c r="F586" t="s">
        <v>2335</v>
      </c>
      <c r="G586" t="s">
        <v>1714</v>
      </c>
      <c r="H586" t="s">
        <v>2334</v>
      </c>
      <c r="I586">
        <v>27</v>
      </c>
      <c r="J586">
        <v>27</v>
      </c>
      <c r="K586">
        <v>1</v>
      </c>
      <c r="L586" s="147" t="s">
        <v>1557</v>
      </c>
      <c r="M586">
        <v>0.70369999999999999</v>
      </c>
      <c r="N586" t="s">
        <v>615</v>
      </c>
      <c r="O586" t="s">
        <v>747</v>
      </c>
    </row>
    <row r="587" spans="1:15">
      <c r="A587" t="s">
        <v>573</v>
      </c>
      <c r="B587">
        <v>2195</v>
      </c>
      <c r="C587" t="s">
        <v>928</v>
      </c>
      <c r="D587">
        <v>404</v>
      </c>
      <c r="E587" t="s">
        <v>522</v>
      </c>
      <c r="F587" t="s">
        <v>2335</v>
      </c>
      <c r="G587" t="s">
        <v>1714</v>
      </c>
      <c r="H587" t="s">
        <v>2334</v>
      </c>
      <c r="I587">
        <v>23</v>
      </c>
      <c r="J587">
        <v>22</v>
      </c>
      <c r="K587">
        <v>0.95650000000000002</v>
      </c>
      <c r="L587" s="147" t="s">
        <v>1394</v>
      </c>
      <c r="M587">
        <v>0.54549999999999998</v>
      </c>
      <c r="N587" t="s">
        <v>615</v>
      </c>
      <c r="O587" t="s">
        <v>735</v>
      </c>
    </row>
    <row r="588" spans="1:15">
      <c r="A588" t="s">
        <v>573</v>
      </c>
      <c r="B588">
        <v>1662</v>
      </c>
      <c r="C588" t="s">
        <v>1191</v>
      </c>
      <c r="D588">
        <v>412</v>
      </c>
      <c r="E588" t="s">
        <v>170</v>
      </c>
      <c r="F588" t="s">
        <v>2335</v>
      </c>
      <c r="G588" t="s">
        <v>1714</v>
      </c>
      <c r="H588" t="s">
        <v>2334</v>
      </c>
      <c r="I588">
        <v>128</v>
      </c>
      <c r="J588">
        <v>123</v>
      </c>
      <c r="K588">
        <v>0.96089999999999998</v>
      </c>
      <c r="L588" s="147" t="s">
        <v>1304</v>
      </c>
      <c r="M588">
        <v>0.6179</v>
      </c>
      <c r="N588" t="s">
        <v>615</v>
      </c>
      <c r="O588" t="s">
        <v>786</v>
      </c>
    </row>
    <row r="589" spans="1:15">
      <c r="A589" t="s">
        <v>573</v>
      </c>
      <c r="B589">
        <v>1662</v>
      </c>
      <c r="C589" t="s">
        <v>1191</v>
      </c>
      <c r="D589">
        <v>413</v>
      </c>
      <c r="E589" t="s">
        <v>437</v>
      </c>
      <c r="F589" t="s">
        <v>2335</v>
      </c>
      <c r="G589" t="s">
        <v>1714</v>
      </c>
      <c r="H589" t="s">
        <v>2334</v>
      </c>
      <c r="I589">
        <v>117</v>
      </c>
      <c r="J589">
        <v>107</v>
      </c>
      <c r="K589">
        <v>0.91449999999999998</v>
      </c>
      <c r="L589" s="147" t="s">
        <v>1451</v>
      </c>
      <c r="M589">
        <v>0.70089999999999997</v>
      </c>
      <c r="N589" t="s">
        <v>615</v>
      </c>
      <c r="O589" t="s">
        <v>735</v>
      </c>
    </row>
    <row r="590" spans="1:15">
      <c r="A590" t="s">
        <v>573</v>
      </c>
      <c r="B590">
        <v>416</v>
      </c>
      <c r="C590" t="s">
        <v>1192</v>
      </c>
      <c r="D590">
        <v>425</v>
      </c>
      <c r="E590" t="s">
        <v>254</v>
      </c>
      <c r="F590" t="s">
        <v>2335</v>
      </c>
      <c r="G590" t="s">
        <v>1714</v>
      </c>
      <c r="H590" t="s">
        <v>2334</v>
      </c>
      <c r="I590">
        <v>61</v>
      </c>
      <c r="J590">
        <v>60</v>
      </c>
      <c r="K590">
        <v>0.98360000000000003</v>
      </c>
      <c r="L590" s="147" t="s">
        <v>1318</v>
      </c>
      <c r="M590">
        <v>0.68330000000000002</v>
      </c>
      <c r="N590" t="s">
        <v>615</v>
      </c>
      <c r="O590" t="s">
        <v>793</v>
      </c>
    </row>
    <row r="591" spans="1:15">
      <c r="A591" t="s">
        <v>573</v>
      </c>
      <c r="B591">
        <v>416</v>
      </c>
      <c r="C591" t="s">
        <v>1192</v>
      </c>
      <c r="D591">
        <v>2083</v>
      </c>
      <c r="E591" t="s">
        <v>484</v>
      </c>
      <c r="F591" t="s">
        <v>2335</v>
      </c>
      <c r="G591" t="s">
        <v>1714</v>
      </c>
      <c r="H591" t="s">
        <v>2334</v>
      </c>
      <c r="I591">
        <v>48</v>
      </c>
      <c r="J591">
        <v>48</v>
      </c>
      <c r="K591">
        <v>1</v>
      </c>
      <c r="L591" s="147" t="s">
        <v>1283</v>
      </c>
      <c r="M591">
        <v>0.58330000000000004</v>
      </c>
      <c r="N591" t="s">
        <v>615</v>
      </c>
      <c r="O591" t="s">
        <v>793</v>
      </c>
    </row>
    <row r="592" spans="1:15">
      <c r="A592" t="s">
        <v>573</v>
      </c>
      <c r="B592">
        <v>416</v>
      </c>
      <c r="C592" t="s">
        <v>1192</v>
      </c>
      <c r="D592">
        <v>423</v>
      </c>
      <c r="E592" t="s">
        <v>196</v>
      </c>
      <c r="F592" t="s">
        <v>2335</v>
      </c>
      <c r="G592" t="s">
        <v>1714</v>
      </c>
      <c r="H592" t="s">
        <v>2334</v>
      </c>
      <c r="I592">
        <v>42</v>
      </c>
      <c r="J592">
        <v>38</v>
      </c>
      <c r="K592">
        <v>0.90480000000000005</v>
      </c>
      <c r="L592" s="147" t="s">
        <v>1436</v>
      </c>
      <c r="M592">
        <v>0.81579999999999997</v>
      </c>
      <c r="N592" t="s">
        <v>615</v>
      </c>
      <c r="O592" t="s">
        <v>697</v>
      </c>
    </row>
    <row r="593" spans="1:15">
      <c r="A593" t="s">
        <v>573</v>
      </c>
      <c r="B593">
        <v>416</v>
      </c>
      <c r="C593" t="s">
        <v>1192</v>
      </c>
      <c r="D593">
        <v>2050</v>
      </c>
      <c r="E593" t="s">
        <v>410</v>
      </c>
      <c r="F593" t="s">
        <v>2335</v>
      </c>
      <c r="G593" t="s">
        <v>1714</v>
      </c>
      <c r="H593" t="s">
        <v>2334</v>
      </c>
      <c r="I593">
        <v>196</v>
      </c>
      <c r="J593">
        <v>184</v>
      </c>
      <c r="K593">
        <v>0.93879999999999997</v>
      </c>
      <c r="L593" s="147" t="s">
        <v>1617</v>
      </c>
      <c r="M593">
        <v>0.73370000000000002</v>
      </c>
      <c r="N593" t="s">
        <v>615</v>
      </c>
      <c r="O593" t="s">
        <v>792</v>
      </c>
    </row>
    <row r="594" spans="1:15">
      <c r="A594" t="s">
        <v>573</v>
      </c>
      <c r="B594">
        <v>416</v>
      </c>
      <c r="C594" t="s">
        <v>1192</v>
      </c>
      <c r="D594">
        <v>1651</v>
      </c>
      <c r="E594" t="s">
        <v>526</v>
      </c>
      <c r="F594" t="s">
        <v>2335</v>
      </c>
      <c r="G594" t="s">
        <v>1714</v>
      </c>
      <c r="H594" t="s">
        <v>2334</v>
      </c>
      <c r="I594">
        <v>40</v>
      </c>
      <c r="J594">
        <v>40</v>
      </c>
      <c r="K594">
        <v>1</v>
      </c>
      <c r="L594" s="147" t="s">
        <v>1290</v>
      </c>
      <c r="M594">
        <v>0.72499999999999998</v>
      </c>
      <c r="N594" t="s">
        <v>615</v>
      </c>
      <c r="O594" t="s">
        <v>793</v>
      </c>
    </row>
    <row r="595" spans="1:15">
      <c r="A595" t="s">
        <v>573</v>
      </c>
      <c r="B595">
        <v>427</v>
      </c>
      <c r="C595" t="s">
        <v>1195</v>
      </c>
      <c r="D595">
        <v>431</v>
      </c>
      <c r="E595" t="s">
        <v>527</v>
      </c>
      <c r="F595" t="s">
        <v>2335</v>
      </c>
      <c r="G595" t="s">
        <v>1714</v>
      </c>
      <c r="H595" t="s">
        <v>2334</v>
      </c>
      <c r="I595">
        <v>35</v>
      </c>
      <c r="J595">
        <v>29</v>
      </c>
      <c r="K595">
        <v>0.8286</v>
      </c>
      <c r="L595" s="147" t="s">
        <v>1497</v>
      </c>
      <c r="M595">
        <v>0.68969999999999998</v>
      </c>
      <c r="N595" t="s">
        <v>615</v>
      </c>
      <c r="O595" t="s">
        <v>697</v>
      </c>
    </row>
    <row r="596" spans="1:15">
      <c r="A596" t="s">
        <v>573</v>
      </c>
      <c r="B596">
        <v>427</v>
      </c>
      <c r="C596" t="s">
        <v>1195</v>
      </c>
      <c r="D596">
        <v>430</v>
      </c>
      <c r="E596" t="s">
        <v>528</v>
      </c>
      <c r="F596" t="s">
        <v>2335</v>
      </c>
      <c r="G596" t="s">
        <v>1714</v>
      </c>
      <c r="H596" t="s">
        <v>2334</v>
      </c>
      <c r="I596">
        <v>99</v>
      </c>
      <c r="J596">
        <v>89</v>
      </c>
      <c r="K596">
        <v>0.89900000000000002</v>
      </c>
      <c r="L596" s="147" t="s">
        <v>1368</v>
      </c>
      <c r="M596">
        <v>0.50560000000000005</v>
      </c>
      <c r="N596" t="s">
        <v>615</v>
      </c>
      <c r="O596" t="s">
        <v>735</v>
      </c>
    </row>
    <row r="597" spans="1:15">
      <c r="A597" t="s">
        <v>573</v>
      </c>
      <c r="B597">
        <v>427</v>
      </c>
      <c r="C597" t="s">
        <v>1195</v>
      </c>
      <c r="D597">
        <v>433</v>
      </c>
      <c r="E597" t="s">
        <v>559</v>
      </c>
      <c r="F597" t="s">
        <v>2335</v>
      </c>
      <c r="G597" t="s">
        <v>1714</v>
      </c>
      <c r="H597" t="s">
        <v>2334</v>
      </c>
      <c r="I597">
        <v>126</v>
      </c>
      <c r="J597">
        <v>121</v>
      </c>
      <c r="K597">
        <v>0.96030000000000004</v>
      </c>
      <c r="L597" s="147" t="s">
        <v>1322</v>
      </c>
      <c r="M597">
        <v>0.56200000000000006</v>
      </c>
      <c r="N597" t="s">
        <v>615</v>
      </c>
      <c r="O597" t="s">
        <v>786</v>
      </c>
    </row>
    <row r="598" spans="1:15">
      <c r="A598" t="s">
        <v>573</v>
      </c>
      <c r="B598">
        <v>434</v>
      </c>
      <c r="C598" t="s">
        <v>1199</v>
      </c>
      <c r="D598">
        <v>435</v>
      </c>
      <c r="E598" t="s">
        <v>444</v>
      </c>
      <c r="F598" t="s">
        <v>2335</v>
      </c>
      <c r="G598" t="s">
        <v>1714</v>
      </c>
      <c r="H598" t="s">
        <v>2334</v>
      </c>
      <c r="I598">
        <v>16</v>
      </c>
      <c r="J598">
        <v>15</v>
      </c>
      <c r="K598">
        <v>0.9375</v>
      </c>
      <c r="L598" s="147" t="s">
        <v>1287</v>
      </c>
      <c r="M598">
        <v>0.66669999999999996</v>
      </c>
      <c r="N598" t="s">
        <v>615</v>
      </c>
      <c r="O598" t="s">
        <v>693</v>
      </c>
    </row>
    <row r="599" spans="1:15">
      <c r="A599" t="s">
        <v>573</v>
      </c>
      <c r="B599">
        <v>444</v>
      </c>
      <c r="C599" t="s">
        <v>1203</v>
      </c>
      <c r="D599">
        <v>453</v>
      </c>
      <c r="E599" t="s">
        <v>321</v>
      </c>
      <c r="F599" t="s">
        <v>2335</v>
      </c>
      <c r="G599" t="s">
        <v>1714</v>
      </c>
      <c r="H599" t="s">
        <v>2334</v>
      </c>
      <c r="I599">
        <v>20</v>
      </c>
      <c r="J599">
        <v>18</v>
      </c>
      <c r="K599">
        <v>0.9</v>
      </c>
      <c r="L599" s="147" t="s">
        <v>1394</v>
      </c>
      <c r="M599">
        <v>0.66669999999999996</v>
      </c>
      <c r="N599" t="s">
        <v>615</v>
      </c>
      <c r="O599" t="s">
        <v>959</v>
      </c>
    </row>
    <row r="600" spans="1:15">
      <c r="A600" t="s">
        <v>573</v>
      </c>
      <c r="B600">
        <v>444</v>
      </c>
      <c r="C600" t="s">
        <v>1203</v>
      </c>
      <c r="D600">
        <v>447</v>
      </c>
      <c r="E600" t="s">
        <v>328</v>
      </c>
      <c r="F600" t="s">
        <v>2335</v>
      </c>
      <c r="G600" t="s">
        <v>1714</v>
      </c>
      <c r="H600" t="s">
        <v>2334</v>
      </c>
      <c r="I600">
        <v>19</v>
      </c>
      <c r="J600">
        <v>19</v>
      </c>
      <c r="K600">
        <v>1</v>
      </c>
      <c r="L600" s="147" t="s">
        <v>1438</v>
      </c>
      <c r="M600">
        <v>0.57889999999999997</v>
      </c>
      <c r="N600" t="s">
        <v>615</v>
      </c>
      <c r="O600" t="s">
        <v>793</v>
      </c>
    </row>
    <row r="601" spans="1:15">
      <c r="A601" t="s">
        <v>573</v>
      </c>
      <c r="B601">
        <v>444</v>
      </c>
      <c r="C601" t="s">
        <v>1203</v>
      </c>
      <c r="D601">
        <v>455</v>
      </c>
      <c r="E601" t="s">
        <v>36</v>
      </c>
      <c r="F601" t="s">
        <v>2335</v>
      </c>
      <c r="G601" t="s">
        <v>1714</v>
      </c>
      <c r="H601" t="s">
        <v>2334</v>
      </c>
      <c r="I601">
        <v>27</v>
      </c>
      <c r="J601">
        <v>27</v>
      </c>
      <c r="K601">
        <v>1</v>
      </c>
      <c r="L601" s="147" t="s">
        <v>1335</v>
      </c>
      <c r="M601">
        <v>0.55559999999999998</v>
      </c>
      <c r="N601" t="s">
        <v>615</v>
      </c>
      <c r="O601" t="s">
        <v>959</v>
      </c>
    </row>
    <row r="602" spans="1:15">
      <c r="A602" t="s">
        <v>573</v>
      </c>
      <c r="B602">
        <v>444</v>
      </c>
      <c r="C602" t="s">
        <v>1203</v>
      </c>
      <c r="D602">
        <v>451</v>
      </c>
      <c r="E602" t="s">
        <v>379</v>
      </c>
      <c r="F602" t="s">
        <v>2335</v>
      </c>
      <c r="G602" t="s">
        <v>1714</v>
      </c>
      <c r="H602" t="s">
        <v>2334</v>
      </c>
      <c r="I602">
        <v>42</v>
      </c>
      <c r="J602">
        <v>30</v>
      </c>
      <c r="K602">
        <v>0.71430000000000005</v>
      </c>
      <c r="L602" s="147" t="s">
        <v>1394</v>
      </c>
      <c r="M602">
        <v>0.4</v>
      </c>
      <c r="N602" t="s">
        <v>615</v>
      </c>
      <c r="O602" t="s">
        <v>697</v>
      </c>
    </row>
    <row r="603" spans="1:15">
      <c r="A603" t="s">
        <v>573</v>
      </c>
      <c r="B603">
        <v>444</v>
      </c>
      <c r="C603" t="s">
        <v>1203</v>
      </c>
      <c r="D603">
        <v>2213</v>
      </c>
      <c r="E603" t="s">
        <v>448</v>
      </c>
      <c r="F603" t="s">
        <v>2335</v>
      </c>
      <c r="G603" t="s">
        <v>1714</v>
      </c>
      <c r="H603" t="s">
        <v>2334</v>
      </c>
      <c r="I603">
        <v>180</v>
      </c>
      <c r="J603">
        <v>175</v>
      </c>
      <c r="K603">
        <v>0.97219999999999995</v>
      </c>
      <c r="L603" s="147" t="s">
        <v>1356</v>
      </c>
      <c r="M603">
        <v>0.57140000000000002</v>
      </c>
      <c r="N603" t="s">
        <v>615</v>
      </c>
      <c r="O603" t="s">
        <v>792</v>
      </c>
    </row>
    <row r="604" spans="1:15">
      <c r="A604" t="s">
        <v>573</v>
      </c>
      <c r="B604">
        <v>444</v>
      </c>
      <c r="C604" t="s">
        <v>1203</v>
      </c>
      <c r="D604">
        <v>452</v>
      </c>
      <c r="E604" t="s">
        <v>551</v>
      </c>
      <c r="F604" t="s">
        <v>2335</v>
      </c>
      <c r="G604" t="s">
        <v>1714</v>
      </c>
      <c r="H604" t="s">
        <v>2334</v>
      </c>
      <c r="I604">
        <v>14</v>
      </c>
      <c r="J604">
        <v>14</v>
      </c>
      <c r="K604">
        <v>1</v>
      </c>
      <c r="L604" s="147" t="s">
        <v>1289</v>
      </c>
      <c r="M604">
        <v>0.64290000000000003</v>
      </c>
      <c r="N604" t="s">
        <v>615</v>
      </c>
      <c r="O604" t="s">
        <v>959</v>
      </c>
    </row>
    <row r="605" spans="1:15">
      <c r="A605" t="s">
        <v>573</v>
      </c>
      <c r="B605">
        <v>456</v>
      </c>
      <c r="C605" t="s">
        <v>1206</v>
      </c>
      <c r="D605">
        <v>457</v>
      </c>
      <c r="E605" t="s">
        <v>421</v>
      </c>
      <c r="F605" t="s">
        <v>2335</v>
      </c>
      <c r="G605" t="s">
        <v>1714</v>
      </c>
      <c r="H605" t="s">
        <v>2334</v>
      </c>
      <c r="I605">
        <v>26</v>
      </c>
      <c r="J605">
        <v>26</v>
      </c>
      <c r="K605">
        <v>1</v>
      </c>
      <c r="L605" s="147" t="s">
        <v>1293</v>
      </c>
      <c r="M605">
        <v>0.53849999999999998</v>
      </c>
      <c r="N605" t="s">
        <v>615</v>
      </c>
      <c r="O605" t="s">
        <v>693</v>
      </c>
    </row>
    <row r="606" spans="1:15">
      <c r="A606" t="s">
        <v>573</v>
      </c>
      <c r="B606">
        <v>1738</v>
      </c>
      <c r="C606" t="s">
        <v>1208</v>
      </c>
      <c r="D606">
        <v>835</v>
      </c>
      <c r="E606" t="s">
        <v>383</v>
      </c>
      <c r="F606" t="s">
        <v>2335</v>
      </c>
      <c r="G606" t="s">
        <v>1714</v>
      </c>
      <c r="H606" t="s">
        <v>2334</v>
      </c>
      <c r="I606">
        <v>27</v>
      </c>
      <c r="J606">
        <v>26</v>
      </c>
      <c r="K606">
        <v>0.96299999999999997</v>
      </c>
      <c r="L606" s="147" t="s">
        <v>1497</v>
      </c>
      <c r="M606">
        <v>0.76919999999999999</v>
      </c>
      <c r="N606" t="s">
        <v>615</v>
      </c>
      <c r="O606" t="s">
        <v>693</v>
      </c>
    </row>
    <row r="607" spans="1:15">
      <c r="A607" t="s">
        <v>573</v>
      </c>
      <c r="B607">
        <v>462</v>
      </c>
      <c r="C607" t="s">
        <v>1210</v>
      </c>
      <c r="D607">
        <v>463</v>
      </c>
      <c r="E607" t="s">
        <v>537</v>
      </c>
      <c r="F607" t="s">
        <v>2335</v>
      </c>
      <c r="G607" t="s">
        <v>1714</v>
      </c>
      <c r="H607" t="s">
        <v>2334</v>
      </c>
      <c r="I607">
        <v>18</v>
      </c>
      <c r="J607">
        <v>18</v>
      </c>
      <c r="K607">
        <v>1</v>
      </c>
      <c r="L607" s="147" t="s">
        <v>1372</v>
      </c>
      <c r="M607">
        <v>0.44440000000000002</v>
      </c>
      <c r="N607" t="s">
        <v>615</v>
      </c>
      <c r="O607" t="s">
        <v>693</v>
      </c>
    </row>
    <row r="608" spans="1:15">
      <c r="A608" t="s">
        <v>573</v>
      </c>
      <c r="B608">
        <v>1282</v>
      </c>
      <c r="C608" t="s">
        <v>541</v>
      </c>
      <c r="D608">
        <v>1283</v>
      </c>
      <c r="E608" t="s">
        <v>541</v>
      </c>
      <c r="F608" t="s">
        <v>2335</v>
      </c>
      <c r="G608" t="s">
        <v>1714</v>
      </c>
      <c r="H608" t="s">
        <v>2334</v>
      </c>
      <c r="I608">
        <v>58</v>
      </c>
      <c r="J608">
        <v>52</v>
      </c>
      <c r="K608">
        <v>0.89659999999999995</v>
      </c>
      <c r="L608" s="147" t="s">
        <v>1586</v>
      </c>
      <c r="M608">
        <v>0.44230000000000003</v>
      </c>
      <c r="N608" t="s">
        <v>615</v>
      </c>
      <c r="O608" t="s">
        <v>683</v>
      </c>
    </row>
    <row r="609" spans="1:15">
      <c r="A609" t="s">
        <v>573</v>
      </c>
      <c r="B609">
        <v>466</v>
      </c>
      <c r="C609" t="s">
        <v>1212</v>
      </c>
      <c r="D609">
        <v>467</v>
      </c>
      <c r="E609" t="s">
        <v>239</v>
      </c>
      <c r="F609" t="s">
        <v>2335</v>
      </c>
      <c r="G609" t="s">
        <v>1714</v>
      </c>
      <c r="H609" t="s">
        <v>2334</v>
      </c>
      <c r="I609">
        <v>29</v>
      </c>
      <c r="J609">
        <v>26</v>
      </c>
      <c r="K609">
        <v>0.89659999999999995</v>
      </c>
      <c r="L609" s="147" t="s">
        <v>1394</v>
      </c>
      <c r="M609">
        <v>0.46150000000000002</v>
      </c>
      <c r="N609" t="s">
        <v>615</v>
      </c>
      <c r="O609" t="s">
        <v>693</v>
      </c>
    </row>
    <row r="610" spans="1:15">
      <c r="A610" t="s">
        <v>573</v>
      </c>
      <c r="B610">
        <v>468</v>
      </c>
      <c r="C610" t="s">
        <v>1214</v>
      </c>
      <c r="D610">
        <v>469</v>
      </c>
      <c r="E610" t="s">
        <v>458</v>
      </c>
      <c r="F610" t="s">
        <v>2335</v>
      </c>
      <c r="G610" t="s">
        <v>1714</v>
      </c>
      <c r="H610" t="s">
        <v>2334</v>
      </c>
      <c r="I610">
        <v>17</v>
      </c>
      <c r="J610">
        <v>17</v>
      </c>
      <c r="K610">
        <v>1</v>
      </c>
      <c r="L610" s="147" t="s">
        <v>1438</v>
      </c>
      <c r="M610">
        <v>0.64710000000000001</v>
      </c>
      <c r="N610" t="s">
        <v>615</v>
      </c>
      <c r="O610" t="s">
        <v>693</v>
      </c>
    </row>
    <row r="611" spans="1:15">
      <c r="A611" t="s">
        <v>573</v>
      </c>
      <c r="B611">
        <v>473</v>
      </c>
      <c r="C611" t="s">
        <v>1216</v>
      </c>
      <c r="D611">
        <v>474</v>
      </c>
      <c r="E611" t="s">
        <v>465</v>
      </c>
      <c r="F611" t="s">
        <v>2335</v>
      </c>
      <c r="G611" t="s">
        <v>1714</v>
      </c>
      <c r="H611" t="s">
        <v>2334</v>
      </c>
      <c r="I611">
        <v>59</v>
      </c>
      <c r="J611">
        <v>58</v>
      </c>
      <c r="K611">
        <v>0.98309999999999997</v>
      </c>
      <c r="L611" s="147" t="s">
        <v>1423</v>
      </c>
      <c r="M611">
        <v>0.8448</v>
      </c>
      <c r="N611" t="s">
        <v>615</v>
      </c>
      <c r="O611" t="s">
        <v>693</v>
      </c>
    </row>
    <row r="612" spans="1:15">
      <c r="A612" t="s">
        <v>573</v>
      </c>
      <c r="B612">
        <v>475</v>
      </c>
      <c r="C612" t="s">
        <v>1218</v>
      </c>
      <c r="D612">
        <v>476</v>
      </c>
      <c r="E612" t="s">
        <v>544</v>
      </c>
      <c r="F612" t="s">
        <v>2335</v>
      </c>
      <c r="G612" t="s">
        <v>1714</v>
      </c>
      <c r="H612" t="s">
        <v>2334</v>
      </c>
      <c r="I612">
        <v>30</v>
      </c>
      <c r="J612">
        <v>28</v>
      </c>
      <c r="K612">
        <v>0.93330000000000002</v>
      </c>
      <c r="L612" s="147" t="s">
        <v>1289</v>
      </c>
      <c r="M612">
        <v>0.32140000000000002</v>
      </c>
      <c r="N612" t="s">
        <v>615</v>
      </c>
      <c r="O612" t="s">
        <v>693</v>
      </c>
    </row>
    <row r="613" spans="1:15">
      <c r="A613" t="s">
        <v>573</v>
      </c>
      <c r="B613">
        <v>480</v>
      </c>
      <c r="C613" t="s">
        <v>1220</v>
      </c>
      <c r="D613">
        <v>481</v>
      </c>
      <c r="E613" t="s">
        <v>19</v>
      </c>
      <c r="F613" t="s">
        <v>2335</v>
      </c>
      <c r="G613" t="s">
        <v>1714</v>
      </c>
      <c r="H613" t="s">
        <v>2334</v>
      </c>
      <c r="I613">
        <v>92</v>
      </c>
      <c r="J613">
        <v>88</v>
      </c>
      <c r="K613">
        <v>0.95650000000000002</v>
      </c>
      <c r="L613" s="147" t="s">
        <v>1392</v>
      </c>
      <c r="M613">
        <v>0.78410000000000002</v>
      </c>
      <c r="N613" t="s">
        <v>615</v>
      </c>
      <c r="O613" t="s">
        <v>762</v>
      </c>
    </row>
    <row r="614" spans="1:15">
      <c r="A614" t="s">
        <v>573</v>
      </c>
      <c r="B614">
        <v>480</v>
      </c>
      <c r="C614" t="s">
        <v>1220</v>
      </c>
      <c r="D614">
        <v>483</v>
      </c>
      <c r="E614" t="s">
        <v>103</v>
      </c>
      <c r="F614" t="s">
        <v>2335</v>
      </c>
      <c r="G614" t="s">
        <v>1714</v>
      </c>
      <c r="H614" t="s">
        <v>2334</v>
      </c>
      <c r="I614">
        <v>45</v>
      </c>
      <c r="J614">
        <v>45</v>
      </c>
      <c r="K614">
        <v>1</v>
      </c>
      <c r="L614" s="147" t="s">
        <v>1310</v>
      </c>
      <c r="M614">
        <v>0.82220000000000004</v>
      </c>
      <c r="N614" t="s">
        <v>615</v>
      </c>
      <c r="O614" t="s">
        <v>761</v>
      </c>
    </row>
    <row r="615" spans="1:15">
      <c r="A615" t="s">
        <v>573</v>
      </c>
      <c r="B615">
        <v>480</v>
      </c>
      <c r="C615" t="s">
        <v>1220</v>
      </c>
      <c r="D615">
        <v>484</v>
      </c>
      <c r="E615" t="s">
        <v>198</v>
      </c>
      <c r="F615" t="s">
        <v>2335</v>
      </c>
      <c r="G615" t="s">
        <v>1714</v>
      </c>
      <c r="H615" t="s">
        <v>2334</v>
      </c>
      <c r="I615">
        <v>104</v>
      </c>
      <c r="J615">
        <v>101</v>
      </c>
      <c r="K615">
        <v>0.97119999999999995</v>
      </c>
      <c r="L615" s="147" t="s">
        <v>1456</v>
      </c>
      <c r="M615">
        <v>0.54459999999999997</v>
      </c>
      <c r="N615" t="s">
        <v>615</v>
      </c>
      <c r="O615" t="s">
        <v>735</v>
      </c>
    </row>
    <row r="616" spans="1:15">
      <c r="A616" t="s">
        <v>573</v>
      </c>
      <c r="B616">
        <v>480</v>
      </c>
      <c r="C616" t="s">
        <v>1220</v>
      </c>
      <c r="D616">
        <v>482</v>
      </c>
      <c r="E616" t="s">
        <v>137</v>
      </c>
      <c r="F616" t="s">
        <v>2335</v>
      </c>
      <c r="G616" t="s">
        <v>1714</v>
      </c>
      <c r="H616" t="s">
        <v>2334</v>
      </c>
      <c r="I616">
        <v>42</v>
      </c>
      <c r="J616">
        <v>38</v>
      </c>
      <c r="K616">
        <v>0.90480000000000005</v>
      </c>
      <c r="L616" s="147" t="s">
        <v>1327</v>
      </c>
      <c r="M616">
        <v>0.63160000000000005</v>
      </c>
      <c r="N616" t="s">
        <v>615</v>
      </c>
      <c r="O616" t="s">
        <v>697</v>
      </c>
    </row>
    <row r="617" spans="1:15">
      <c r="A617" t="s">
        <v>573</v>
      </c>
      <c r="B617">
        <v>1060</v>
      </c>
      <c r="C617" t="s">
        <v>1222</v>
      </c>
      <c r="D617">
        <v>1061</v>
      </c>
      <c r="E617" t="s">
        <v>557</v>
      </c>
      <c r="F617" t="s">
        <v>2335</v>
      </c>
      <c r="G617" t="s">
        <v>1714</v>
      </c>
      <c r="H617" t="s">
        <v>2334</v>
      </c>
      <c r="I617">
        <v>23</v>
      </c>
      <c r="J617">
        <v>22</v>
      </c>
      <c r="K617">
        <v>0.95650000000000002</v>
      </c>
      <c r="L617" s="147" t="s">
        <v>1335</v>
      </c>
      <c r="M617">
        <v>0.68179999999999996</v>
      </c>
      <c r="N617" t="s">
        <v>615</v>
      </c>
      <c r="O617" t="s">
        <v>959</v>
      </c>
    </row>
    <row r="618" spans="1:15">
      <c r="A618" t="s">
        <v>573</v>
      </c>
      <c r="B618">
        <v>1060</v>
      </c>
      <c r="C618" t="s">
        <v>1222</v>
      </c>
      <c r="D618">
        <v>1062</v>
      </c>
      <c r="E618" t="s">
        <v>558</v>
      </c>
      <c r="F618" t="s">
        <v>2335</v>
      </c>
      <c r="G618" t="s">
        <v>1714</v>
      </c>
      <c r="H618" t="s">
        <v>2334</v>
      </c>
      <c r="I618">
        <v>42</v>
      </c>
      <c r="J618">
        <v>37</v>
      </c>
      <c r="K618">
        <v>0.88100000000000001</v>
      </c>
      <c r="L618" s="147" t="s">
        <v>1286</v>
      </c>
      <c r="M618">
        <v>0.67569999999999997</v>
      </c>
      <c r="N618" t="s">
        <v>615</v>
      </c>
      <c r="O618" t="s">
        <v>792</v>
      </c>
    </row>
    <row r="619" spans="1:15">
      <c r="A619" t="s">
        <v>573</v>
      </c>
      <c r="B619">
        <v>495</v>
      </c>
      <c r="C619" t="s">
        <v>1229</v>
      </c>
      <c r="D619">
        <v>501</v>
      </c>
      <c r="E619" t="s">
        <v>288</v>
      </c>
      <c r="F619" t="s">
        <v>2335</v>
      </c>
      <c r="G619" t="s">
        <v>1714</v>
      </c>
      <c r="H619" t="s">
        <v>2334</v>
      </c>
      <c r="I619">
        <v>28</v>
      </c>
      <c r="J619">
        <v>28</v>
      </c>
      <c r="K619">
        <v>1</v>
      </c>
      <c r="L619" s="147" t="s">
        <v>1298</v>
      </c>
      <c r="M619">
        <v>0.78569999999999995</v>
      </c>
      <c r="N619" t="s">
        <v>615</v>
      </c>
      <c r="O619" t="s">
        <v>793</v>
      </c>
    </row>
    <row r="620" spans="1:15">
      <c r="A620" t="s">
        <v>573</v>
      </c>
      <c r="B620">
        <v>495</v>
      </c>
      <c r="C620" t="s">
        <v>1229</v>
      </c>
      <c r="D620">
        <v>500</v>
      </c>
      <c r="E620" t="s">
        <v>413</v>
      </c>
      <c r="F620" t="s">
        <v>2335</v>
      </c>
      <c r="G620" t="s">
        <v>1714</v>
      </c>
      <c r="H620" t="s">
        <v>2334</v>
      </c>
      <c r="I620">
        <v>23</v>
      </c>
      <c r="J620">
        <v>23</v>
      </c>
      <c r="K620">
        <v>1</v>
      </c>
      <c r="L620" s="147" t="s">
        <v>1289</v>
      </c>
      <c r="M620">
        <v>0.39129999999999998</v>
      </c>
      <c r="N620" t="s">
        <v>615</v>
      </c>
      <c r="O620" t="s">
        <v>959</v>
      </c>
    </row>
    <row r="621" spans="1:15">
      <c r="A621" t="s">
        <v>573</v>
      </c>
      <c r="B621">
        <v>495</v>
      </c>
      <c r="C621" t="s">
        <v>1229</v>
      </c>
      <c r="D621">
        <v>497</v>
      </c>
      <c r="E621" t="s">
        <v>191</v>
      </c>
      <c r="F621" t="s">
        <v>2335</v>
      </c>
      <c r="G621" t="s">
        <v>1714</v>
      </c>
      <c r="H621" t="s">
        <v>2334</v>
      </c>
      <c r="I621">
        <v>51</v>
      </c>
      <c r="J621">
        <v>51</v>
      </c>
      <c r="K621">
        <v>1</v>
      </c>
      <c r="L621" s="147" t="s">
        <v>1281</v>
      </c>
      <c r="M621">
        <v>0.68630000000000002</v>
      </c>
      <c r="N621" t="s">
        <v>615</v>
      </c>
      <c r="O621" t="s">
        <v>959</v>
      </c>
    </row>
    <row r="622" spans="1:15">
      <c r="A622" t="s">
        <v>573</v>
      </c>
      <c r="B622">
        <v>495</v>
      </c>
      <c r="C622" t="s">
        <v>1229</v>
      </c>
      <c r="D622">
        <v>499</v>
      </c>
      <c r="E622" t="s">
        <v>140</v>
      </c>
      <c r="F622" t="s">
        <v>2335</v>
      </c>
      <c r="G622" t="s">
        <v>1714</v>
      </c>
      <c r="H622" t="s">
        <v>2334</v>
      </c>
      <c r="I622">
        <v>36</v>
      </c>
      <c r="J622">
        <v>29</v>
      </c>
      <c r="K622">
        <v>0.80559999999999998</v>
      </c>
      <c r="L622" s="147" t="s">
        <v>1586</v>
      </c>
      <c r="M622">
        <v>0.79310000000000003</v>
      </c>
      <c r="N622" t="s">
        <v>615</v>
      </c>
      <c r="O622" t="s">
        <v>697</v>
      </c>
    </row>
    <row r="623" spans="1:15">
      <c r="A623" t="s">
        <v>573</v>
      </c>
      <c r="B623">
        <v>495</v>
      </c>
      <c r="C623" t="s">
        <v>1229</v>
      </c>
      <c r="D623">
        <v>498</v>
      </c>
      <c r="E623" t="s">
        <v>248</v>
      </c>
      <c r="F623" t="s">
        <v>2335</v>
      </c>
      <c r="G623" t="s">
        <v>1714</v>
      </c>
      <c r="H623" t="s">
        <v>2334</v>
      </c>
      <c r="I623">
        <v>185</v>
      </c>
      <c r="J623">
        <v>178</v>
      </c>
      <c r="K623">
        <v>0.96220000000000006</v>
      </c>
      <c r="L623" s="147" t="s">
        <v>1435</v>
      </c>
      <c r="M623">
        <v>0.71350000000000002</v>
      </c>
      <c r="N623" t="s">
        <v>615</v>
      </c>
      <c r="O623" t="s">
        <v>792</v>
      </c>
    </row>
    <row r="624" spans="1:15">
      <c r="A624" t="s">
        <v>573</v>
      </c>
      <c r="B624">
        <v>518</v>
      </c>
      <c r="C624" t="s">
        <v>1233</v>
      </c>
      <c r="D624">
        <v>521</v>
      </c>
      <c r="E624" t="s">
        <v>475</v>
      </c>
      <c r="F624" t="s">
        <v>2335</v>
      </c>
      <c r="G624" t="s">
        <v>1714</v>
      </c>
      <c r="H624" t="s">
        <v>2334</v>
      </c>
      <c r="I624">
        <v>98</v>
      </c>
      <c r="J624">
        <v>98</v>
      </c>
      <c r="K624">
        <v>1</v>
      </c>
      <c r="L624" s="147" t="s">
        <v>1333</v>
      </c>
      <c r="M624">
        <v>0.60199999999999998</v>
      </c>
      <c r="N624" t="s">
        <v>615</v>
      </c>
      <c r="O624" t="s">
        <v>688</v>
      </c>
    </row>
    <row r="625" spans="1:15">
      <c r="A625" t="s">
        <v>573</v>
      </c>
      <c r="B625">
        <v>518</v>
      </c>
      <c r="C625" t="s">
        <v>1233</v>
      </c>
      <c r="D625">
        <v>519</v>
      </c>
      <c r="E625" t="s">
        <v>415</v>
      </c>
      <c r="F625" t="s">
        <v>2335</v>
      </c>
      <c r="G625" t="s">
        <v>1714</v>
      </c>
      <c r="H625" t="s">
        <v>2334</v>
      </c>
      <c r="I625">
        <v>26</v>
      </c>
      <c r="J625">
        <v>25</v>
      </c>
      <c r="K625">
        <v>0.96150000000000002</v>
      </c>
      <c r="L625" s="147" t="s">
        <v>1370</v>
      </c>
      <c r="M625">
        <v>0.68</v>
      </c>
      <c r="N625" t="s">
        <v>615</v>
      </c>
      <c r="O625" t="s">
        <v>697</v>
      </c>
    </row>
    <row r="626" spans="1:15">
      <c r="A626" t="s">
        <v>573</v>
      </c>
      <c r="B626">
        <v>518</v>
      </c>
      <c r="C626" t="s">
        <v>1233</v>
      </c>
      <c r="D626">
        <v>520</v>
      </c>
      <c r="E626" t="s">
        <v>87</v>
      </c>
      <c r="F626" t="s">
        <v>2335</v>
      </c>
      <c r="G626" t="s">
        <v>1714</v>
      </c>
      <c r="H626" t="s">
        <v>2334</v>
      </c>
      <c r="I626">
        <v>49</v>
      </c>
      <c r="J626">
        <v>45</v>
      </c>
      <c r="K626">
        <v>0.91839999999999999</v>
      </c>
      <c r="L626" s="147" t="s">
        <v>1290</v>
      </c>
      <c r="M626">
        <v>0.64439999999999997</v>
      </c>
      <c r="N626" t="s">
        <v>615</v>
      </c>
      <c r="O626" t="s">
        <v>755</v>
      </c>
    </row>
    <row r="627" spans="1:15">
      <c r="A627" t="s">
        <v>573</v>
      </c>
      <c r="B627">
        <v>524</v>
      </c>
      <c r="C627" t="s">
        <v>1235</v>
      </c>
      <c r="D627">
        <v>525</v>
      </c>
      <c r="E627" t="s">
        <v>476</v>
      </c>
      <c r="F627" t="s">
        <v>2335</v>
      </c>
      <c r="G627" t="s">
        <v>1714</v>
      </c>
      <c r="H627" t="s">
        <v>2334</v>
      </c>
      <c r="I627">
        <v>17</v>
      </c>
      <c r="J627">
        <v>17</v>
      </c>
      <c r="K627">
        <v>1</v>
      </c>
      <c r="L627" s="147" t="s">
        <v>1394</v>
      </c>
      <c r="M627">
        <v>0.70589999999999997</v>
      </c>
      <c r="N627" t="s">
        <v>615</v>
      </c>
      <c r="O627" t="s">
        <v>747</v>
      </c>
    </row>
    <row r="628" spans="1:15">
      <c r="A628" t="s">
        <v>573</v>
      </c>
      <c r="B628">
        <v>532</v>
      </c>
      <c r="C628" t="s">
        <v>1239</v>
      </c>
      <c r="D628">
        <v>533</v>
      </c>
      <c r="E628" t="s">
        <v>83</v>
      </c>
      <c r="F628" t="s">
        <v>2335</v>
      </c>
      <c r="G628" t="s">
        <v>1714</v>
      </c>
      <c r="H628" t="s">
        <v>2334</v>
      </c>
      <c r="I628">
        <v>15</v>
      </c>
      <c r="J628">
        <v>15</v>
      </c>
      <c r="K628">
        <v>1</v>
      </c>
      <c r="L628" s="147" t="s">
        <v>1372</v>
      </c>
      <c r="M628">
        <v>0.5333</v>
      </c>
      <c r="N628" t="s">
        <v>615</v>
      </c>
      <c r="O628" t="s">
        <v>693</v>
      </c>
    </row>
    <row r="629" spans="1:15">
      <c r="A629" t="s">
        <v>573</v>
      </c>
      <c r="B629">
        <v>537</v>
      </c>
      <c r="C629" t="s">
        <v>1241</v>
      </c>
      <c r="D629">
        <v>541</v>
      </c>
      <c r="E629" t="s">
        <v>389</v>
      </c>
      <c r="F629" t="s">
        <v>2335</v>
      </c>
      <c r="G629" t="s">
        <v>1714</v>
      </c>
      <c r="H629" t="s">
        <v>2334</v>
      </c>
      <c r="I629">
        <v>34</v>
      </c>
      <c r="J629">
        <v>34</v>
      </c>
      <c r="K629">
        <v>1</v>
      </c>
      <c r="L629" s="147" t="s">
        <v>1294</v>
      </c>
      <c r="M629">
        <v>0.38240000000000002</v>
      </c>
      <c r="N629" t="s">
        <v>615</v>
      </c>
      <c r="O629" t="s">
        <v>735</v>
      </c>
    </row>
    <row r="630" spans="1:15">
      <c r="A630" t="s">
        <v>573</v>
      </c>
      <c r="B630">
        <v>537</v>
      </c>
      <c r="C630" t="s">
        <v>1241</v>
      </c>
      <c r="D630">
        <v>540</v>
      </c>
      <c r="E630" t="s">
        <v>568</v>
      </c>
      <c r="F630" t="s">
        <v>2335</v>
      </c>
      <c r="G630" t="s">
        <v>1714</v>
      </c>
      <c r="H630" t="s">
        <v>2334</v>
      </c>
      <c r="I630">
        <v>50</v>
      </c>
      <c r="J630">
        <v>50</v>
      </c>
      <c r="K630">
        <v>1</v>
      </c>
      <c r="L630" s="147" t="s">
        <v>1578</v>
      </c>
      <c r="M630">
        <v>0.54</v>
      </c>
      <c r="N630" t="s">
        <v>615</v>
      </c>
      <c r="O630" t="s">
        <v>966</v>
      </c>
    </row>
    <row r="631" spans="1:15">
      <c r="A631" t="s">
        <v>573</v>
      </c>
      <c r="B631">
        <v>537</v>
      </c>
      <c r="C631" t="s">
        <v>1241</v>
      </c>
      <c r="D631">
        <v>539</v>
      </c>
      <c r="E631" t="s">
        <v>569</v>
      </c>
      <c r="F631" t="s">
        <v>2335</v>
      </c>
      <c r="G631" t="s">
        <v>1714</v>
      </c>
      <c r="H631" t="s">
        <v>2334</v>
      </c>
      <c r="I631">
        <v>18</v>
      </c>
      <c r="J631">
        <v>17</v>
      </c>
      <c r="K631">
        <v>0.94440000000000002</v>
      </c>
      <c r="L631" s="147" t="s">
        <v>1289</v>
      </c>
      <c r="M631">
        <v>0.52939999999999998</v>
      </c>
      <c r="N631" t="s">
        <v>615</v>
      </c>
      <c r="O631" t="s">
        <v>697</v>
      </c>
    </row>
    <row r="632" spans="1:15">
      <c r="A632" t="s">
        <v>573</v>
      </c>
      <c r="B632">
        <v>542</v>
      </c>
      <c r="C632" t="s">
        <v>1243</v>
      </c>
      <c r="D632">
        <v>546</v>
      </c>
      <c r="E632" t="s">
        <v>287</v>
      </c>
      <c r="F632" t="s">
        <v>2335</v>
      </c>
      <c r="G632" t="s">
        <v>1714</v>
      </c>
      <c r="H632" t="s">
        <v>2334</v>
      </c>
      <c r="I632">
        <v>55</v>
      </c>
      <c r="J632">
        <v>53</v>
      </c>
      <c r="K632">
        <v>0.96360000000000001</v>
      </c>
      <c r="L632" s="147" t="s">
        <v>1436</v>
      </c>
      <c r="M632">
        <v>0.58489999999999998</v>
      </c>
      <c r="N632" t="s">
        <v>615</v>
      </c>
      <c r="O632" t="s">
        <v>1137</v>
      </c>
    </row>
    <row r="633" spans="1:15">
      <c r="A633" t="s">
        <v>573</v>
      </c>
      <c r="B633">
        <v>542</v>
      </c>
      <c r="C633" t="s">
        <v>1243</v>
      </c>
      <c r="D633">
        <v>545</v>
      </c>
      <c r="E633" t="s">
        <v>481</v>
      </c>
      <c r="F633" t="s">
        <v>2335</v>
      </c>
      <c r="G633" t="s">
        <v>1714</v>
      </c>
      <c r="H633" t="s">
        <v>2334</v>
      </c>
      <c r="I633">
        <v>20</v>
      </c>
      <c r="J633">
        <v>20</v>
      </c>
      <c r="K633">
        <v>1</v>
      </c>
      <c r="L633" s="147" t="s">
        <v>1438</v>
      </c>
      <c r="M633">
        <v>0.55000000000000004</v>
      </c>
      <c r="N633" t="s">
        <v>615</v>
      </c>
      <c r="O633" t="s">
        <v>697</v>
      </c>
    </row>
    <row r="634" spans="1:15">
      <c r="A634" t="s">
        <v>573</v>
      </c>
      <c r="B634">
        <v>542</v>
      </c>
      <c r="C634" t="s">
        <v>1243</v>
      </c>
      <c r="D634">
        <v>544</v>
      </c>
      <c r="E634" t="s">
        <v>570</v>
      </c>
      <c r="F634" t="s">
        <v>2335</v>
      </c>
      <c r="G634" t="s">
        <v>1714</v>
      </c>
      <c r="H634" t="s">
        <v>2334</v>
      </c>
      <c r="I634">
        <v>92</v>
      </c>
      <c r="J634">
        <v>90</v>
      </c>
      <c r="K634">
        <v>0.97829999999999995</v>
      </c>
      <c r="L634" s="147" t="s">
        <v>1429</v>
      </c>
      <c r="M634">
        <v>0.44440000000000002</v>
      </c>
      <c r="N634" t="s">
        <v>615</v>
      </c>
      <c r="O634" t="s">
        <v>792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2D61-4F37-B846-A8F8-FB5A203ED517}">
  <dimension ref="A1:O53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29.5" bestFit="1" customWidth="1"/>
    <col min="4" max="4" width="11.5" bestFit="1" customWidth="1"/>
    <col min="5" max="5" width="31" bestFit="1" customWidth="1"/>
    <col min="6" max="6" width="20.33203125" bestFit="1" customWidth="1"/>
    <col min="7" max="7" width="13.83203125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5" max="15" width="25" bestFit="1" customWidth="1"/>
  </cols>
  <sheetData>
    <row r="1" spans="1:15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t="s">
        <v>1713</v>
      </c>
      <c r="N1" s="131" t="s">
        <v>1264</v>
      </c>
      <c r="O1" s="131" t="s">
        <v>1274</v>
      </c>
    </row>
    <row r="2" spans="1:15">
      <c r="A2" s="146" t="s">
        <v>573</v>
      </c>
      <c r="B2">
        <v>14</v>
      </c>
      <c r="C2" s="146" t="s">
        <v>754</v>
      </c>
      <c r="D2">
        <v>25</v>
      </c>
      <c r="E2" s="146" t="s">
        <v>11</v>
      </c>
      <c r="F2" s="146" t="s">
        <v>2335</v>
      </c>
      <c r="G2" s="146" t="s">
        <v>1715</v>
      </c>
      <c r="H2" s="146" t="s">
        <v>2334</v>
      </c>
      <c r="I2">
        <v>38</v>
      </c>
      <c r="J2">
        <v>37</v>
      </c>
      <c r="K2">
        <v>0.97370000000000001</v>
      </c>
      <c r="L2" s="146" t="s">
        <v>1447</v>
      </c>
      <c r="M2">
        <v>0.8649</v>
      </c>
      <c r="N2" t="str">
        <f>_xlfn.XLOOKUP(Disabilities_Science[[#This Row],[School Name]],Maine_Schools[School Name],Maine_Schools[Comparison School Type], "Error")</f>
        <v>Non Charter</v>
      </c>
      <c r="O2" t="str">
        <f>_xlfn.XLOOKUP(Disabilities_Science[[#This Row],[School Name]],Maine_Schools[School Name],Maine_Schools[Comparison Grade Span], "Error")</f>
        <v>07-08</v>
      </c>
    </row>
    <row r="3" spans="1:15">
      <c r="A3" s="146" t="s">
        <v>573</v>
      </c>
      <c r="B3">
        <v>65</v>
      </c>
      <c r="C3" s="146" t="s">
        <v>767</v>
      </c>
      <c r="D3">
        <v>66</v>
      </c>
      <c r="E3" s="146" t="s">
        <v>20</v>
      </c>
      <c r="F3" s="146" t="s">
        <v>2335</v>
      </c>
      <c r="G3" s="146" t="s">
        <v>1715</v>
      </c>
      <c r="H3" s="146" t="s">
        <v>2334</v>
      </c>
      <c r="I3">
        <v>83</v>
      </c>
      <c r="J3">
        <v>71</v>
      </c>
      <c r="K3">
        <v>0.85540000000000005</v>
      </c>
      <c r="L3" s="146" t="s">
        <v>1343</v>
      </c>
      <c r="M3">
        <v>0.88729999999999998</v>
      </c>
      <c r="N3" t="str">
        <f>_xlfn.XLOOKUP(Disabilities_Science[[#This Row],[School Name]],Maine_Schools[School Name],Maine_Schools[Comparison School Type], "Error")</f>
        <v>Non Charter</v>
      </c>
      <c r="O3" t="str">
        <f>_xlfn.XLOOKUP(Disabilities_Science[[#This Row],[School Name]],Maine_Schools[School Name],Maine_Schools[Comparison Grade Span], "Error")</f>
        <v>08-12</v>
      </c>
    </row>
    <row r="4" spans="1:15">
      <c r="A4" s="146" t="s">
        <v>573</v>
      </c>
      <c r="B4">
        <v>78</v>
      </c>
      <c r="C4" s="146" t="s">
        <v>776</v>
      </c>
      <c r="D4">
        <v>85</v>
      </c>
      <c r="E4" s="146" t="s">
        <v>203</v>
      </c>
      <c r="F4" s="146" t="s">
        <v>2335</v>
      </c>
      <c r="G4" s="146" t="s">
        <v>1715</v>
      </c>
      <c r="H4" s="146" t="s">
        <v>2334</v>
      </c>
      <c r="I4">
        <v>57</v>
      </c>
      <c r="J4">
        <v>57</v>
      </c>
      <c r="K4">
        <v>1</v>
      </c>
      <c r="L4" s="146" t="s">
        <v>1657</v>
      </c>
      <c r="M4">
        <v>0.80700000000000005</v>
      </c>
      <c r="N4" t="str">
        <f>_xlfn.XLOOKUP(Disabilities_Science[[#This Row],[School Name]],Maine_Schools[School Name],Maine_Schools[Comparison School Type], "Error")</f>
        <v>Non Charter</v>
      </c>
      <c r="O4" t="str">
        <f>_xlfn.XLOOKUP(Disabilities_Science[[#This Row],[School Name]],Maine_Schools[School Name],Maine_Schools[Comparison Grade Span], "Error")</f>
        <v>03-08</v>
      </c>
    </row>
    <row r="5" spans="1:15">
      <c r="A5" s="146" t="s">
        <v>573</v>
      </c>
      <c r="B5">
        <v>94</v>
      </c>
      <c r="C5" s="146" t="s">
        <v>784</v>
      </c>
      <c r="D5">
        <v>99</v>
      </c>
      <c r="E5" s="146" t="s">
        <v>29</v>
      </c>
      <c r="F5" s="146" t="s">
        <v>2335</v>
      </c>
      <c r="G5" s="146" t="s">
        <v>1715</v>
      </c>
      <c r="H5" s="146" t="s">
        <v>2334</v>
      </c>
      <c r="I5">
        <v>42</v>
      </c>
      <c r="J5">
        <v>38</v>
      </c>
      <c r="K5">
        <v>0.90480000000000005</v>
      </c>
      <c r="L5" s="146" t="s">
        <v>1436</v>
      </c>
      <c r="M5">
        <v>0.81579999999999997</v>
      </c>
      <c r="N5" t="str">
        <f>_xlfn.XLOOKUP(Disabilities_Science[[#This Row],[School Name]],Maine_Schools[School Name],Maine_Schools[Comparison School Type], "Error")</f>
        <v>Non Charter</v>
      </c>
      <c r="O5" t="str">
        <f>_xlfn.XLOOKUP(Disabilities_Science[[#This Row],[School Name]],Maine_Schools[School Name],Maine_Schools[Comparison Grade Span], "Error")</f>
        <v>06-08</v>
      </c>
    </row>
    <row r="6" spans="1:15">
      <c r="A6" s="146" t="s">
        <v>573</v>
      </c>
      <c r="B6">
        <v>113</v>
      </c>
      <c r="C6" s="146" t="s">
        <v>790</v>
      </c>
      <c r="D6">
        <v>115</v>
      </c>
      <c r="E6" s="146" t="s">
        <v>249</v>
      </c>
      <c r="F6" s="146" t="s">
        <v>2335</v>
      </c>
      <c r="G6" s="146" t="s">
        <v>1715</v>
      </c>
      <c r="H6" s="146" t="s">
        <v>2334</v>
      </c>
      <c r="I6">
        <v>33</v>
      </c>
      <c r="J6">
        <v>32</v>
      </c>
      <c r="K6">
        <v>0.96970000000000001</v>
      </c>
      <c r="L6" s="146" t="s">
        <v>1308</v>
      </c>
      <c r="M6">
        <v>0.8125</v>
      </c>
      <c r="N6" t="str">
        <f>_xlfn.XLOOKUP(Disabilities_Science[[#This Row],[School Name]],Maine_Schools[School Name],Maine_Schools[Comparison School Type], "Error")</f>
        <v>Non Charter</v>
      </c>
      <c r="O6" t="str">
        <f>_xlfn.XLOOKUP(Disabilities_Science[[#This Row],[School Name]],Maine_Schools[School Name],Maine_Schools[Comparison Grade Span], "Error")</f>
        <v>05-08</v>
      </c>
    </row>
    <row r="7" spans="1:15">
      <c r="A7" s="146" t="s">
        <v>573</v>
      </c>
      <c r="B7">
        <v>1663</v>
      </c>
      <c r="C7" s="146" t="s">
        <v>825</v>
      </c>
      <c r="D7">
        <v>1463</v>
      </c>
      <c r="E7" s="146" t="s">
        <v>253</v>
      </c>
      <c r="F7" s="146" t="s">
        <v>2335</v>
      </c>
      <c r="G7" s="146" t="s">
        <v>1715</v>
      </c>
      <c r="H7" s="146" t="s">
        <v>2334</v>
      </c>
      <c r="I7">
        <v>53</v>
      </c>
      <c r="J7">
        <v>50</v>
      </c>
      <c r="K7">
        <v>0.94340000000000002</v>
      </c>
      <c r="L7" s="146" t="s">
        <v>1552</v>
      </c>
      <c r="M7">
        <v>0.88</v>
      </c>
      <c r="N7" t="str">
        <f>_xlfn.XLOOKUP(Disabilities_Science[[#This Row],[School Name]],Maine_Schools[School Name],Maine_Schools[Comparison School Type], "Error")</f>
        <v>Non Charter</v>
      </c>
      <c r="O7" t="str">
        <f>_xlfn.XLOOKUP(Disabilities_Science[[#This Row],[School Name]],Maine_Schools[School Name],Maine_Schools[Comparison Grade Span], "Error")</f>
        <v>03-08</v>
      </c>
    </row>
    <row r="8" spans="1:15">
      <c r="A8" s="146" t="s">
        <v>573</v>
      </c>
      <c r="B8">
        <v>174</v>
      </c>
      <c r="C8" s="146" t="s">
        <v>830</v>
      </c>
      <c r="D8">
        <v>178</v>
      </c>
      <c r="E8" s="146" t="s">
        <v>377</v>
      </c>
      <c r="F8" s="146" t="s">
        <v>2335</v>
      </c>
      <c r="G8" s="146" t="s">
        <v>1715</v>
      </c>
      <c r="H8" s="146" t="s">
        <v>2334</v>
      </c>
      <c r="I8">
        <v>14</v>
      </c>
      <c r="J8">
        <v>13</v>
      </c>
      <c r="K8">
        <v>0.92859999999999998</v>
      </c>
      <c r="L8" s="146" t="s">
        <v>1285</v>
      </c>
      <c r="M8">
        <v>0.46150000000000002</v>
      </c>
      <c r="N8" t="str">
        <f>_xlfn.XLOOKUP(Disabilities_Science[[#This Row],[School Name]],Maine_Schools[School Name],Maine_Schools[Comparison School Type], "Error")</f>
        <v>Non Charter</v>
      </c>
      <c r="O8" t="str">
        <f>_xlfn.XLOOKUP(Disabilities_Science[[#This Row],[School Name]],Maine_Schools[School Name],Maine_Schools[Comparison Grade Span], "Error")</f>
        <v>06-08</v>
      </c>
    </row>
    <row r="9" spans="1:15">
      <c r="A9" s="146" t="s">
        <v>573</v>
      </c>
      <c r="B9">
        <v>1180</v>
      </c>
      <c r="C9" s="146" t="s">
        <v>397</v>
      </c>
      <c r="D9">
        <v>1181</v>
      </c>
      <c r="E9" s="146" t="s">
        <v>397</v>
      </c>
      <c r="F9" s="146" t="s">
        <v>2335</v>
      </c>
      <c r="G9" s="146" t="s">
        <v>1715</v>
      </c>
      <c r="H9" s="146" t="s">
        <v>2334</v>
      </c>
      <c r="I9">
        <v>11</v>
      </c>
      <c r="J9">
        <v>0</v>
      </c>
      <c r="K9">
        <v>0</v>
      </c>
      <c r="L9" s="146" t="s">
        <v>1724</v>
      </c>
      <c r="N9" t="str">
        <f>_xlfn.XLOOKUP(Disabilities_Science[[#This Row],[School Name]],Maine_Schools[School Name],Maine_Schools[Comparison School Type], "Error")</f>
        <v>Non Charter</v>
      </c>
      <c r="O9" t="str">
        <f>_xlfn.XLOOKUP(Disabilities_Science[[#This Row],[School Name]],Maine_Schools[School Name],Maine_Schools[Comparison Grade Span], "Error")</f>
        <v>09-12</v>
      </c>
    </row>
    <row r="10" spans="1:15">
      <c r="A10" s="146" t="s">
        <v>573</v>
      </c>
      <c r="B10">
        <v>1095</v>
      </c>
      <c r="C10" s="146" t="s">
        <v>111</v>
      </c>
      <c r="D10">
        <v>1096</v>
      </c>
      <c r="E10" s="146" t="s">
        <v>111</v>
      </c>
      <c r="F10" s="146" t="s">
        <v>2335</v>
      </c>
      <c r="G10" s="146" t="s">
        <v>1715</v>
      </c>
      <c r="H10" s="146" t="s">
        <v>2334</v>
      </c>
      <c r="I10">
        <v>1</v>
      </c>
      <c r="J10">
        <v>0</v>
      </c>
      <c r="K10">
        <v>0</v>
      </c>
      <c r="L10" s="146" t="s">
        <v>1724</v>
      </c>
      <c r="N10" t="str">
        <f>_xlfn.XLOOKUP(Disabilities_Science[[#This Row],[School Name]],Maine_Schools[School Name],Maine_Schools[Comparison School Type], "Error")</f>
        <v>Non Charter</v>
      </c>
      <c r="O10" t="str">
        <f>_xlfn.XLOOKUP(Disabilities_Science[[#This Row],[School Name]],Maine_Schools[School Name],Maine_Schools[Comparison Grade Span], "Error")</f>
        <v>09-12</v>
      </c>
    </row>
    <row r="11" spans="1:15">
      <c r="A11" s="146" t="s">
        <v>573</v>
      </c>
      <c r="B11">
        <v>242</v>
      </c>
      <c r="C11" s="146" t="s">
        <v>871</v>
      </c>
      <c r="D11">
        <v>244</v>
      </c>
      <c r="E11" s="146" t="s">
        <v>445</v>
      </c>
      <c r="F11" s="146" t="s">
        <v>2335</v>
      </c>
      <c r="G11" s="146" t="s">
        <v>1715</v>
      </c>
      <c r="H11" s="146" t="s">
        <v>2334</v>
      </c>
      <c r="I11">
        <v>31</v>
      </c>
      <c r="J11">
        <v>30</v>
      </c>
      <c r="K11">
        <v>0.9677</v>
      </c>
      <c r="L11" s="146" t="s">
        <v>1586</v>
      </c>
      <c r="M11">
        <v>0.76670000000000005</v>
      </c>
      <c r="N11" t="str">
        <f>_xlfn.XLOOKUP(Disabilities_Science[[#This Row],[School Name]],Maine_Schools[School Name],Maine_Schools[Comparison School Type], "Error")</f>
        <v>Non Charter</v>
      </c>
      <c r="O11" t="str">
        <f>_xlfn.XLOOKUP(Disabilities_Science[[#This Row],[School Name]],Maine_Schools[School Name],Maine_Schools[Comparison Grade Span], "Error")</f>
        <v>04-08</v>
      </c>
    </row>
    <row r="12" spans="1:15">
      <c r="A12" s="146" t="s">
        <v>573</v>
      </c>
      <c r="B12">
        <v>1197</v>
      </c>
      <c r="C12" s="146" t="s">
        <v>66</v>
      </c>
      <c r="D12">
        <v>1198</v>
      </c>
      <c r="E12" s="146" t="s">
        <v>66</v>
      </c>
      <c r="F12" s="146" t="s">
        <v>2335</v>
      </c>
      <c r="G12" s="146" t="s">
        <v>1715</v>
      </c>
      <c r="H12" s="146" t="s">
        <v>2334</v>
      </c>
      <c r="I12">
        <v>1</v>
      </c>
      <c r="J12">
        <v>0</v>
      </c>
      <c r="K12">
        <v>0</v>
      </c>
      <c r="L12" s="146" t="s">
        <v>1724</v>
      </c>
      <c r="N12" t="str">
        <f>_xlfn.XLOOKUP(Disabilities_Science[[#This Row],[School Name]],Maine_Schools[School Name],Maine_Schools[Comparison School Type], "Error")</f>
        <v>Non Charter</v>
      </c>
      <c r="O12" t="str">
        <f>_xlfn.XLOOKUP(Disabilities_Science[[#This Row],[School Name]],Maine_Schools[School Name],Maine_Schools[Comparison Grade Span], "Error")</f>
        <v>09-12</v>
      </c>
    </row>
    <row r="13" spans="1:15">
      <c r="A13" s="146" t="s">
        <v>573</v>
      </c>
      <c r="B13">
        <v>1501</v>
      </c>
      <c r="C13" s="146" t="s">
        <v>575</v>
      </c>
      <c r="D13">
        <v>1502</v>
      </c>
      <c r="E13" s="146" t="s">
        <v>575</v>
      </c>
      <c r="F13" s="146" t="s">
        <v>2335</v>
      </c>
      <c r="G13" s="146" t="s">
        <v>1715</v>
      </c>
      <c r="H13" s="146" t="s">
        <v>2334</v>
      </c>
      <c r="I13">
        <v>22</v>
      </c>
      <c r="J13">
        <v>18</v>
      </c>
      <c r="K13">
        <v>0.81820000000000004</v>
      </c>
      <c r="L13" s="146" t="s">
        <v>1294</v>
      </c>
      <c r="M13">
        <v>0.72219999999999995</v>
      </c>
      <c r="N13" t="str">
        <f>_xlfn.XLOOKUP(Disabilities_Science[[#This Row],[School Name]],Maine_Schools[School Name],Maine_Schools[Comparison School Type], "Error")</f>
        <v>Charter</v>
      </c>
      <c r="O13" t="str">
        <f>_xlfn.XLOOKUP(Disabilities_Science[[#This Row],[School Name]],Maine_Schools[School Name],Maine_Schools[Comparison Grade Span], "Error")</f>
        <v>09-12</v>
      </c>
    </row>
    <row r="14" spans="1:15">
      <c r="A14" s="146" t="s">
        <v>573</v>
      </c>
      <c r="B14">
        <v>1672</v>
      </c>
      <c r="C14" s="146" t="s">
        <v>581</v>
      </c>
      <c r="D14">
        <v>1673</v>
      </c>
      <c r="E14" s="146" t="s">
        <v>581</v>
      </c>
      <c r="F14" s="146" t="s">
        <v>2335</v>
      </c>
      <c r="G14" s="146" t="s">
        <v>1715</v>
      </c>
      <c r="H14" s="146" t="s">
        <v>2334</v>
      </c>
      <c r="I14">
        <v>28</v>
      </c>
      <c r="J14">
        <v>26</v>
      </c>
      <c r="K14">
        <v>0.92859999999999998</v>
      </c>
      <c r="L14" s="146" t="s">
        <v>1497</v>
      </c>
      <c r="M14">
        <v>0.76919999999999999</v>
      </c>
      <c r="N14" t="str">
        <f>_xlfn.XLOOKUP(Disabilities_Science[[#This Row],[School Name]],Maine_Schools[School Name],Maine_Schools[Comparison School Type], "Error")</f>
        <v>Charter</v>
      </c>
      <c r="O14" t="str">
        <f>_xlfn.XLOOKUP(Disabilities_Science[[#This Row],[School Name]],Maine_Schools[School Name],Maine_Schools[Comparison Grade Span], "Error")</f>
        <v>07-12</v>
      </c>
    </row>
    <row r="15" spans="1:15">
      <c r="A15" s="146" t="s">
        <v>573</v>
      </c>
      <c r="B15">
        <v>364</v>
      </c>
      <c r="C15" s="146" t="s">
        <v>923</v>
      </c>
      <c r="D15">
        <v>376</v>
      </c>
      <c r="E15" s="146" t="s">
        <v>110</v>
      </c>
      <c r="F15" s="146" t="s">
        <v>2335</v>
      </c>
      <c r="G15" s="146" t="s">
        <v>1715</v>
      </c>
      <c r="H15" s="146" t="s">
        <v>2334</v>
      </c>
      <c r="I15">
        <v>23</v>
      </c>
      <c r="J15">
        <v>20</v>
      </c>
      <c r="K15">
        <v>0.86960000000000004</v>
      </c>
      <c r="L15" s="146" t="s">
        <v>1335</v>
      </c>
      <c r="M15">
        <v>0.75</v>
      </c>
      <c r="N15" t="str">
        <f>_xlfn.XLOOKUP(Disabilities_Science[[#This Row],[School Name]],Maine_Schools[School Name],Maine_Schools[Comparison School Type], "Error")</f>
        <v>Non Charter</v>
      </c>
      <c r="O15" t="str">
        <f>_xlfn.XLOOKUP(Disabilities_Science[[#This Row],[School Name]],Maine_Schools[School Name],Maine_Schools[Comparison Grade Span], "Error")</f>
        <v>06-08</v>
      </c>
    </row>
    <row r="16" spans="1:15">
      <c r="A16" s="146" t="s">
        <v>573</v>
      </c>
      <c r="B16">
        <v>364</v>
      </c>
      <c r="C16" s="146" t="s">
        <v>923</v>
      </c>
      <c r="D16">
        <v>377</v>
      </c>
      <c r="E16" s="146" t="s">
        <v>349</v>
      </c>
      <c r="F16" s="146" t="s">
        <v>2335</v>
      </c>
      <c r="G16" s="146" t="s">
        <v>1715</v>
      </c>
      <c r="H16" s="146" t="s">
        <v>2334</v>
      </c>
      <c r="I16">
        <v>37</v>
      </c>
      <c r="J16">
        <v>32</v>
      </c>
      <c r="K16">
        <v>0.8649</v>
      </c>
      <c r="L16" s="146" t="s">
        <v>1578</v>
      </c>
      <c r="M16">
        <v>0.84379999999999999</v>
      </c>
      <c r="N16" t="str">
        <f>_xlfn.XLOOKUP(Disabilities_Science[[#This Row],[School Name]],Maine_Schools[School Name],Maine_Schools[Comparison School Type], "Error")</f>
        <v>Non Charter</v>
      </c>
      <c r="O16" t="str">
        <f>_xlfn.XLOOKUP(Disabilities_Science[[#This Row],[School Name]],Maine_Schools[School Name],Maine_Schools[Comparison Grade Span], "Error")</f>
        <v>06-08</v>
      </c>
    </row>
    <row r="17" spans="1:15">
      <c r="A17" s="146" t="s">
        <v>573</v>
      </c>
      <c r="B17">
        <v>1438</v>
      </c>
      <c r="C17" s="146" t="s">
        <v>930</v>
      </c>
      <c r="D17">
        <v>60</v>
      </c>
      <c r="E17" s="146" t="s">
        <v>124</v>
      </c>
      <c r="F17" s="146" t="s">
        <v>2335</v>
      </c>
      <c r="G17" s="146" t="s">
        <v>1715</v>
      </c>
      <c r="H17" s="146" t="s">
        <v>2334</v>
      </c>
      <c r="I17">
        <v>44</v>
      </c>
      <c r="J17">
        <v>41</v>
      </c>
      <c r="K17">
        <v>0.93179999999999996</v>
      </c>
      <c r="L17" s="146" t="s">
        <v>1558</v>
      </c>
      <c r="M17">
        <v>0.82930000000000004</v>
      </c>
      <c r="N17" t="str">
        <f>_xlfn.XLOOKUP(Disabilities_Science[[#This Row],[School Name]],Maine_Schools[School Name],Maine_Schools[Comparison School Type], "Error")</f>
        <v>Non Charter</v>
      </c>
      <c r="O17" t="str">
        <f>_xlfn.XLOOKUP(Disabilities_Science[[#This Row],[School Name]],Maine_Schools[School Name],Maine_Schools[Comparison Grade Span], "Error")</f>
        <v>09-12</v>
      </c>
    </row>
    <row r="18" spans="1:15">
      <c r="A18" s="146" t="s">
        <v>573</v>
      </c>
      <c r="B18">
        <v>1445</v>
      </c>
      <c r="C18" s="146" t="s">
        <v>934</v>
      </c>
      <c r="D18">
        <v>2075</v>
      </c>
      <c r="E18" s="146" t="s">
        <v>497</v>
      </c>
      <c r="F18" s="146" t="s">
        <v>2335</v>
      </c>
      <c r="G18" s="146" t="s">
        <v>1715</v>
      </c>
      <c r="H18" s="146" t="s">
        <v>2334</v>
      </c>
      <c r="I18">
        <v>16</v>
      </c>
      <c r="J18">
        <v>16</v>
      </c>
      <c r="K18">
        <v>1</v>
      </c>
      <c r="L18" s="146" t="s">
        <v>1438</v>
      </c>
      <c r="M18">
        <v>0.6875</v>
      </c>
      <c r="N18" t="str">
        <f>_xlfn.XLOOKUP(Disabilities_Science[[#This Row],[School Name]],Maine_Schools[School Name],Maine_Schools[Comparison School Type], "Error")</f>
        <v>Non Charter</v>
      </c>
      <c r="O18" t="str">
        <f>_xlfn.XLOOKUP(Disabilities_Science[[#This Row],[School Name]],Maine_Schools[School Name],Maine_Schools[Comparison Grade Span], "Error")</f>
        <v>03-08</v>
      </c>
    </row>
    <row r="19" spans="1:15">
      <c r="A19" s="146" t="s">
        <v>573</v>
      </c>
      <c r="B19">
        <v>1450</v>
      </c>
      <c r="C19" s="146" t="s">
        <v>971</v>
      </c>
      <c r="D19">
        <v>784</v>
      </c>
      <c r="E19" s="146" t="s">
        <v>187</v>
      </c>
      <c r="F19" s="146" t="s">
        <v>2335</v>
      </c>
      <c r="G19" s="146" t="s">
        <v>1715</v>
      </c>
      <c r="H19" s="146" t="s">
        <v>2334</v>
      </c>
      <c r="I19">
        <v>60</v>
      </c>
      <c r="J19">
        <v>53</v>
      </c>
      <c r="K19">
        <v>0.88329999999999997</v>
      </c>
      <c r="L19" s="146" t="s">
        <v>1371</v>
      </c>
      <c r="M19">
        <v>0.90569999999999995</v>
      </c>
      <c r="N19" t="str">
        <f>_xlfn.XLOOKUP(Disabilities_Science[[#This Row],[School Name]],Maine_Schools[School Name],Maine_Schools[Comparison School Type], "Error")</f>
        <v>Non Charter</v>
      </c>
      <c r="O19" t="str">
        <f>_xlfn.XLOOKUP(Disabilities_Science[[#This Row],[School Name]],Maine_Schools[School Name],Maine_Schools[Comparison Grade Span], "Error")</f>
        <v>05-08</v>
      </c>
    </row>
    <row r="20" spans="1:15">
      <c r="A20" s="146" t="s">
        <v>573</v>
      </c>
      <c r="B20">
        <v>617</v>
      </c>
      <c r="C20" s="146" t="s">
        <v>976</v>
      </c>
      <c r="D20">
        <v>620</v>
      </c>
      <c r="E20" s="146" t="s">
        <v>401</v>
      </c>
      <c r="F20" s="146" t="s">
        <v>2335</v>
      </c>
      <c r="G20" s="146" t="s">
        <v>1715</v>
      </c>
      <c r="H20" s="146" t="s">
        <v>2334</v>
      </c>
      <c r="I20">
        <v>26</v>
      </c>
      <c r="J20">
        <v>26</v>
      </c>
      <c r="K20">
        <v>1</v>
      </c>
      <c r="L20" s="146" t="s">
        <v>1454</v>
      </c>
      <c r="M20">
        <v>0.80769999999999997</v>
      </c>
      <c r="N20" t="str">
        <f>_xlfn.XLOOKUP(Disabilities_Science[[#This Row],[School Name]],Maine_Schools[School Name],Maine_Schools[Comparison School Type], "Error")</f>
        <v>Non Charter</v>
      </c>
      <c r="O20" t="str">
        <f>_xlfn.XLOOKUP(Disabilities_Science[[#This Row],[School Name]],Maine_Schools[School Name],Maine_Schools[Comparison Grade Span], "Error")</f>
        <v>06-08</v>
      </c>
    </row>
    <row r="21" spans="1:15">
      <c r="A21" s="146" t="s">
        <v>573</v>
      </c>
      <c r="B21">
        <v>1455</v>
      </c>
      <c r="C21" s="146" t="s">
        <v>992</v>
      </c>
      <c r="D21">
        <v>513</v>
      </c>
      <c r="E21" s="146" t="s">
        <v>473</v>
      </c>
      <c r="F21" s="146" t="s">
        <v>2335</v>
      </c>
      <c r="G21" s="146" t="s">
        <v>1715</v>
      </c>
      <c r="H21" s="146" t="s">
        <v>2334</v>
      </c>
      <c r="I21">
        <v>41</v>
      </c>
      <c r="J21">
        <v>36</v>
      </c>
      <c r="K21">
        <v>0.878</v>
      </c>
      <c r="L21" s="146" t="s">
        <v>1436</v>
      </c>
      <c r="M21">
        <v>0.86109999999999998</v>
      </c>
      <c r="N21" t="str">
        <f>_xlfn.XLOOKUP(Disabilities_Science[[#This Row],[School Name]],Maine_Schools[School Name],Maine_Schools[Comparison School Type], "Error")</f>
        <v>Non Charter</v>
      </c>
      <c r="O21" t="str">
        <f>_xlfn.XLOOKUP(Disabilities_Science[[#This Row],[School Name]],Maine_Schools[School Name],Maine_Schools[Comparison Grade Span], "Error")</f>
        <v>06-08</v>
      </c>
    </row>
    <row r="22" spans="1:15">
      <c r="A22" s="146" t="s">
        <v>573</v>
      </c>
      <c r="B22">
        <v>635</v>
      </c>
      <c r="C22" s="146" t="s">
        <v>995</v>
      </c>
      <c r="D22">
        <v>638</v>
      </c>
      <c r="E22" s="146" t="s">
        <v>420</v>
      </c>
      <c r="F22" s="146" t="s">
        <v>2335</v>
      </c>
      <c r="G22" s="146" t="s">
        <v>1715</v>
      </c>
      <c r="H22" s="146" t="s">
        <v>2334</v>
      </c>
      <c r="I22">
        <v>47</v>
      </c>
      <c r="J22">
        <v>47</v>
      </c>
      <c r="K22">
        <v>1</v>
      </c>
      <c r="L22" s="146" t="s">
        <v>1429</v>
      </c>
      <c r="M22">
        <v>0.85109999999999997</v>
      </c>
      <c r="N22" t="str">
        <f>_xlfn.XLOOKUP(Disabilities_Science[[#This Row],[School Name]],Maine_Schools[School Name],Maine_Schools[Comparison School Type], "Error")</f>
        <v>Non Charter</v>
      </c>
      <c r="O22" t="str">
        <f>_xlfn.XLOOKUP(Disabilities_Science[[#This Row],[School Name]],Maine_Schools[School Name],Maine_Schools[Comparison Grade Span], "Error")</f>
        <v>05-08</v>
      </c>
    </row>
    <row r="23" spans="1:15">
      <c r="A23" s="146" t="s">
        <v>573</v>
      </c>
      <c r="B23">
        <v>646</v>
      </c>
      <c r="C23" s="146" t="s">
        <v>1002</v>
      </c>
      <c r="D23">
        <v>655</v>
      </c>
      <c r="E23" s="146" t="s">
        <v>214</v>
      </c>
      <c r="F23" s="146" t="s">
        <v>2335</v>
      </c>
      <c r="G23" s="146" t="s">
        <v>1715</v>
      </c>
      <c r="H23" s="146" t="s">
        <v>2334</v>
      </c>
      <c r="I23">
        <v>52</v>
      </c>
      <c r="J23">
        <v>45</v>
      </c>
      <c r="K23">
        <v>0.86539999999999995</v>
      </c>
      <c r="L23" s="146" t="s">
        <v>1361</v>
      </c>
      <c r="M23">
        <v>0.86670000000000003</v>
      </c>
      <c r="N23" t="str">
        <f>_xlfn.XLOOKUP(Disabilities_Science[[#This Row],[School Name]],Maine_Schools[School Name],Maine_Schools[Comparison School Type], "Error")</f>
        <v>Non Charter</v>
      </c>
      <c r="O23" t="str">
        <f>_xlfn.XLOOKUP(Disabilities_Science[[#This Row],[School Name]],Maine_Schools[School Name],Maine_Schools[Comparison Grade Span], "Error")</f>
        <v>07-08</v>
      </c>
    </row>
    <row r="24" spans="1:15">
      <c r="A24" s="146" t="s">
        <v>573</v>
      </c>
      <c r="B24">
        <v>1457</v>
      </c>
      <c r="C24" s="146" t="s">
        <v>1010</v>
      </c>
      <c r="D24">
        <v>813</v>
      </c>
      <c r="E24" s="146" t="s">
        <v>491</v>
      </c>
      <c r="F24" s="146" t="s">
        <v>2335</v>
      </c>
      <c r="G24" s="146" t="s">
        <v>1715</v>
      </c>
      <c r="H24" s="146" t="s">
        <v>2334</v>
      </c>
      <c r="I24">
        <v>29</v>
      </c>
      <c r="J24">
        <v>27</v>
      </c>
      <c r="K24">
        <v>0.93100000000000005</v>
      </c>
      <c r="L24" s="146" t="s">
        <v>1298</v>
      </c>
      <c r="M24">
        <v>0.81479999999999997</v>
      </c>
      <c r="N24" t="str">
        <f>_xlfn.XLOOKUP(Disabilities_Science[[#This Row],[School Name]],Maine_Schools[School Name],Maine_Schools[Comparison School Type], "Error")</f>
        <v>Non Charter</v>
      </c>
      <c r="O24" t="str">
        <f>_xlfn.XLOOKUP(Disabilities_Science[[#This Row],[School Name]],Maine_Schools[School Name],Maine_Schools[Comparison Grade Span], "Error")</f>
        <v>06-08</v>
      </c>
    </row>
    <row r="25" spans="1:15">
      <c r="A25" s="146" t="s">
        <v>573</v>
      </c>
      <c r="B25">
        <v>1460</v>
      </c>
      <c r="C25" s="146" t="s">
        <v>1021</v>
      </c>
      <c r="D25">
        <v>966</v>
      </c>
      <c r="E25" s="146" t="s">
        <v>492</v>
      </c>
      <c r="F25" s="146" t="s">
        <v>2335</v>
      </c>
      <c r="G25" s="146" t="s">
        <v>1715</v>
      </c>
      <c r="H25" s="146" t="s">
        <v>2334</v>
      </c>
      <c r="I25">
        <v>39</v>
      </c>
      <c r="J25">
        <v>35</v>
      </c>
      <c r="K25">
        <v>0.89739999999999998</v>
      </c>
      <c r="L25" s="146" t="s">
        <v>1298</v>
      </c>
      <c r="M25">
        <v>0.62860000000000005</v>
      </c>
      <c r="N25" t="str">
        <f>_xlfn.XLOOKUP(Disabilities_Science[[#This Row],[School Name]],Maine_Schools[School Name],Maine_Schools[Comparison School Type], "Error")</f>
        <v>Non Charter</v>
      </c>
      <c r="O25" t="str">
        <f>_xlfn.XLOOKUP(Disabilities_Science[[#This Row],[School Name]],Maine_Schools[School Name],Maine_Schools[Comparison Grade Span], "Error")</f>
        <v>06-08</v>
      </c>
    </row>
    <row r="26" spans="1:15">
      <c r="A26" s="146" t="s">
        <v>573</v>
      </c>
      <c r="B26">
        <v>1615</v>
      </c>
      <c r="C26" s="146" t="s">
        <v>1025</v>
      </c>
      <c r="D26">
        <v>675</v>
      </c>
      <c r="E26" s="146" t="s">
        <v>430</v>
      </c>
      <c r="F26" s="146" t="s">
        <v>2335</v>
      </c>
      <c r="G26" s="146" t="s">
        <v>1715</v>
      </c>
      <c r="H26" s="146" t="s">
        <v>2334</v>
      </c>
      <c r="I26">
        <v>38</v>
      </c>
      <c r="J26">
        <v>31</v>
      </c>
      <c r="K26">
        <v>0.81579999999999997</v>
      </c>
      <c r="L26" s="146" t="s">
        <v>1308</v>
      </c>
      <c r="M26">
        <v>0.8387</v>
      </c>
      <c r="N26" t="str">
        <f>_xlfn.XLOOKUP(Disabilities_Science[[#This Row],[School Name]],Maine_Schools[School Name],Maine_Schools[Comparison School Type], "Error")</f>
        <v>Non Charter</v>
      </c>
      <c r="O26" t="str">
        <f>_xlfn.XLOOKUP(Disabilities_Science[[#This Row],[School Name]],Maine_Schools[School Name],Maine_Schools[Comparison Grade Span], "Error")</f>
        <v>09-12</v>
      </c>
    </row>
    <row r="27" spans="1:15">
      <c r="A27" s="146" t="s">
        <v>573</v>
      </c>
      <c r="B27">
        <v>1615</v>
      </c>
      <c r="C27" s="146" t="s">
        <v>1025</v>
      </c>
      <c r="D27">
        <v>677</v>
      </c>
      <c r="E27" s="146" t="s">
        <v>521</v>
      </c>
      <c r="F27" s="146" t="s">
        <v>2335</v>
      </c>
      <c r="G27" s="146" t="s">
        <v>1715</v>
      </c>
      <c r="H27" s="146" t="s">
        <v>2334</v>
      </c>
      <c r="I27">
        <v>28</v>
      </c>
      <c r="J27">
        <v>28</v>
      </c>
      <c r="K27">
        <v>1</v>
      </c>
      <c r="L27" s="146" t="s">
        <v>1360</v>
      </c>
      <c r="M27">
        <v>0.64290000000000003</v>
      </c>
      <c r="N27" t="str">
        <f>_xlfn.XLOOKUP(Disabilities_Science[[#This Row],[School Name]],Maine_Schools[School Name],Maine_Schools[Comparison School Type], "Error")</f>
        <v>Non Charter</v>
      </c>
      <c r="O27" t="str">
        <f>_xlfn.XLOOKUP(Disabilities_Science[[#This Row],[School Name]],Maine_Schools[School Name],Maine_Schools[Comparison Grade Span], "Error")</f>
        <v>06-08</v>
      </c>
    </row>
    <row r="28" spans="1:15">
      <c r="A28" s="146" t="s">
        <v>573</v>
      </c>
      <c r="B28">
        <v>1615</v>
      </c>
      <c r="C28" s="146" t="s">
        <v>1025</v>
      </c>
      <c r="D28">
        <v>680</v>
      </c>
      <c r="E28" s="146" t="s">
        <v>440</v>
      </c>
      <c r="F28" s="146" t="s">
        <v>2335</v>
      </c>
      <c r="G28" s="146" t="s">
        <v>1715</v>
      </c>
      <c r="H28" s="146" t="s">
        <v>2334</v>
      </c>
      <c r="I28">
        <v>26</v>
      </c>
      <c r="J28">
        <v>25</v>
      </c>
      <c r="K28">
        <v>0.96150000000000002</v>
      </c>
      <c r="L28" s="146" t="s">
        <v>1557</v>
      </c>
      <c r="M28">
        <v>0.76</v>
      </c>
      <c r="N28" t="str">
        <f>_xlfn.XLOOKUP(Disabilities_Science[[#This Row],[School Name]],Maine_Schools[School Name],Maine_Schools[Comparison School Type], "Error")</f>
        <v>Non Charter</v>
      </c>
      <c r="O28" t="str">
        <f>_xlfn.XLOOKUP(Disabilities_Science[[#This Row],[School Name]],Maine_Schools[School Name],Maine_Schools[Comparison Grade Span], "Error")</f>
        <v>05-08</v>
      </c>
    </row>
    <row r="29" spans="1:15">
      <c r="A29" s="146" t="s">
        <v>573</v>
      </c>
      <c r="B29">
        <v>1464</v>
      </c>
      <c r="C29" s="146" t="s">
        <v>1036</v>
      </c>
      <c r="D29">
        <v>107</v>
      </c>
      <c r="E29" s="146" t="s">
        <v>53</v>
      </c>
      <c r="F29" s="146" t="s">
        <v>2335</v>
      </c>
      <c r="G29" s="146" t="s">
        <v>1715</v>
      </c>
      <c r="H29" s="146" t="s">
        <v>2334</v>
      </c>
      <c r="I29">
        <v>35</v>
      </c>
      <c r="J29">
        <v>30</v>
      </c>
      <c r="K29">
        <v>0.85709999999999997</v>
      </c>
      <c r="L29" s="146" t="s">
        <v>1286</v>
      </c>
      <c r="M29">
        <v>0.83330000000000004</v>
      </c>
      <c r="N29" t="str">
        <f>_xlfn.XLOOKUP(Disabilities_Science[[#This Row],[School Name]],Maine_Schools[School Name],Maine_Schools[Comparison School Type], "Error")</f>
        <v>Non Charter</v>
      </c>
      <c r="O29" t="str">
        <f>_xlfn.XLOOKUP(Disabilities_Science[[#This Row],[School Name]],Maine_Schools[School Name],Maine_Schools[Comparison Grade Span], "Error")</f>
        <v>05-08</v>
      </c>
    </row>
    <row r="30" spans="1:15">
      <c r="A30" s="146" t="s">
        <v>573</v>
      </c>
      <c r="B30">
        <v>1465</v>
      </c>
      <c r="C30" s="146" t="s">
        <v>1039</v>
      </c>
      <c r="D30">
        <v>340</v>
      </c>
      <c r="E30" s="146" t="s">
        <v>158</v>
      </c>
      <c r="F30" s="146" t="s">
        <v>2335</v>
      </c>
      <c r="G30" s="146" t="s">
        <v>1715</v>
      </c>
      <c r="H30" s="146" t="s">
        <v>2334</v>
      </c>
      <c r="I30">
        <v>26</v>
      </c>
      <c r="J30">
        <v>16</v>
      </c>
      <c r="K30">
        <v>0.61539999999999995</v>
      </c>
      <c r="L30" s="146" t="s">
        <v>1285</v>
      </c>
      <c r="M30">
        <v>0.375</v>
      </c>
      <c r="N30" t="str">
        <f>_xlfn.XLOOKUP(Disabilities_Science[[#This Row],[School Name]],Maine_Schools[School Name],Maine_Schools[Comparison School Type], "Error")</f>
        <v>Non Charter</v>
      </c>
      <c r="O30" t="str">
        <f>_xlfn.XLOOKUP(Disabilities_Science[[#This Row],[School Name]],Maine_Schools[School Name],Maine_Schools[Comparison Grade Span], "Error")</f>
        <v>09-12</v>
      </c>
    </row>
    <row r="31" spans="1:15">
      <c r="A31" s="146" t="s">
        <v>573</v>
      </c>
      <c r="B31">
        <v>703</v>
      </c>
      <c r="C31" s="146" t="s">
        <v>1041</v>
      </c>
      <c r="D31">
        <v>705</v>
      </c>
      <c r="E31" s="146" t="s">
        <v>240</v>
      </c>
      <c r="F31" s="146" t="s">
        <v>2335</v>
      </c>
      <c r="G31" s="146" t="s">
        <v>1715</v>
      </c>
      <c r="H31" s="146" t="s">
        <v>2334</v>
      </c>
      <c r="I31">
        <v>29</v>
      </c>
      <c r="J31">
        <v>27</v>
      </c>
      <c r="K31">
        <v>0.93100000000000005</v>
      </c>
      <c r="L31" s="146" t="s">
        <v>1298</v>
      </c>
      <c r="M31">
        <v>0.81479999999999997</v>
      </c>
      <c r="N31" t="str">
        <f>_xlfn.XLOOKUP(Disabilities_Science[[#This Row],[School Name]],Maine_Schools[School Name],Maine_Schools[Comparison School Type], "Error")</f>
        <v>Non Charter</v>
      </c>
      <c r="O31" t="str">
        <f>_xlfn.XLOOKUP(Disabilities_Science[[#This Row],[School Name]],Maine_Schools[School Name],Maine_Schools[Comparison Grade Span], "Error")</f>
        <v>05-08</v>
      </c>
    </row>
    <row r="32" spans="1:15">
      <c r="A32" s="146" t="s">
        <v>573</v>
      </c>
      <c r="B32">
        <v>826</v>
      </c>
      <c r="C32" s="146" t="s">
        <v>1088</v>
      </c>
      <c r="D32">
        <v>830</v>
      </c>
      <c r="E32" s="146" t="s">
        <v>60</v>
      </c>
      <c r="F32" s="146" t="s">
        <v>2335</v>
      </c>
      <c r="G32" s="146" t="s">
        <v>1715</v>
      </c>
      <c r="H32" s="146" t="s">
        <v>2334</v>
      </c>
      <c r="I32">
        <v>21</v>
      </c>
      <c r="J32">
        <v>18</v>
      </c>
      <c r="K32">
        <v>0.85709999999999997</v>
      </c>
      <c r="L32" s="146" t="s">
        <v>1294</v>
      </c>
      <c r="M32">
        <v>0.72219999999999995</v>
      </c>
      <c r="N32" t="str">
        <f>_xlfn.XLOOKUP(Disabilities_Science[[#This Row],[School Name]],Maine_Schools[School Name],Maine_Schools[Comparison School Type], "Error")</f>
        <v>Non Charter</v>
      </c>
      <c r="O32" t="str">
        <f>_xlfn.XLOOKUP(Disabilities_Science[[#This Row],[School Name]],Maine_Schools[School Name],Maine_Schools[Comparison Grade Span], "Error")</f>
        <v>09-12</v>
      </c>
    </row>
    <row r="33" spans="1:15">
      <c r="A33" s="146" t="s">
        <v>573</v>
      </c>
      <c r="B33">
        <v>839</v>
      </c>
      <c r="C33" s="146" t="s">
        <v>1096</v>
      </c>
      <c r="D33">
        <v>846</v>
      </c>
      <c r="E33" s="146" t="s">
        <v>425</v>
      </c>
      <c r="F33" s="146" t="s">
        <v>2335</v>
      </c>
      <c r="G33" s="146" t="s">
        <v>1715</v>
      </c>
      <c r="H33" s="146" t="s">
        <v>2334</v>
      </c>
      <c r="I33">
        <v>28</v>
      </c>
      <c r="J33">
        <v>25</v>
      </c>
      <c r="K33">
        <v>0.89290000000000003</v>
      </c>
      <c r="L33" s="146" t="s">
        <v>1360</v>
      </c>
      <c r="M33">
        <v>0.72</v>
      </c>
      <c r="N33" t="str">
        <f>_xlfn.XLOOKUP(Disabilities_Science[[#This Row],[School Name]],Maine_Schools[School Name],Maine_Schools[Comparison School Type], "Error")</f>
        <v>Non Charter</v>
      </c>
      <c r="O33" t="str">
        <f>_xlfn.XLOOKUP(Disabilities_Science[[#This Row],[School Name]],Maine_Schools[School Name],Maine_Schools[Comparison Grade Span], "Error")</f>
        <v>06-08</v>
      </c>
    </row>
    <row r="34" spans="1:15">
      <c r="A34" s="146" t="s">
        <v>573</v>
      </c>
      <c r="B34">
        <v>839</v>
      </c>
      <c r="C34" s="146" t="s">
        <v>1096</v>
      </c>
      <c r="D34">
        <v>845</v>
      </c>
      <c r="E34" s="146" t="s">
        <v>426</v>
      </c>
      <c r="F34" s="146" t="s">
        <v>2335</v>
      </c>
      <c r="G34" s="146" t="s">
        <v>1715</v>
      </c>
      <c r="H34" s="146" t="s">
        <v>2334</v>
      </c>
      <c r="I34">
        <v>24</v>
      </c>
      <c r="J34">
        <v>24</v>
      </c>
      <c r="K34">
        <v>1</v>
      </c>
      <c r="L34" s="146" t="s">
        <v>1557</v>
      </c>
      <c r="M34">
        <v>0.79169999999999996</v>
      </c>
      <c r="N34" t="str">
        <f>_xlfn.XLOOKUP(Disabilities_Science[[#This Row],[School Name]],Maine_Schools[School Name],Maine_Schools[Comparison School Type], "Error")</f>
        <v>Non Charter</v>
      </c>
      <c r="O34" t="str">
        <f>_xlfn.XLOOKUP(Disabilities_Science[[#This Row],[School Name]],Maine_Schools[School Name],Maine_Schools[Comparison Grade Span], "Error")</f>
        <v>04-05</v>
      </c>
    </row>
    <row r="35" spans="1:15">
      <c r="A35" s="146" t="s">
        <v>573</v>
      </c>
      <c r="B35">
        <v>847</v>
      </c>
      <c r="C35" s="146" t="s">
        <v>1097</v>
      </c>
      <c r="D35">
        <v>850</v>
      </c>
      <c r="E35" s="146" t="s">
        <v>459</v>
      </c>
      <c r="F35" s="146" t="s">
        <v>2335</v>
      </c>
      <c r="G35" s="146" t="s">
        <v>1715</v>
      </c>
      <c r="H35" s="146" t="s">
        <v>2334</v>
      </c>
      <c r="I35">
        <v>33</v>
      </c>
      <c r="J35">
        <v>31</v>
      </c>
      <c r="K35">
        <v>0.93940000000000001</v>
      </c>
      <c r="L35" s="146" t="s">
        <v>1286</v>
      </c>
      <c r="M35">
        <v>0.80649999999999999</v>
      </c>
      <c r="N35" t="str">
        <f>_xlfn.XLOOKUP(Disabilities_Science[[#This Row],[School Name]],Maine_Schools[School Name],Maine_Schools[Comparison School Type], "Error")</f>
        <v>Non Charter</v>
      </c>
      <c r="O35" t="str">
        <f>_xlfn.XLOOKUP(Disabilities_Science[[#This Row],[School Name]],Maine_Schools[School Name],Maine_Schools[Comparison Grade Span], "Error")</f>
        <v>07-08</v>
      </c>
    </row>
    <row r="36" spans="1:15">
      <c r="A36" s="146" t="s">
        <v>573</v>
      </c>
      <c r="B36">
        <v>860</v>
      </c>
      <c r="C36" s="146" t="s">
        <v>1102</v>
      </c>
      <c r="D36">
        <v>870</v>
      </c>
      <c r="E36" s="146" t="s">
        <v>179</v>
      </c>
      <c r="F36" s="146" t="s">
        <v>2335</v>
      </c>
      <c r="G36" s="146" t="s">
        <v>1715</v>
      </c>
      <c r="H36" s="146" t="s">
        <v>2334</v>
      </c>
      <c r="I36">
        <v>33</v>
      </c>
      <c r="J36">
        <v>29</v>
      </c>
      <c r="K36">
        <v>0.87880000000000003</v>
      </c>
      <c r="L36" s="146" t="s">
        <v>1327</v>
      </c>
      <c r="M36">
        <v>0.8276</v>
      </c>
      <c r="N36" t="str">
        <f>_xlfn.XLOOKUP(Disabilities_Science[[#This Row],[School Name]],Maine_Schools[School Name],Maine_Schools[Comparison School Type], "Error")</f>
        <v>Non Charter</v>
      </c>
      <c r="O36" t="str">
        <f>_xlfn.XLOOKUP(Disabilities_Science[[#This Row],[School Name]],Maine_Schools[School Name],Maine_Schools[Comparison Grade Span], "Error")</f>
        <v>06-08</v>
      </c>
    </row>
    <row r="37" spans="1:15">
      <c r="A37" s="146" t="s">
        <v>573</v>
      </c>
      <c r="B37">
        <v>888</v>
      </c>
      <c r="C37" s="146" t="s">
        <v>1111</v>
      </c>
      <c r="D37">
        <v>897</v>
      </c>
      <c r="E37" s="146" t="s">
        <v>369</v>
      </c>
      <c r="F37" s="146" t="s">
        <v>2335</v>
      </c>
      <c r="G37" s="146" t="s">
        <v>1715</v>
      </c>
      <c r="H37" s="146" t="s">
        <v>2334</v>
      </c>
      <c r="I37">
        <v>39</v>
      </c>
      <c r="J37">
        <v>38</v>
      </c>
      <c r="K37">
        <v>0.97440000000000004</v>
      </c>
      <c r="L37" s="146" t="s">
        <v>1436</v>
      </c>
      <c r="M37">
        <v>0.81579999999999997</v>
      </c>
      <c r="N37" t="str">
        <f>_xlfn.XLOOKUP(Disabilities_Science[[#This Row],[School Name]],Maine_Schools[School Name],Maine_Schools[Comparison School Type], "Error")</f>
        <v>Non Charter</v>
      </c>
      <c r="O37" t="str">
        <f>_xlfn.XLOOKUP(Disabilities_Science[[#This Row],[School Name]],Maine_Schools[School Name],Maine_Schools[Comparison Grade Span], "Error")</f>
        <v>06-08</v>
      </c>
    </row>
    <row r="38" spans="1:15">
      <c r="A38" s="146" t="s">
        <v>573</v>
      </c>
      <c r="B38">
        <v>898</v>
      </c>
      <c r="C38" s="146" t="s">
        <v>1118</v>
      </c>
      <c r="D38">
        <v>2143</v>
      </c>
      <c r="E38" s="146" t="s">
        <v>194</v>
      </c>
      <c r="F38" s="146" t="s">
        <v>2335</v>
      </c>
      <c r="G38" s="146" t="s">
        <v>1715</v>
      </c>
      <c r="H38" s="146" t="s">
        <v>2334</v>
      </c>
      <c r="I38">
        <v>30</v>
      </c>
      <c r="J38">
        <v>29</v>
      </c>
      <c r="K38">
        <v>0.9667</v>
      </c>
      <c r="L38" s="146" t="s">
        <v>1454</v>
      </c>
      <c r="M38">
        <v>0.72409999999999997</v>
      </c>
      <c r="N38" t="str">
        <f>_xlfn.XLOOKUP(Disabilities_Science[[#This Row],[School Name]],Maine_Schools[School Name],Maine_Schools[Comparison School Type], "Error")</f>
        <v>Non Charter</v>
      </c>
      <c r="O38" t="str">
        <f>_xlfn.XLOOKUP(Disabilities_Science[[#This Row],[School Name]],Maine_Schools[School Name],Maine_Schools[Comparison Grade Span], "Error")</f>
        <v>05-08</v>
      </c>
    </row>
    <row r="39" spans="1:15">
      <c r="A39" s="146" t="s">
        <v>573</v>
      </c>
      <c r="B39">
        <v>913</v>
      </c>
      <c r="C39" s="146" t="s">
        <v>1125</v>
      </c>
      <c r="D39">
        <v>920</v>
      </c>
      <c r="E39" s="146" t="s">
        <v>325</v>
      </c>
      <c r="F39" s="146" t="s">
        <v>2335</v>
      </c>
      <c r="G39" s="146" t="s">
        <v>1715</v>
      </c>
      <c r="H39" s="146" t="s">
        <v>2334</v>
      </c>
      <c r="I39">
        <v>63</v>
      </c>
      <c r="J39">
        <v>57</v>
      </c>
      <c r="K39">
        <v>0.90480000000000005</v>
      </c>
      <c r="L39" s="146" t="s">
        <v>1383</v>
      </c>
      <c r="M39">
        <v>0.9123</v>
      </c>
      <c r="N39" t="str">
        <f>_xlfn.XLOOKUP(Disabilities_Science[[#This Row],[School Name]],Maine_Schools[School Name],Maine_Schools[Comparison School Type], "Error")</f>
        <v>Non Charter</v>
      </c>
      <c r="O39" t="str">
        <f>_xlfn.XLOOKUP(Disabilities_Science[[#This Row],[School Name]],Maine_Schools[School Name],Maine_Schools[Comparison Grade Span], "Error")</f>
        <v>08-12</v>
      </c>
    </row>
    <row r="40" spans="1:15">
      <c r="A40" s="146" t="s">
        <v>573</v>
      </c>
      <c r="B40">
        <v>922</v>
      </c>
      <c r="C40" s="146" t="s">
        <v>1130</v>
      </c>
      <c r="D40">
        <v>926</v>
      </c>
      <c r="E40" s="146" t="s">
        <v>92</v>
      </c>
      <c r="F40" s="146" t="s">
        <v>2335</v>
      </c>
      <c r="G40" s="146" t="s">
        <v>1715</v>
      </c>
      <c r="H40" s="146" t="s">
        <v>2334</v>
      </c>
      <c r="I40">
        <v>30</v>
      </c>
      <c r="J40">
        <v>29</v>
      </c>
      <c r="K40">
        <v>0.9667</v>
      </c>
      <c r="L40" s="146" t="s">
        <v>1586</v>
      </c>
      <c r="M40">
        <v>0.79310000000000003</v>
      </c>
      <c r="N40" t="str">
        <f>_xlfn.XLOOKUP(Disabilities_Science[[#This Row],[School Name]],Maine_Schools[School Name],Maine_Schools[Comparison School Type], "Error")</f>
        <v>Non Charter</v>
      </c>
      <c r="O40" t="str">
        <f>_xlfn.XLOOKUP(Disabilities_Science[[#This Row],[School Name]],Maine_Schools[School Name],Maine_Schools[Comparison Grade Span], "Error")</f>
        <v>06-08</v>
      </c>
    </row>
    <row r="41" spans="1:15">
      <c r="A41" s="146" t="s">
        <v>573</v>
      </c>
      <c r="B41">
        <v>984</v>
      </c>
      <c r="C41" s="146" t="s">
        <v>1162</v>
      </c>
      <c r="D41">
        <v>993</v>
      </c>
      <c r="E41" s="146" t="s">
        <v>385</v>
      </c>
      <c r="F41" s="146" t="s">
        <v>2335</v>
      </c>
      <c r="G41" s="146" t="s">
        <v>1715</v>
      </c>
      <c r="H41" s="146" t="s">
        <v>2334</v>
      </c>
      <c r="I41">
        <v>50</v>
      </c>
      <c r="J41">
        <v>47</v>
      </c>
      <c r="K41">
        <v>0.94</v>
      </c>
      <c r="L41" s="146" t="s">
        <v>1429</v>
      </c>
      <c r="M41">
        <v>0.85109999999999997</v>
      </c>
      <c r="N41" t="str">
        <f>_xlfn.XLOOKUP(Disabilities_Science[[#This Row],[School Name]],Maine_Schools[School Name],Maine_Schools[Comparison School Type], "Error")</f>
        <v>Non Charter</v>
      </c>
      <c r="O41" t="str">
        <f>_xlfn.XLOOKUP(Disabilities_Science[[#This Row],[School Name]],Maine_Schools[School Name],Maine_Schools[Comparison Grade Span], "Error")</f>
        <v>06-08</v>
      </c>
    </row>
    <row r="42" spans="1:15">
      <c r="A42" s="146" t="s">
        <v>573</v>
      </c>
      <c r="B42">
        <v>984</v>
      </c>
      <c r="C42" s="146" t="s">
        <v>1162</v>
      </c>
      <c r="D42">
        <v>992</v>
      </c>
      <c r="E42" s="146" t="s">
        <v>566</v>
      </c>
      <c r="F42" s="146" t="s">
        <v>2335</v>
      </c>
      <c r="G42" s="146" t="s">
        <v>1715</v>
      </c>
      <c r="H42" s="146" t="s">
        <v>2334</v>
      </c>
      <c r="I42">
        <v>17</v>
      </c>
      <c r="J42">
        <v>17</v>
      </c>
      <c r="K42">
        <v>1</v>
      </c>
      <c r="L42" s="146" t="s">
        <v>1394</v>
      </c>
      <c r="M42">
        <v>0.70589999999999997</v>
      </c>
      <c r="N42" t="str">
        <f>_xlfn.XLOOKUP(Disabilities_Science[[#This Row],[School Name]],Maine_Schools[School Name],Maine_Schools[Comparison School Type], "Error")</f>
        <v>Non Charter</v>
      </c>
      <c r="O42" t="str">
        <f>_xlfn.XLOOKUP(Disabilities_Science[[#This Row],[School Name]],Maine_Schools[School Name],Maine_Schools[Comparison Grade Span], "Error")</f>
        <v>KG-05</v>
      </c>
    </row>
    <row r="43" spans="1:15">
      <c r="A43" s="146" t="s">
        <v>573</v>
      </c>
      <c r="B43">
        <v>1662</v>
      </c>
      <c r="C43" s="146" t="s">
        <v>1191</v>
      </c>
      <c r="D43">
        <v>413</v>
      </c>
      <c r="E43" s="146" t="s">
        <v>437</v>
      </c>
      <c r="F43" s="146" t="s">
        <v>2335</v>
      </c>
      <c r="G43" s="146" t="s">
        <v>1715</v>
      </c>
      <c r="H43" s="146" t="s">
        <v>2334</v>
      </c>
      <c r="I43">
        <v>35</v>
      </c>
      <c r="J43">
        <v>33</v>
      </c>
      <c r="K43">
        <v>0.94289999999999996</v>
      </c>
      <c r="L43" s="146" t="s">
        <v>1308</v>
      </c>
      <c r="M43">
        <v>0.78790000000000004</v>
      </c>
      <c r="N43" t="str">
        <f>_xlfn.XLOOKUP(Disabilities_Science[[#This Row],[School Name]],Maine_Schools[School Name],Maine_Schools[Comparison School Type], "Error")</f>
        <v>Non Charter</v>
      </c>
      <c r="O43" t="str">
        <f>_xlfn.XLOOKUP(Disabilities_Science[[#This Row],[School Name]],Maine_Schools[School Name],Maine_Schools[Comparison Grade Span], "Error")</f>
        <v>06-08</v>
      </c>
    </row>
    <row r="44" spans="1:15">
      <c r="A44" s="146" t="s">
        <v>573</v>
      </c>
      <c r="B44">
        <v>416</v>
      </c>
      <c r="C44" s="146" t="s">
        <v>1192</v>
      </c>
      <c r="D44">
        <v>2050</v>
      </c>
      <c r="E44" s="146" t="s">
        <v>410</v>
      </c>
      <c r="F44" s="146" t="s">
        <v>2335</v>
      </c>
      <c r="G44" s="146" t="s">
        <v>1715</v>
      </c>
      <c r="H44" s="146" t="s">
        <v>2334</v>
      </c>
      <c r="I44">
        <v>106</v>
      </c>
      <c r="J44">
        <v>95</v>
      </c>
      <c r="K44">
        <v>0.8962</v>
      </c>
      <c r="L44" s="146" t="s">
        <v>1390</v>
      </c>
      <c r="M44">
        <v>0.94740000000000002</v>
      </c>
      <c r="N44" t="str">
        <f>_xlfn.XLOOKUP(Disabilities_Science[[#This Row],[School Name]],Maine_Schools[School Name],Maine_Schools[Comparison School Type], "Error")</f>
        <v>Non Charter</v>
      </c>
      <c r="O44" t="str">
        <f>_xlfn.XLOOKUP(Disabilities_Science[[#This Row],[School Name]],Maine_Schools[School Name],Maine_Schools[Comparison Grade Span], "Error")</f>
        <v>05-08</v>
      </c>
    </row>
    <row r="45" spans="1:15">
      <c r="A45" s="146" t="s">
        <v>573</v>
      </c>
      <c r="B45">
        <v>427</v>
      </c>
      <c r="C45" s="146" t="s">
        <v>1195</v>
      </c>
      <c r="D45">
        <v>430</v>
      </c>
      <c r="E45" s="146" t="s">
        <v>528</v>
      </c>
      <c r="F45" s="146" t="s">
        <v>2335</v>
      </c>
      <c r="G45" s="146" t="s">
        <v>1715</v>
      </c>
      <c r="H45" s="146" t="s">
        <v>2334</v>
      </c>
      <c r="I45">
        <v>34</v>
      </c>
      <c r="J45">
        <v>30</v>
      </c>
      <c r="K45">
        <v>0.88239999999999996</v>
      </c>
      <c r="L45" s="146" t="s">
        <v>1454</v>
      </c>
      <c r="M45">
        <v>0.7</v>
      </c>
      <c r="N45" t="str">
        <f>_xlfn.XLOOKUP(Disabilities_Science[[#This Row],[School Name]],Maine_Schools[School Name],Maine_Schools[Comparison School Type], "Error")</f>
        <v>Non Charter</v>
      </c>
      <c r="O45" t="str">
        <f>_xlfn.XLOOKUP(Disabilities_Science[[#This Row],[School Name]],Maine_Schools[School Name],Maine_Schools[Comparison Grade Span], "Error")</f>
        <v>06-08</v>
      </c>
    </row>
    <row r="46" spans="1:15">
      <c r="A46" s="146" t="s">
        <v>573</v>
      </c>
      <c r="B46">
        <v>427</v>
      </c>
      <c r="C46" s="146" t="s">
        <v>1195</v>
      </c>
      <c r="D46">
        <v>433</v>
      </c>
      <c r="E46" s="146" t="s">
        <v>559</v>
      </c>
      <c r="F46" s="146" t="s">
        <v>2335</v>
      </c>
      <c r="G46" s="146" t="s">
        <v>1715</v>
      </c>
      <c r="H46" s="146" t="s">
        <v>2334</v>
      </c>
      <c r="I46">
        <v>55</v>
      </c>
      <c r="J46">
        <v>53</v>
      </c>
      <c r="K46">
        <v>0.96360000000000001</v>
      </c>
      <c r="L46" s="146" t="s">
        <v>1657</v>
      </c>
      <c r="M46">
        <v>0.8679</v>
      </c>
      <c r="N46" t="str">
        <f>_xlfn.XLOOKUP(Disabilities_Science[[#This Row],[School Name]],Maine_Schools[School Name],Maine_Schools[Comparison School Type], "Error")</f>
        <v>Non Charter</v>
      </c>
      <c r="O46" t="str">
        <f>_xlfn.XLOOKUP(Disabilities_Science[[#This Row],[School Name]],Maine_Schools[School Name],Maine_Schools[Comparison Grade Span], "Error")</f>
        <v>03-05</v>
      </c>
    </row>
    <row r="47" spans="1:15">
      <c r="A47" s="146" t="s">
        <v>573</v>
      </c>
      <c r="B47">
        <v>444</v>
      </c>
      <c r="C47" s="146" t="s">
        <v>1203</v>
      </c>
      <c r="D47">
        <v>451</v>
      </c>
      <c r="E47" s="146" t="s">
        <v>379</v>
      </c>
      <c r="F47" s="146" t="s">
        <v>2335</v>
      </c>
      <c r="G47" s="146" t="s">
        <v>1715</v>
      </c>
      <c r="H47" s="146" t="s">
        <v>2334</v>
      </c>
      <c r="I47">
        <v>53</v>
      </c>
      <c r="J47">
        <v>30</v>
      </c>
      <c r="K47">
        <v>0.56599999999999995</v>
      </c>
      <c r="L47" s="146" t="s">
        <v>1327</v>
      </c>
      <c r="M47">
        <v>0.8</v>
      </c>
      <c r="N47" t="str">
        <f>_xlfn.XLOOKUP(Disabilities_Science[[#This Row],[School Name]],Maine_Schools[School Name],Maine_Schools[Comparison School Type], "Error")</f>
        <v>Non Charter</v>
      </c>
      <c r="O47" t="str">
        <f>_xlfn.XLOOKUP(Disabilities_Science[[#This Row],[School Name]],Maine_Schools[School Name],Maine_Schools[Comparison Grade Span], "Error")</f>
        <v>09-12</v>
      </c>
    </row>
    <row r="48" spans="1:15">
      <c r="A48" s="146" t="s">
        <v>573</v>
      </c>
      <c r="B48">
        <v>444</v>
      </c>
      <c r="C48" s="146" t="s">
        <v>1203</v>
      </c>
      <c r="D48">
        <v>2213</v>
      </c>
      <c r="E48" s="146" t="s">
        <v>448</v>
      </c>
      <c r="F48" s="146" t="s">
        <v>2335</v>
      </c>
      <c r="G48" s="146" t="s">
        <v>1715</v>
      </c>
      <c r="H48" s="146" t="s">
        <v>2334</v>
      </c>
      <c r="I48">
        <v>100</v>
      </c>
      <c r="J48">
        <v>94</v>
      </c>
      <c r="K48">
        <v>0.94</v>
      </c>
      <c r="L48" s="146" t="s">
        <v>1331</v>
      </c>
      <c r="M48">
        <v>0.77659999999999996</v>
      </c>
      <c r="N48" t="str">
        <f>_xlfn.XLOOKUP(Disabilities_Science[[#This Row],[School Name]],Maine_Schools[School Name],Maine_Schools[Comparison School Type], "Error")</f>
        <v>Non Charter</v>
      </c>
      <c r="O48" t="str">
        <f>_xlfn.XLOOKUP(Disabilities_Science[[#This Row],[School Name]],Maine_Schools[School Name],Maine_Schools[Comparison Grade Span], "Error")</f>
        <v>05-08</v>
      </c>
    </row>
    <row r="49" spans="1:15">
      <c r="A49" s="146" t="s">
        <v>573</v>
      </c>
      <c r="B49">
        <v>1282</v>
      </c>
      <c r="C49" s="146" t="s">
        <v>541</v>
      </c>
      <c r="D49">
        <v>1283</v>
      </c>
      <c r="E49" s="146" t="s">
        <v>541</v>
      </c>
      <c r="F49" s="146" t="s">
        <v>2335</v>
      </c>
      <c r="G49" s="146" t="s">
        <v>1715</v>
      </c>
      <c r="H49" s="146" t="s">
        <v>2334</v>
      </c>
      <c r="I49">
        <v>41</v>
      </c>
      <c r="J49">
        <v>35</v>
      </c>
      <c r="K49">
        <v>0.85370000000000001</v>
      </c>
      <c r="L49" s="146" t="s">
        <v>1341</v>
      </c>
      <c r="M49">
        <v>0.85709999999999997</v>
      </c>
      <c r="N49" t="str">
        <f>_xlfn.XLOOKUP(Disabilities_Science[[#This Row],[School Name]],Maine_Schools[School Name],Maine_Schools[Comparison School Type], "Error")</f>
        <v>Non Charter</v>
      </c>
      <c r="O49" t="str">
        <f>_xlfn.XLOOKUP(Disabilities_Science[[#This Row],[School Name]],Maine_Schools[School Name],Maine_Schools[Comparison Grade Span], "Error")</f>
        <v>06-12</v>
      </c>
    </row>
    <row r="50" spans="1:15">
      <c r="A50" s="146" t="s">
        <v>573</v>
      </c>
      <c r="B50">
        <v>480</v>
      </c>
      <c r="C50" s="146" t="s">
        <v>1220</v>
      </c>
      <c r="D50">
        <v>484</v>
      </c>
      <c r="E50" s="146" t="s">
        <v>198</v>
      </c>
      <c r="F50" s="146" t="s">
        <v>2335</v>
      </c>
      <c r="G50" s="146" t="s">
        <v>1715</v>
      </c>
      <c r="H50" s="146" t="s">
        <v>2334</v>
      </c>
      <c r="I50">
        <v>32</v>
      </c>
      <c r="J50">
        <v>32</v>
      </c>
      <c r="K50">
        <v>1</v>
      </c>
      <c r="L50" s="146" t="s">
        <v>1308</v>
      </c>
      <c r="M50">
        <v>0.8125</v>
      </c>
      <c r="N50" t="str">
        <f>_xlfn.XLOOKUP(Disabilities_Science[[#This Row],[School Name]],Maine_Schools[School Name],Maine_Schools[Comparison School Type], "Error")</f>
        <v>Non Charter</v>
      </c>
      <c r="O50" t="str">
        <f>_xlfn.XLOOKUP(Disabilities_Science[[#This Row],[School Name]],Maine_Schools[School Name],Maine_Schools[Comparison Grade Span], "Error")</f>
        <v>06-08</v>
      </c>
    </row>
    <row r="51" spans="1:15">
      <c r="A51" s="146" t="s">
        <v>573</v>
      </c>
      <c r="B51">
        <v>495</v>
      </c>
      <c r="C51" s="146" t="s">
        <v>1229</v>
      </c>
      <c r="D51">
        <v>498</v>
      </c>
      <c r="E51" s="146" t="s">
        <v>248</v>
      </c>
      <c r="F51" s="146" t="s">
        <v>2335</v>
      </c>
      <c r="G51" s="146" t="s">
        <v>1715</v>
      </c>
      <c r="H51" s="146" t="s">
        <v>2334</v>
      </c>
      <c r="I51">
        <v>82</v>
      </c>
      <c r="J51">
        <v>78</v>
      </c>
      <c r="K51">
        <v>0.95120000000000005</v>
      </c>
      <c r="L51" s="146" t="s">
        <v>1322</v>
      </c>
      <c r="M51">
        <v>0.87180000000000002</v>
      </c>
      <c r="N51" t="str">
        <f>_xlfn.XLOOKUP(Disabilities_Science[[#This Row],[School Name]],Maine_Schools[School Name],Maine_Schools[Comparison School Type], "Error")</f>
        <v>Non Charter</v>
      </c>
      <c r="O51" t="str">
        <f>_xlfn.XLOOKUP(Disabilities_Science[[#This Row],[School Name]],Maine_Schools[School Name],Maine_Schools[Comparison Grade Span], "Error")</f>
        <v>05-08</v>
      </c>
    </row>
    <row r="52" spans="1:15">
      <c r="A52" s="146" t="s">
        <v>573</v>
      </c>
      <c r="B52">
        <v>518</v>
      </c>
      <c r="C52" s="146" t="s">
        <v>1233</v>
      </c>
      <c r="D52">
        <v>520</v>
      </c>
      <c r="E52" s="146" t="s">
        <v>87</v>
      </c>
      <c r="F52" s="146" t="s">
        <v>2335</v>
      </c>
      <c r="G52" s="146" t="s">
        <v>1715</v>
      </c>
      <c r="H52" s="146" t="s">
        <v>2334</v>
      </c>
      <c r="I52">
        <v>25</v>
      </c>
      <c r="J52">
        <v>21</v>
      </c>
      <c r="K52">
        <v>0.84</v>
      </c>
      <c r="L52" s="146" t="s">
        <v>1335</v>
      </c>
      <c r="M52">
        <v>0.71430000000000005</v>
      </c>
      <c r="N52" t="str">
        <f>_xlfn.XLOOKUP(Disabilities_Science[[#This Row],[School Name]],Maine_Schools[School Name],Maine_Schools[Comparison School Type], "Error")</f>
        <v>Non Charter</v>
      </c>
      <c r="O52" t="str">
        <f>_xlfn.XLOOKUP(Disabilities_Science[[#This Row],[School Name]],Maine_Schools[School Name],Maine_Schools[Comparison Grade Span], "Error")</f>
        <v>07-08</v>
      </c>
    </row>
    <row r="53" spans="1:15">
      <c r="A53" s="146" t="s">
        <v>573</v>
      </c>
      <c r="B53">
        <v>542</v>
      </c>
      <c r="C53" s="146" t="s">
        <v>1243</v>
      </c>
      <c r="D53">
        <v>544</v>
      </c>
      <c r="E53" s="146" t="s">
        <v>570</v>
      </c>
      <c r="F53" s="146" t="s">
        <v>2335</v>
      </c>
      <c r="G53" s="146" t="s">
        <v>1715</v>
      </c>
      <c r="H53" s="146" t="s">
        <v>2334</v>
      </c>
      <c r="I53">
        <v>48</v>
      </c>
      <c r="J53">
        <v>43</v>
      </c>
      <c r="K53">
        <v>0.89580000000000004</v>
      </c>
      <c r="L53" s="146" t="s">
        <v>1341</v>
      </c>
      <c r="M53">
        <v>0.69769999999999999</v>
      </c>
      <c r="N53" t="str">
        <f>_xlfn.XLOOKUP(Disabilities_Science[[#This Row],[School Name]],Maine_Schools[School Name],Maine_Schools[Comparison School Type], "Error")</f>
        <v>Non Charter</v>
      </c>
      <c r="O53" t="str">
        <f>_xlfn.XLOOKUP(Disabilities_Science[[#This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ADDF-87C5-C244-ADCE-A772A5FFA603}">
  <dimension ref="A1:P343"/>
  <sheetViews>
    <sheetView workbookViewId="0">
      <selection sqref="A1:O240"/>
    </sheetView>
  </sheetViews>
  <sheetFormatPr baseColWidth="10" defaultRowHeight="13"/>
  <cols>
    <col min="1" max="1" width="9.6640625" bestFit="1" customWidth="1"/>
    <col min="2" max="2" width="11.6640625" bestFit="1" customWidth="1"/>
    <col min="3" max="3" width="36.6640625" bestFit="1" customWidth="1"/>
    <col min="4" max="4" width="11.5" bestFit="1" customWidth="1"/>
    <col min="5" max="5" width="33.1640625" bestFit="1" customWidth="1"/>
    <col min="6" max="6" width="20.33203125" bestFit="1" customWidth="1"/>
    <col min="7" max="7" width="19" bestFit="1" customWidth="1"/>
    <col min="8" max="8" width="21.1640625" bestFit="1" customWidth="1"/>
    <col min="9" max="9" width="34" bestFit="1" customWidth="1"/>
    <col min="10" max="10" width="21.5" bestFit="1" customWidth="1"/>
    <col min="11" max="11" width="29.1640625" bestFit="1" customWidth="1"/>
    <col min="12" max="12" width="38.5" bestFit="1" customWidth="1"/>
    <col min="13" max="13" width="41.6640625" bestFit="1" customWidth="1"/>
    <col min="14" max="14" width="24.5" bestFit="1" customWidth="1"/>
    <col min="15" max="15" width="24" bestFit="1" customWidth="1"/>
  </cols>
  <sheetData>
    <row r="1" spans="1:16">
      <c r="A1" t="s">
        <v>572</v>
      </c>
      <c r="B1" t="s">
        <v>1718</v>
      </c>
      <c r="C1" t="s">
        <v>676</v>
      </c>
      <c r="D1" t="s">
        <v>1719</v>
      </c>
      <c r="E1" t="s">
        <v>0</v>
      </c>
      <c r="F1" t="s">
        <v>1276</v>
      </c>
      <c r="G1" t="s">
        <v>1712</v>
      </c>
      <c r="H1" t="s">
        <v>2329</v>
      </c>
      <c r="I1" t="s">
        <v>2330</v>
      </c>
      <c r="J1" t="s">
        <v>2331</v>
      </c>
      <c r="K1" t="s">
        <v>2332</v>
      </c>
      <c r="L1" t="s">
        <v>2333</v>
      </c>
      <c r="M1" s="131" t="s">
        <v>1713</v>
      </c>
      <c r="N1" s="131" t="s">
        <v>1264</v>
      </c>
      <c r="O1" s="131" t="s">
        <v>1274</v>
      </c>
      <c r="P1" s="131"/>
    </row>
    <row r="2" spans="1:16">
      <c r="A2" s="146" t="s">
        <v>573</v>
      </c>
      <c r="B2">
        <v>1761</v>
      </c>
      <c r="C2" s="146" t="s">
        <v>597</v>
      </c>
      <c r="D2">
        <v>1765</v>
      </c>
      <c r="E2" s="146" t="s">
        <v>574</v>
      </c>
      <c r="F2" s="146" t="s">
        <v>2335</v>
      </c>
      <c r="G2" s="146" t="s">
        <v>1714</v>
      </c>
      <c r="H2" s="146" t="s">
        <v>2334</v>
      </c>
      <c r="I2">
        <v>19</v>
      </c>
      <c r="J2">
        <v>19</v>
      </c>
      <c r="K2">
        <v>1</v>
      </c>
      <c r="L2" s="146" t="s">
        <v>1438</v>
      </c>
      <c r="M2" s="144">
        <v>0.57889999999999997</v>
      </c>
      <c r="N2" t="str">
        <f>_xlfn.XLOOKUP(Disabilities_ELA[[#This Row],[School Name]],Maine_Schools[School Name],Maine_Schools[Comparison School Type], "Error")</f>
        <v>Charter</v>
      </c>
      <c r="O2" t="str">
        <f>_xlfn.XLOOKUP(Disabilities_ELA[[#This Row],[School Name]],Maine_Schools[School Name],Maine_Schools[Comparison Grade Span], "Error")</f>
        <v>03-06</v>
      </c>
    </row>
    <row r="3" spans="1:16">
      <c r="A3" s="146" t="s">
        <v>573</v>
      </c>
      <c r="B3">
        <v>2</v>
      </c>
      <c r="C3" s="146" t="s">
        <v>740</v>
      </c>
      <c r="D3">
        <v>3</v>
      </c>
      <c r="E3" s="146" t="s">
        <v>7</v>
      </c>
      <c r="F3" s="146" t="s">
        <v>2335</v>
      </c>
      <c r="G3" s="146" t="s">
        <v>1714</v>
      </c>
      <c r="H3" s="146" t="s">
        <v>2334</v>
      </c>
      <c r="I3">
        <v>31</v>
      </c>
      <c r="J3">
        <v>31</v>
      </c>
      <c r="K3">
        <v>1</v>
      </c>
      <c r="L3" s="146" t="s">
        <v>1298</v>
      </c>
      <c r="M3" s="144">
        <v>0.7097</v>
      </c>
      <c r="N3" t="str">
        <f>_xlfn.XLOOKUP(Disabilities_ELA[[#This Row],[School Name]],Maine_Schools[School Name],Maine_Schools[Comparison School Type], "Error")</f>
        <v>Non Charter</v>
      </c>
      <c r="O3" s="146" t="str">
        <f>_xlfn.XLOOKUP(Disabilities_ELA[[#This Row],[School Name]],Maine_Schools[School Name],Maine_Schools[Comparison Grade Span], "Error")</f>
        <v>03-08</v>
      </c>
    </row>
    <row r="4" spans="1:16">
      <c r="A4" s="146" t="s">
        <v>573</v>
      </c>
      <c r="B4">
        <v>9</v>
      </c>
      <c r="C4" s="146" t="s">
        <v>749</v>
      </c>
      <c r="D4">
        <v>10</v>
      </c>
      <c r="E4" s="146" t="s">
        <v>50</v>
      </c>
      <c r="F4" s="146" t="s">
        <v>2335</v>
      </c>
      <c r="G4" s="146" t="s">
        <v>1714</v>
      </c>
      <c r="H4" s="146" t="s">
        <v>2334</v>
      </c>
      <c r="I4">
        <v>27</v>
      </c>
      <c r="J4">
        <v>26</v>
      </c>
      <c r="K4">
        <v>0.96299999999999997</v>
      </c>
      <c r="L4" s="146" t="s">
        <v>1360</v>
      </c>
      <c r="M4" s="144">
        <v>0.69230000000000003</v>
      </c>
      <c r="N4" t="str">
        <f>_xlfn.XLOOKUP(Disabilities_ELA[[#This Row],[School Name]],Maine_Schools[School Name],Maine_Schools[Comparison School Type], "Error")</f>
        <v>Non Charter</v>
      </c>
      <c r="O4" s="146" t="str">
        <f>_xlfn.XLOOKUP(Disabilities_ELA[[#This Row],[School Name]],Maine_Schools[School Name],Maine_Schools[Comparison Grade Span], "Error")</f>
        <v>03-08</v>
      </c>
    </row>
    <row r="5" spans="1:16">
      <c r="A5" s="146" t="s">
        <v>573</v>
      </c>
      <c r="B5">
        <v>1629</v>
      </c>
      <c r="C5" s="146" t="s">
        <v>752</v>
      </c>
      <c r="D5">
        <v>906</v>
      </c>
      <c r="E5" s="146" t="s">
        <v>68</v>
      </c>
      <c r="F5" s="146" t="s">
        <v>2335</v>
      </c>
      <c r="G5" s="146" t="s">
        <v>1714</v>
      </c>
      <c r="H5" s="146" t="s">
        <v>2334</v>
      </c>
      <c r="I5">
        <v>12</v>
      </c>
      <c r="J5">
        <v>12</v>
      </c>
      <c r="K5">
        <v>1</v>
      </c>
      <c r="L5" s="146" t="s">
        <v>1389</v>
      </c>
      <c r="M5" s="144">
        <v>0.58330000000000004</v>
      </c>
      <c r="N5" t="str">
        <f>_xlfn.XLOOKUP(Disabilities_ELA[[#This Row],[School Name]],Maine_Schools[School Name],Maine_Schools[Comparison School Type], "Error")</f>
        <v>Non Charter</v>
      </c>
      <c r="O5" s="146" t="str">
        <f>_xlfn.XLOOKUP(Disabilities_ELA[[#This Row],[School Name]],Maine_Schools[School Name],Maine_Schools[Comparison Grade Span], "Error")</f>
        <v>03-08</v>
      </c>
    </row>
    <row r="6" spans="1:16">
      <c r="A6" s="146" t="s">
        <v>573</v>
      </c>
      <c r="B6">
        <v>14</v>
      </c>
      <c r="C6" s="146" t="s">
        <v>754</v>
      </c>
      <c r="D6">
        <v>25</v>
      </c>
      <c r="E6" s="146" t="s">
        <v>11</v>
      </c>
      <c r="F6" s="146" t="s">
        <v>2335</v>
      </c>
      <c r="G6" s="146" t="s">
        <v>1714</v>
      </c>
      <c r="H6" s="146" t="s">
        <v>2334</v>
      </c>
      <c r="I6">
        <v>91</v>
      </c>
      <c r="J6">
        <v>88</v>
      </c>
      <c r="K6">
        <v>0.96699999999999997</v>
      </c>
      <c r="L6" s="146" t="s">
        <v>1325</v>
      </c>
      <c r="M6" s="144">
        <v>0.73860000000000003</v>
      </c>
      <c r="N6" t="str">
        <f>_xlfn.XLOOKUP(Disabilities_ELA[[#This Row],[School Name]],Maine_Schools[School Name],Maine_Schools[Comparison School Type], "Error")</f>
        <v>Non Charter</v>
      </c>
      <c r="O6" s="146" t="str">
        <f>_xlfn.XLOOKUP(Disabilities_ELA[[#This Row],[School Name]],Maine_Schools[School Name],Maine_Schools[Comparison Grade Span], "Error")</f>
        <v>07-08</v>
      </c>
    </row>
    <row r="7" spans="1:16">
      <c r="A7" s="146" t="s">
        <v>573</v>
      </c>
      <c r="B7">
        <v>14</v>
      </c>
      <c r="C7" s="146" t="s">
        <v>754</v>
      </c>
      <c r="D7">
        <v>15</v>
      </c>
      <c r="E7" s="146" t="s">
        <v>331</v>
      </c>
      <c r="F7" s="146" t="s">
        <v>2335</v>
      </c>
      <c r="G7" s="146" t="s">
        <v>1714</v>
      </c>
      <c r="H7" s="146" t="s">
        <v>2334</v>
      </c>
      <c r="I7">
        <v>15</v>
      </c>
      <c r="J7">
        <v>15</v>
      </c>
      <c r="K7">
        <v>1</v>
      </c>
      <c r="L7" s="146" t="s">
        <v>1389</v>
      </c>
      <c r="M7" s="144">
        <v>0.4667</v>
      </c>
      <c r="N7" t="str">
        <f>_xlfn.XLOOKUP(Disabilities_ELA[[#This Row],[School Name]],Maine_Schools[School Name],Maine_Schools[Comparison School Type], "Error")</f>
        <v>Non Charter</v>
      </c>
      <c r="O7" s="146" t="str">
        <f>_xlfn.XLOOKUP(Disabilities_ELA[[#This Row],[School Name]],Maine_Schools[School Name],Maine_Schools[Comparison Grade Span], "Error")</f>
        <v>03-06</v>
      </c>
    </row>
    <row r="8" spans="1:16">
      <c r="A8" s="146" t="s">
        <v>573</v>
      </c>
      <c r="B8">
        <v>14</v>
      </c>
      <c r="C8" s="146" t="s">
        <v>754</v>
      </c>
      <c r="D8">
        <v>23</v>
      </c>
      <c r="E8" s="146" t="s">
        <v>28</v>
      </c>
      <c r="F8" s="146" t="s">
        <v>2335</v>
      </c>
      <c r="G8" s="146" t="s">
        <v>1714</v>
      </c>
      <c r="H8" s="146" t="s">
        <v>2334</v>
      </c>
      <c r="I8">
        <v>43</v>
      </c>
      <c r="J8">
        <v>37</v>
      </c>
      <c r="K8">
        <v>0.86050000000000004</v>
      </c>
      <c r="L8" s="146" t="s">
        <v>1286</v>
      </c>
      <c r="M8" s="144">
        <v>0.67569999999999997</v>
      </c>
      <c r="N8" t="str">
        <f>_xlfn.XLOOKUP(Disabilities_ELA[[#This Row],[School Name]],Maine_Schools[School Name],Maine_Schools[Comparison School Type], "Error")</f>
        <v>Non Charter</v>
      </c>
      <c r="O8" s="146" t="str">
        <f>_xlfn.XLOOKUP(Disabilities_ELA[[#This Row],[School Name]],Maine_Schools[School Name],Maine_Schools[Comparison Grade Span], "Error")</f>
        <v>09-12</v>
      </c>
    </row>
    <row r="9" spans="1:16">
      <c r="A9" s="146" t="s">
        <v>573</v>
      </c>
      <c r="B9">
        <v>14</v>
      </c>
      <c r="C9" s="146" t="s">
        <v>754</v>
      </c>
      <c r="D9">
        <v>16</v>
      </c>
      <c r="E9" s="146" t="s">
        <v>370</v>
      </c>
      <c r="F9" s="146" t="s">
        <v>2335</v>
      </c>
      <c r="G9" s="146" t="s">
        <v>1714</v>
      </c>
      <c r="H9" s="146" t="s">
        <v>2334</v>
      </c>
      <c r="I9">
        <v>39</v>
      </c>
      <c r="J9">
        <v>38</v>
      </c>
      <c r="K9">
        <v>0.97440000000000004</v>
      </c>
      <c r="L9" s="146" t="s">
        <v>1298</v>
      </c>
      <c r="M9" s="144">
        <v>0.57889999999999997</v>
      </c>
      <c r="N9" t="str">
        <f>_xlfn.XLOOKUP(Disabilities_ELA[[#This Row],[School Name]],Maine_Schools[School Name],Maine_Schools[Comparison School Type], "Error")</f>
        <v>Non Charter</v>
      </c>
      <c r="O9" s="146" t="str">
        <f>_xlfn.XLOOKUP(Disabilities_ELA[[#This Row],[School Name]],Maine_Schools[School Name],Maine_Schools[Comparison Grade Span], "Error")</f>
        <v>03-06</v>
      </c>
    </row>
    <row r="10" spans="1:16">
      <c r="A10" s="146" t="s">
        <v>573</v>
      </c>
      <c r="B10">
        <v>14</v>
      </c>
      <c r="C10" s="146" t="s">
        <v>754</v>
      </c>
      <c r="D10">
        <v>27</v>
      </c>
      <c r="E10" s="146" t="s">
        <v>418</v>
      </c>
      <c r="F10" s="146" t="s">
        <v>2335</v>
      </c>
      <c r="G10" s="146" t="s">
        <v>1714</v>
      </c>
      <c r="H10" s="146" t="s">
        <v>2334</v>
      </c>
      <c r="I10">
        <v>32</v>
      </c>
      <c r="J10">
        <v>32</v>
      </c>
      <c r="K10">
        <v>1</v>
      </c>
      <c r="L10" s="146" t="s">
        <v>1370</v>
      </c>
      <c r="M10" s="144">
        <v>0.53129999999999999</v>
      </c>
      <c r="N10" t="str">
        <f>_xlfn.XLOOKUP(Disabilities_ELA[[#This Row],[School Name]],Maine_Schools[School Name],Maine_Schools[Comparison School Type], "Error")</f>
        <v>Non Charter</v>
      </c>
      <c r="O10" s="146" t="str">
        <f>_xlfn.XLOOKUP(Disabilities_ELA[[#This Row],[School Name]],Maine_Schools[School Name],Maine_Schools[Comparison Grade Span], "Error")</f>
        <v>03-06</v>
      </c>
    </row>
    <row r="11" spans="1:16">
      <c r="A11" s="146" t="s">
        <v>573</v>
      </c>
      <c r="B11">
        <v>14</v>
      </c>
      <c r="C11" s="146" t="s">
        <v>754</v>
      </c>
      <c r="D11">
        <v>24</v>
      </c>
      <c r="E11" s="146" t="s">
        <v>531</v>
      </c>
      <c r="F11" s="146" t="s">
        <v>2335</v>
      </c>
      <c r="G11" s="146" t="s">
        <v>1714</v>
      </c>
      <c r="H11" s="146" t="s">
        <v>2334</v>
      </c>
      <c r="I11">
        <v>52</v>
      </c>
      <c r="J11">
        <v>51</v>
      </c>
      <c r="K11">
        <v>0.98080000000000001</v>
      </c>
      <c r="L11" s="146" t="s">
        <v>1310</v>
      </c>
      <c r="M11" s="144">
        <v>0.72550000000000003</v>
      </c>
      <c r="N11" t="str">
        <f>_xlfn.XLOOKUP(Disabilities_ELA[[#This Row],[School Name]],Maine_Schools[School Name],Maine_Schools[Comparison School Type], "Error")</f>
        <v>Non Charter</v>
      </c>
      <c r="O11" s="146" t="str">
        <f>_xlfn.XLOOKUP(Disabilities_ELA[[#This Row],[School Name]],Maine_Schools[School Name],Maine_Schools[Comparison Grade Span], "Error")</f>
        <v>03-06</v>
      </c>
    </row>
    <row r="12" spans="1:16">
      <c r="A12" s="146" t="s">
        <v>573</v>
      </c>
      <c r="B12">
        <v>14</v>
      </c>
      <c r="C12" s="146" t="s">
        <v>754</v>
      </c>
      <c r="D12">
        <v>21</v>
      </c>
      <c r="E12" s="146" t="s">
        <v>552</v>
      </c>
      <c r="F12" s="146" t="s">
        <v>2335</v>
      </c>
      <c r="G12" s="146" t="s">
        <v>1714</v>
      </c>
      <c r="H12" s="146" t="s">
        <v>2334</v>
      </c>
      <c r="I12">
        <v>25</v>
      </c>
      <c r="J12">
        <v>25</v>
      </c>
      <c r="K12">
        <v>1</v>
      </c>
      <c r="L12" s="146" t="s">
        <v>1335</v>
      </c>
      <c r="M12" s="144">
        <v>0.6</v>
      </c>
      <c r="N12" t="str">
        <f>_xlfn.XLOOKUP(Disabilities_ELA[[#This Row],[School Name]],Maine_Schools[School Name],Maine_Schools[Comparison School Type], "Error")</f>
        <v>Non Charter</v>
      </c>
      <c r="O12" s="146" t="str">
        <f>_xlfn.XLOOKUP(Disabilities_ELA[[#This Row],[School Name]],Maine_Schools[School Name],Maine_Schools[Comparison Grade Span], "Error")</f>
        <v>03-06</v>
      </c>
    </row>
    <row r="13" spans="1:16">
      <c r="A13" s="146" t="s">
        <v>573</v>
      </c>
      <c r="B13">
        <v>28</v>
      </c>
      <c r="C13" s="146" t="s">
        <v>757</v>
      </c>
      <c r="D13">
        <v>2021</v>
      </c>
      <c r="E13" s="146" t="s">
        <v>38</v>
      </c>
      <c r="F13" s="146" t="s">
        <v>2335</v>
      </c>
      <c r="G13" s="146" t="s">
        <v>1714</v>
      </c>
      <c r="H13" s="146" t="s">
        <v>2334</v>
      </c>
      <c r="I13">
        <v>48</v>
      </c>
      <c r="J13">
        <v>47</v>
      </c>
      <c r="K13">
        <v>0.97919999999999996</v>
      </c>
      <c r="L13" s="146" t="s">
        <v>1558</v>
      </c>
      <c r="M13" s="144">
        <v>0.72340000000000004</v>
      </c>
      <c r="N13" t="str">
        <f>_xlfn.XLOOKUP(Disabilities_ELA[[#This Row],[School Name]],Maine_Schools[School Name],Maine_Schools[Comparison School Type], "Error")</f>
        <v>Non Charter</v>
      </c>
      <c r="O13" s="146" t="str">
        <f>_xlfn.XLOOKUP(Disabilities_ELA[[#This Row],[School Name]],Maine_Schools[School Name],Maine_Schools[Comparison Grade Span], "Error")</f>
        <v>07-08</v>
      </c>
    </row>
    <row r="14" spans="1:16">
      <c r="A14" s="146" t="s">
        <v>573</v>
      </c>
      <c r="B14">
        <v>28</v>
      </c>
      <c r="C14" s="146" t="s">
        <v>757</v>
      </c>
      <c r="D14">
        <v>34</v>
      </c>
      <c r="E14" s="146" t="s">
        <v>263</v>
      </c>
      <c r="F14" s="146" t="s">
        <v>2335</v>
      </c>
      <c r="G14" s="146" t="s">
        <v>1714</v>
      </c>
      <c r="H14" s="146" t="s">
        <v>2334</v>
      </c>
      <c r="I14">
        <v>38</v>
      </c>
      <c r="J14">
        <v>34</v>
      </c>
      <c r="K14">
        <v>0.89470000000000005</v>
      </c>
      <c r="L14" s="146" t="s">
        <v>1286</v>
      </c>
      <c r="M14" s="144">
        <v>0.73529999999999995</v>
      </c>
      <c r="N14" t="str">
        <f>_xlfn.XLOOKUP(Disabilities_ELA[[#This Row],[School Name]],Maine_Schools[School Name],Maine_Schools[Comparison School Type], "Error")</f>
        <v>Non Charter</v>
      </c>
      <c r="O14" s="146" t="str">
        <f>_xlfn.XLOOKUP(Disabilities_ELA[[#This Row],[School Name]],Maine_Schools[School Name],Maine_Schools[Comparison Grade Span], "Error")</f>
        <v>03-06</v>
      </c>
    </row>
    <row r="15" spans="1:16">
      <c r="A15" s="146" t="s">
        <v>573</v>
      </c>
      <c r="B15">
        <v>28</v>
      </c>
      <c r="C15" s="146" t="s">
        <v>757</v>
      </c>
      <c r="D15">
        <v>31</v>
      </c>
      <c r="E15" s="146" t="s">
        <v>333</v>
      </c>
      <c r="F15" s="146" t="s">
        <v>2335</v>
      </c>
      <c r="G15" s="146" t="s">
        <v>1714</v>
      </c>
      <c r="H15" s="146" t="s">
        <v>2334</v>
      </c>
      <c r="I15">
        <v>30</v>
      </c>
      <c r="J15">
        <v>30</v>
      </c>
      <c r="K15">
        <v>1</v>
      </c>
      <c r="L15" s="146" t="s">
        <v>1497</v>
      </c>
      <c r="M15" s="144">
        <v>0.66669999999999996</v>
      </c>
      <c r="N15" t="str">
        <f>_xlfn.XLOOKUP(Disabilities_ELA[[#This Row],[School Name]],Maine_Schools[School Name],Maine_Schools[Comparison School Type], "Error")</f>
        <v>Non Charter</v>
      </c>
      <c r="O15" s="146" t="str">
        <f>_xlfn.XLOOKUP(Disabilities_ELA[[#This Row],[School Name]],Maine_Schools[School Name],Maine_Schools[Comparison Grade Span], "Error")</f>
        <v>03-06</v>
      </c>
    </row>
    <row r="16" spans="1:16">
      <c r="A16" s="146" t="s">
        <v>573</v>
      </c>
      <c r="B16">
        <v>28</v>
      </c>
      <c r="C16" s="146" t="s">
        <v>757</v>
      </c>
      <c r="D16">
        <v>35</v>
      </c>
      <c r="E16" s="146" t="s">
        <v>338</v>
      </c>
      <c r="F16" s="146" t="s">
        <v>2335</v>
      </c>
      <c r="G16" s="146" t="s">
        <v>1714</v>
      </c>
      <c r="H16" s="146" t="s">
        <v>2334</v>
      </c>
      <c r="I16">
        <v>41</v>
      </c>
      <c r="J16">
        <v>41</v>
      </c>
      <c r="K16">
        <v>1</v>
      </c>
      <c r="L16" s="146" t="s">
        <v>1290</v>
      </c>
      <c r="M16" s="144">
        <v>0.70730000000000004</v>
      </c>
      <c r="N16" t="str">
        <f>_xlfn.XLOOKUP(Disabilities_ELA[[#This Row],[School Name]],Maine_Schools[School Name],Maine_Schools[Comparison School Type], "Error")</f>
        <v>Non Charter</v>
      </c>
      <c r="O16" s="146" t="str">
        <f>_xlfn.XLOOKUP(Disabilities_ELA[[#This Row],[School Name]],Maine_Schools[School Name],Maine_Schools[Comparison Grade Span], "Error")</f>
        <v>03-06</v>
      </c>
    </row>
    <row r="17" spans="1:15">
      <c r="A17" s="146" t="s">
        <v>573</v>
      </c>
      <c r="B17">
        <v>28</v>
      </c>
      <c r="C17" s="146" t="s">
        <v>757</v>
      </c>
      <c r="D17">
        <v>33</v>
      </c>
      <c r="E17" s="146" t="s">
        <v>45</v>
      </c>
      <c r="F17" s="146" t="s">
        <v>2335</v>
      </c>
      <c r="G17" s="146" t="s">
        <v>1714</v>
      </c>
      <c r="H17" s="146" t="s">
        <v>2334</v>
      </c>
      <c r="I17">
        <v>32</v>
      </c>
      <c r="J17">
        <v>32</v>
      </c>
      <c r="K17">
        <v>1</v>
      </c>
      <c r="L17" s="146" t="s">
        <v>1586</v>
      </c>
      <c r="M17" s="144">
        <v>0.71879999999999999</v>
      </c>
      <c r="N17" t="str">
        <f>_xlfn.XLOOKUP(Disabilities_ELA[[#This Row],[School Name]],Maine_Schools[School Name],Maine_Schools[Comparison School Type], "Error")</f>
        <v>Non Charter</v>
      </c>
      <c r="O17" s="146" t="str">
        <f>_xlfn.XLOOKUP(Disabilities_ELA[[#This Row],[School Name]],Maine_Schools[School Name],Maine_Schools[Comparison Grade Span], "Error")</f>
        <v>03-06</v>
      </c>
    </row>
    <row r="18" spans="1:15">
      <c r="A18" s="146" t="s">
        <v>573</v>
      </c>
      <c r="B18">
        <v>38</v>
      </c>
      <c r="C18" s="146" t="s">
        <v>758</v>
      </c>
      <c r="D18">
        <v>39</v>
      </c>
      <c r="E18" s="146" t="s">
        <v>49</v>
      </c>
      <c r="F18" s="146" t="s">
        <v>2335</v>
      </c>
      <c r="G18" s="146" t="s">
        <v>1714</v>
      </c>
      <c r="H18" s="146" t="s">
        <v>2334</v>
      </c>
      <c r="I18">
        <v>15</v>
      </c>
      <c r="J18">
        <v>15</v>
      </c>
      <c r="K18">
        <v>1</v>
      </c>
      <c r="L18" s="146" t="s">
        <v>1287</v>
      </c>
      <c r="M18" s="144">
        <v>0.66669999999999996</v>
      </c>
      <c r="N18" t="str">
        <f>_xlfn.XLOOKUP(Disabilities_ELA[[#This Row],[School Name]],Maine_Schools[School Name],Maine_Schools[Comparison School Type], "Error")</f>
        <v>Non Charter</v>
      </c>
      <c r="O18" s="146" t="str">
        <f>_xlfn.XLOOKUP(Disabilities_ELA[[#This Row],[School Name]],Maine_Schools[School Name],Maine_Schools[Comparison Grade Span], "Error")</f>
        <v>07-12</v>
      </c>
    </row>
    <row r="19" spans="1:15">
      <c r="A19" s="146" t="s">
        <v>573</v>
      </c>
      <c r="B19">
        <v>42</v>
      </c>
      <c r="C19" s="146" t="s">
        <v>760</v>
      </c>
      <c r="D19">
        <v>52</v>
      </c>
      <c r="E19" s="146" t="s">
        <v>56</v>
      </c>
      <c r="F19" s="146" t="s">
        <v>2335</v>
      </c>
      <c r="G19" s="146" t="s">
        <v>1714</v>
      </c>
      <c r="H19" s="146" t="s">
        <v>2334</v>
      </c>
      <c r="I19">
        <v>46</v>
      </c>
      <c r="J19">
        <v>36</v>
      </c>
      <c r="K19">
        <v>0.78259999999999996</v>
      </c>
      <c r="L19" s="146" t="s">
        <v>1298</v>
      </c>
      <c r="M19" s="144">
        <v>0.61109999999999998</v>
      </c>
      <c r="N19" t="str">
        <f>_xlfn.XLOOKUP(Disabilities_ELA[[#This Row],[School Name]],Maine_Schools[School Name],Maine_Schools[Comparison School Type], "Error")</f>
        <v>Non Charter</v>
      </c>
      <c r="O19" s="146" t="str">
        <f>_xlfn.XLOOKUP(Disabilities_ELA[[#This Row],[School Name]],Maine_Schools[School Name],Maine_Schools[Comparison Grade Span], "Error")</f>
        <v>09-12</v>
      </c>
    </row>
    <row r="20" spans="1:15">
      <c r="A20" s="146" t="s">
        <v>573</v>
      </c>
      <c r="B20">
        <v>42</v>
      </c>
      <c r="C20" s="146" t="s">
        <v>760</v>
      </c>
      <c r="D20">
        <v>43</v>
      </c>
      <c r="E20" s="146" t="s">
        <v>30</v>
      </c>
      <c r="F20" s="146" t="s">
        <v>2335</v>
      </c>
      <c r="G20" s="146" t="s">
        <v>1714</v>
      </c>
      <c r="H20" s="146" t="s">
        <v>2334</v>
      </c>
      <c r="I20">
        <v>69</v>
      </c>
      <c r="J20">
        <v>67</v>
      </c>
      <c r="K20">
        <v>0.97099999999999997</v>
      </c>
      <c r="L20" s="146" t="s">
        <v>1552</v>
      </c>
      <c r="M20" s="144">
        <v>0.65669999999999995</v>
      </c>
      <c r="N20" t="str">
        <f>_xlfn.XLOOKUP(Disabilities_ELA[[#This Row],[School Name]],Maine_Schools[School Name],Maine_Schools[Comparison School Type], "Error")</f>
        <v>Non Charter</v>
      </c>
      <c r="O20" s="146" t="str">
        <f>_xlfn.XLOOKUP(Disabilities_ELA[[#This Row],[School Name]],Maine_Schools[School Name],Maine_Schools[Comparison Grade Span], "Error")</f>
        <v>04-05</v>
      </c>
    </row>
    <row r="21" spans="1:15">
      <c r="A21" s="146" t="s">
        <v>573</v>
      </c>
      <c r="B21">
        <v>42</v>
      </c>
      <c r="C21" s="146" t="s">
        <v>760</v>
      </c>
      <c r="D21">
        <v>50</v>
      </c>
      <c r="E21" s="146" t="s">
        <v>67</v>
      </c>
      <c r="F21" s="146" t="s">
        <v>2335</v>
      </c>
      <c r="G21" s="146" t="s">
        <v>1714</v>
      </c>
      <c r="H21" s="146" t="s">
        <v>2334</v>
      </c>
      <c r="I21">
        <v>76</v>
      </c>
      <c r="J21">
        <v>73</v>
      </c>
      <c r="K21">
        <v>0.96050000000000002</v>
      </c>
      <c r="L21" s="146" t="s">
        <v>1423</v>
      </c>
      <c r="M21" s="144">
        <v>0.67120000000000002</v>
      </c>
      <c r="N21" t="str">
        <f>_xlfn.XLOOKUP(Disabilities_ELA[[#This Row],[School Name]],Maine_Schools[School Name],Maine_Schools[Comparison School Type], "Error")</f>
        <v>Non Charter</v>
      </c>
      <c r="O21" s="146" t="str">
        <f>_xlfn.XLOOKUP(Disabilities_ELA[[#This Row],[School Name]],Maine_Schools[School Name],Maine_Schools[Comparison Grade Span], "Error")</f>
        <v>06-08</v>
      </c>
    </row>
    <row r="22" spans="1:15">
      <c r="A22" s="146" t="s">
        <v>573</v>
      </c>
      <c r="B22">
        <v>42</v>
      </c>
      <c r="C22" s="146" t="s">
        <v>760</v>
      </c>
      <c r="D22">
        <v>46</v>
      </c>
      <c r="E22" s="146" t="s">
        <v>365</v>
      </c>
      <c r="F22" s="146" t="s">
        <v>2335</v>
      </c>
      <c r="G22" s="146" t="s">
        <v>1714</v>
      </c>
      <c r="H22" s="146" t="s">
        <v>2334</v>
      </c>
      <c r="I22">
        <v>69</v>
      </c>
      <c r="J22">
        <v>69</v>
      </c>
      <c r="K22">
        <v>1</v>
      </c>
      <c r="L22" s="146" t="s">
        <v>1383</v>
      </c>
      <c r="M22" s="144">
        <v>0.75360000000000005</v>
      </c>
      <c r="N22" t="str">
        <f>_xlfn.XLOOKUP(Disabilities_ELA[[#This Row],[School Name]],Maine_Schools[School Name],Maine_Schools[Comparison School Type], "Error")</f>
        <v>Non Charter</v>
      </c>
      <c r="O22" s="146" t="str">
        <f>_xlfn.XLOOKUP(Disabilities_ELA[[#This Row],[School Name]],Maine_Schools[School Name],Maine_Schools[Comparison Grade Span], "Error")</f>
        <v>04-05</v>
      </c>
    </row>
    <row r="23" spans="1:15">
      <c r="A23" s="146" t="s">
        <v>573</v>
      </c>
      <c r="B23">
        <v>42</v>
      </c>
      <c r="C23" s="146" t="s">
        <v>760</v>
      </c>
      <c r="D23">
        <v>51</v>
      </c>
      <c r="E23" s="146" t="s">
        <v>562</v>
      </c>
      <c r="F23" s="146" t="s">
        <v>2335</v>
      </c>
      <c r="G23" s="146" t="s">
        <v>1714</v>
      </c>
      <c r="H23" s="146" t="s">
        <v>2334</v>
      </c>
      <c r="I23">
        <v>71</v>
      </c>
      <c r="J23">
        <v>71</v>
      </c>
      <c r="K23">
        <v>1</v>
      </c>
      <c r="L23" s="146" t="s">
        <v>1423</v>
      </c>
      <c r="M23" s="144">
        <v>0.69010000000000005</v>
      </c>
      <c r="N23" t="str">
        <f>_xlfn.XLOOKUP(Disabilities_ELA[[#This Row],[School Name]],Maine_Schools[School Name],Maine_Schools[Comparison School Type], "Error")</f>
        <v>Non Charter</v>
      </c>
      <c r="O23" s="146" t="str">
        <f>_xlfn.XLOOKUP(Disabilities_ELA[[#This Row],[School Name]],Maine_Schools[School Name],Maine_Schools[Comparison Grade Span], "Error")</f>
        <v>06-08</v>
      </c>
    </row>
    <row r="24" spans="1:15">
      <c r="A24" s="146" t="s">
        <v>573</v>
      </c>
      <c r="B24">
        <v>53</v>
      </c>
      <c r="C24" s="146" t="s">
        <v>763</v>
      </c>
      <c r="D24">
        <v>54</v>
      </c>
      <c r="E24" s="146" t="s">
        <v>291</v>
      </c>
      <c r="F24" s="146" t="s">
        <v>2335</v>
      </c>
      <c r="G24" s="146" t="s">
        <v>1714</v>
      </c>
      <c r="H24" s="146" t="s">
        <v>2334</v>
      </c>
      <c r="I24">
        <v>51</v>
      </c>
      <c r="J24">
        <v>50</v>
      </c>
      <c r="K24">
        <v>0.98040000000000005</v>
      </c>
      <c r="L24" s="146" t="s">
        <v>1327</v>
      </c>
      <c r="M24" s="144">
        <v>0.48</v>
      </c>
      <c r="N24" t="str">
        <f>_xlfn.XLOOKUP(Disabilities_ELA[[#This Row],[School Name]],Maine_Schools[School Name],Maine_Schools[Comparison School Type], "Error")</f>
        <v>Non Charter</v>
      </c>
      <c r="O24" s="146" t="str">
        <f>_xlfn.XLOOKUP(Disabilities_ELA[[#This Row],[School Name]],Maine_Schools[School Name],Maine_Schools[Comparison Grade Span], "Error")</f>
        <v>03-08</v>
      </c>
    </row>
    <row r="25" spans="1:15">
      <c r="A25" s="146" t="s">
        <v>573</v>
      </c>
      <c r="B25">
        <v>1630</v>
      </c>
      <c r="C25" s="146" t="s">
        <v>599</v>
      </c>
      <c r="D25">
        <v>1648</v>
      </c>
      <c r="E25" s="146" t="s">
        <v>577</v>
      </c>
      <c r="F25" s="146" t="s">
        <v>2335</v>
      </c>
      <c r="G25" s="146" t="s">
        <v>1714</v>
      </c>
      <c r="H25" s="146" t="s">
        <v>2334</v>
      </c>
      <c r="I25">
        <v>16</v>
      </c>
      <c r="J25">
        <v>14</v>
      </c>
      <c r="K25">
        <v>0.875</v>
      </c>
      <c r="L25" s="146" t="s">
        <v>1389</v>
      </c>
      <c r="M25" s="144">
        <v>0.5</v>
      </c>
      <c r="N25" t="str">
        <f>_xlfn.XLOOKUP(Disabilities_ELA[[#This Row],[School Name]],Maine_Schools[School Name],Maine_Schools[Comparison School Type], "Error")</f>
        <v>Charter</v>
      </c>
      <c r="O25" s="146" t="str">
        <f>_xlfn.XLOOKUP(Disabilities_ELA[[#This Row],[School Name]],Maine_Schools[School Name],Maine_Schools[Comparison Grade Span], "Error")</f>
        <v>09-12</v>
      </c>
    </row>
    <row r="26" spans="1:15">
      <c r="A26" s="146" t="s">
        <v>573</v>
      </c>
      <c r="B26">
        <v>65</v>
      </c>
      <c r="C26" s="146" t="s">
        <v>767</v>
      </c>
      <c r="D26">
        <v>66</v>
      </c>
      <c r="E26" s="146" t="s">
        <v>20</v>
      </c>
      <c r="F26" s="146" t="s">
        <v>2335</v>
      </c>
      <c r="G26" s="146" t="s">
        <v>1714</v>
      </c>
      <c r="H26" s="146" t="s">
        <v>2334</v>
      </c>
      <c r="I26">
        <v>80</v>
      </c>
      <c r="J26">
        <v>70</v>
      </c>
      <c r="K26">
        <v>0.875</v>
      </c>
      <c r="L26" s="146" t="s">
        <v>1383</v>
      </c>
      <c r="M26" s="144">
        <v>0.7429</v>
      </c>
      <c r="N26" t="str">
        <f>_xlfn.XLOOKUP(Disabilities_ELA[[#This Row],[School Name]],Maine_Schools[School Name],Maine_Schools[Comparison School Type], "Error")</f>
        <v>Non Charter</v>
      </c>
      <c r="O26" s="146" t="str">
        <f>_xlfn.XLOOKUP(Disabilities_ELA[[#This Row],[School Name]],Maine_Schools[School Name],Maine_Schools[Comparison Grade Span], "Error")</f>
        <v>08-12</v>
      </c>
    </row>
    <row r="27" spans="1:15">
      <c r="A27" s="146" t="s">
        <v>573</v>
      </c>
      <c r="B27">
        <v>65</v>
      </c>
      <c r="C27" s="146" t="s">
        <v>767</v>
      </c>
      <c r="D27">
        <v>71</v>
      </c>
      <c r="E27" s="146" t="s">
        <v>159</v>
      </c>
      <c r="F27" s="146" t="s">
        <v>2335</v>
      </c>
      <c r="G27" s="146" t="s">
        <v>1714</v>
      </c>
      <c r="H27" s="146" t="s">
        <v>2334</v>
      </c>
      <c r="I27">
        <v>63</v>
      </c>
      <c r="J27">
        <v>62</v>
      </c>
      <c r="K27">
        <v>0.98409999999999997</v>
      </c>
      <c r="L27" s="146" t="s">
        <v>1373</v>
      </c>
      <c r="M27" s="144">
        <v>0.6129</v>
      </c>
      <c r="N27" t="str">
        <f>_xlfn.XLOOKUP(Disabilities_ELA[[#This Row],[School Name]],Maine_Schools[School Name],Maine_Schools[Comparison School Type], "Error")</f>
        <v>Non Charter</v>
      </c>
      <c r="O27" s="146" t="str">
        <f>_xlfn.XLOOKUP(Disabilities_ELA[[#This Row],[School Name]],Maine_Schools[School Name],Maine_Schools[Comparison Grade Span], "Error")</f>
        <v>03-04</v>
      </c>
    </row>
    <row r="28" spans="1:15">
      <c r="A28" s="146" t="s">
        <v>573</v>
      </c>
      <c r="B28">
        <v>65</v>
      </c>
      <c r="C28" s="146" t="s">
        <v>767</v>
      </c>
      <c r="D28">
        <v>68</v>
      </c>
      <c r="E28" s="146" t="s">
        <v>114</v>
      </c>
      <c r="F28" s="146" t="s">
        <v>2335</v>
      </c>
      <c r="G28" s="146" t="s">
        <v>1714</v>
      </c>
      <c r="H28" s="146" t="s">
        <v>2334</v>
      </c>
      <c r="I28">
        <v>85</v>
      </c>
      <c r="J28">
        <v>84</v>
      </c>
      <c r="K28">
        <v>0.98819999999999997</v>
      </c>
      <c r="L28" s="146" t="s">
        <v>1484</v>
      </c>
      <c r="M28" s="144">
        <v>0.79759999999999998</v>
      </c>
      <c r="N28" t="str">
        <f>_xlfn.XLOOKUP(Disabilities_ELA[[#This Row],[School Name]],Maine_Schools[School Name],Maine_Schools[Comparison School Type], "Error")</f>
        <v>Non Charter</v>
      </c>
      <c r="O28" s="146" t="str">
        <f>_xlfn.XLOOKUP(Disabilities_ELA[[#This Row],[School Name]],Maine_Schools[School Name],Maine_Schools[Comparison Grade Span], "Error")</f>
        <v>05-07</v>
      </c>
    </row>
    <row r="29" spans="1:15">
      <c r="A29" s="146" t="s">
        <v>573</v>
      </c>
      <c r="B29">
        <v>72</v>
      </c>
      <c r="C29" s="146" t="s">
        <v>773</v>
      </c>
      <c r="D29">
        <v>73</v>
      </c>
      <c r="E29" s="146" t="s">
        <v>175</v>
      </c>
      <c r="F29" s="146" t="s">
        <v>2335</v>
      </c>
      <c r="G29" s="146" t="s">
        <v>1714</v>
      </c>
      <c r="H29" s="146" t="s">
        <v>2334</v>
      </c>
      <c r="I29">
        <v>34</v>
      </c>
      <c r="J29">
        <v>33</v>
      </c>
      <c r="K29">
        <v>0.97060000000000002</v>
      </c>
      <c r="L29" s="146" t="s">
        <v>1454</v>
      </c>
      <c r="M29" s="144">
        <v>0.63639999999999997</v>
      </c>
      <c r="N29" t="str">
        <f>_xlfn.XLOOKUP(Disabilities_ELA[[#This Row],[School Name]],Maine_Schools[School Name],Maine_Schools[Comparison School Type], "Error")</f>
        <v>Non Charter</v>
      </c>
      <c r="O29" s="146" t="str">
        <f>_xlfn.XLOOKUP(Disabilities_ELA[[#This Row],[School Name]],Maine_Schools[School Name],Maine_Schools[Comparison Grade Span], "Error")</f>
        <v>03-08</v>
      </c>
    </row>
    <row r="30" spans="1:15">
      <c r="A30" s="146" t="s">
        <v>573</v>
      </c>
      <c r="B30">
        <v>1031</v>
      </c>
      <c r="C30" s="146" t="s">
        <v>774</v>
      </c>
      <c r="D30">
        <v>1033</v>
      </c>
      <c r="E30" s="146" t="s">
        <v>95</v>
      </c>
      <c r="F30" s="146" t="s">
        <v>2335</v>
      </c>
      <c r="G30" s="146" t="s">
        <v>1714</v>
      </c>
      <c r="H30" s="146" t="s">
        <v>2334</v>
      </c>
      <c r="I30">
        <v>49</v>
      </c>
      <c r="J30">
        <v>48</v>
      </c>
      <c r="K30">
        <v>0.97960000000000003</v>
      </c>
      <c r="L30" s="146" t="s">
        <v>1290</v>
      </c>
      <c r="M30" s="144">
        <v>0.60419999999999996</v>
      </c>
      <c r="N30" t="str">
        <f>_xlfn.XLOOKUP(Disabilities_ELA[[#This Row],[School Name]],Maine_Schools[School Name],Maine_Schools[Comparison School Type], "Error")</f>
        <v>Non Charter</v>
      </c>
      <c r="O30" s="146" t="str">
        <f>_xlfn.XLOOKUP(Disabilities_ELA[[#This Row],[School Name]],Maine_Schools[School Name],Maine_Schools[Comparison Grade Span], "Error")</f>
        <v>03-08</v>
      </c>
    </row>
    <row r="31" spans="1:15">
      <c r="A31" s="146" t="s">
        <v>573</v>
      </c>
      <c r="B31">
        <v>78</v>
      </c>
      <c r="C31" s="146" t="s">
        <v>776</v>
      </c>
      <c r="D31">
        <v>85</v>
      </c>
      <c r="E31" s="146" t="s">
        <v>203</v>
      </c>
      <c r="F31" s="146" t="s">
        <v>2335</v>
      </c>
      <c r="G31" s="146" t="s">
        <v>1714</v>
      </c>
      <c r="H31" s="146" t="s">
        <v>2334</v>
      </c>
      <c r="I31">
        <v>163</v>
      </c>
      <c r="J31">
        <v>162</v>
      </c>
      <c r="K31">
        <v>0.99390000000000001</v>
      </c>
      <c r="L31" s="146" t="s">
        <v>1362</v>
      </c>
      <c r="M31" s="144">
        <v>0.57410000000000005</v>
      </c>
      <c r="N31" t="str">
        <f>_xlfn.XLOOKUP(Disabilities_ELA[[#This Row],[School Name]],Maine_Schools[School Name],Maine_Schools[Comparison School Type], "Error")</f>
        <v>Non Charter</v>
      </c>
      <c r="O31" s="146" t="str">
        <f>_xlfn.XLOOKUP(Disabilities_ELA[[#This Row],[School Name]],Maine_Schools[School Name],Maine_Schools[Comparison Grade Span], "Error")</f>
        <v>03-08</v>
      </c>
    </row>
    <row r="32" spans="1:15">
      <c r="A32" s="146" t="s">
        <v>573</v>
      </c>
      <c r="B32">
        <v>78</v>
      </c>
      <c r="C32" s="146" t="s">
        <v>776</v>
      </c>
      <c r="D32">
        <v>84</v>
      </c>
      <c r="E32" s="146" t="s">
        <v>22</v>
      </c>
      <c r="F32" s="146" t="s">
        <v>2335</v>
      </c>
      <c r="G32" s="146" t="s">
        <v>1714</v>
      </c>
      <c r="H32" s="146" t="s">
        <v>2334</v>
      </c>
      <c r="I32">
        <v>46</v>
      </c>
      <c r="J32">
        <v>43</v>
      </c>
      <c r="K32">
        <v>0.93479999999999996</v>
      </c>
      <c r="L32" s="146" t="s">
        <v>1586</v>
      </c>
      <c r="M32" s="144">
        <v>0.53490000000000004</v>
      </c>
      <c r="N32" t="str">
        <f>_xlfn.XLOOKUP(Disabilities_ELA[[#This Row],[School Name]],Maine_Schools[School Name],Maine_Schools[Comparison School Type], "Error")</f>
        <v>Non Charter</v>
      </c>
      <c r="O32" s="146" t="str">
        <f>_xlfn.XLOOKUP(Disabilities_ELA[[#This Row],[School Name]],Maine_Schools[School Name],Maine_Schools[Comparison Grade Span], "Error")</f>
        <v>09-12</v>
      </c>
    </row>
    <row r="33" spans="1:15">
      <c r="A33" s="146" t="s">
        <v>573</v>
      </c>
      <c r="B33">
        <v>88</v>
      </c>
      <c r="C33" s="146" t="s">
        <v>778</v>
      </c>
      <c r="D33">
        <v>89</v>
      </c>
      <c r="E33" s="146" t="s">
        <v>109</v>
      </c>
      <c r="F33" s="146" t="s">
        <v>2335</v>
      </c>
      <c r="G33" s="146" t="s">
        <v>1714</v>
      </c>
      <c r="H33" s="146" t="s">
        <v>2334</v>
      </c>
      <c r="I33">
        <v>25</v>
      </c>
      <c r="J33">
        <v>25</v>
      </c>
      <c r="K33">
        <v>1</v>
      </c>
      <c r="L33" s="146" t="s">
        <v>1287</v>
      </c>
      <c r="M33" s="144">
        <v>0.4</v>
      </c>
      <c r="N33" t="str">
        <f>_xlfn.XLOOKUP(Disabilities_ELA[[#This Row],[School Name]],Maine_Schools[School Name],Maine_Schools[Comparison School Type], "Error")</f>
        <v>Non Charter</v>
      </c>
      <c r="O33" s="146" t="str">
        <f>_xlfn.XLOOKUP(Disabilities_ELA[[#This Row],[School Name]],Maine_Schools[School Name],Maine_Schools[Comparison Grade Span], "Error")</f>
        <v>03-08</v>
      </c>
    </row>
    <row r="34" spans="1:15">
      <c r="A34" s="146" t="s">
        <v>573</v>
      </c>
      <c r="B34">
        <v>94</v>
      </c>
      <c r="C34" s="146" t="s">
        <v>784</v>
      </c>
      <c r="D34">
        <v>100</v>
      </c>
      <c r="E34" s="146" t="s">
        <v>119</v>
      </c>
      <c r="F34" s="146" t="s">
        <v>2335</v>
      </c>
      <c r="G34" s="146" t="s">
        <v>1714</v>
      </c>
      <c r="H34" s="146" t="s">
        <v>2334</v>
      </c>
      <c r="I34">
        <v>24</v>
      </c>
      <c r="J34">
        <v>19</v>
      </c>
      <c r="K34">
        <v>0.79169999999999996</v>
      </c>
      <c r="L34" s="146" t="s">
        <v>1293</v>
      </c>
      <c r="M34" s="144">
        <v>0.73680000000000001</v>
      </c>
      <c r="N34" t="str">
        <f>_xlfn.XLOOKUP(Disabilities_ELA[[#This Row],[School Name]],Maine_Schools[School Name],Maine_Schools[Comparison School Type], "Error")</f>
        <v>Non Charter</v>
      </c>
      <c r="O34" s="146" t="str">
        <f>_xlfn.XLOOKUP(Disabilities_ELA[[#This Row],[School Name]],Maine_Schools[School Name],Maine_Schools[Comparison Grade Span], "Error")</f>
        <v>09-12</v>
      </c>
    </row>
    <row r="35" spans="1:15">
      <c r="A35" s="146" t="s">
        <v>573</v>
      </c>
      <c r="B35">
        <v>94</v>
      </c>
      <c r="C35" s="146" t="s">
        <v>784</v>
      </c>
      <c r="D35">
        <v>99</v>
      </c>
      <c r="E35" s="146" t="s">
        <v>29</v>
      </c>
      <c r="F35" s="146" t="s">
        <v>2335</v>
      </c>
      <c r="G35" s="146" t="s">
        <v>1714</v>
      </c>
      <c r="H35" s="146" t="s">
        <v>2334</v>
      </c>
      <c r="I35">
        <v>120</v>
      </c>
      <c r="J35">
        <v>109</v>
      </c>
      <c r="K35">
        <v>0.9083</v>
      </c>
      <c r="L35" s="146" t="s">
        <v>1352</v>
      </c>
      <c r="M35" s="144">
        <v>0.66059999999999997</v>
      </c>
      <c r="N35" t="str">
        <f>_xlfn.XLOOKUP(Disabilities_ELA[[#This Row],[School Name]],Maine_Schools[School Name],Maine_Schools[Comparison School Type], "Error")</f>
        <v>Non Charter</v>
      </c>
      <c r="O35" s="146" t="str">
        <f>_xlfn.XLOOKUP(Disabilities_ELA[[#This Row],[School Name]],Maine_Schools[School Name],Maine_Schools[Comparison Grade Span], "Error")</f>
        <v>06-08</v>
      </c>
    </row>
    <row r="36" spans="1:15">
      <c r="A36" s="146" t="s">
        <v>573</v>
      </c>
      <c r="B36">
        <v>94</v>
      </c>
      <c r="C36" s="146" t="s">
        <v>784</v>
      </c>
      <c r="D36">
        <v>101</v>
      </c>
      <c r="E36" s="146" t="s">
        <v>295</v>
      </c>
      <c r="F36" s="146" t="s">
        <v>2335</v>
      </c>
      <c r="G36" s="146" t="s">
        <v>1714</v>
      </c>
      <c r="H36" s="146" t="s">
        <v>2334</v>
      </c>
      <c r="I36">
        <v>113</v>
      </c>
      <c r="J36">
        <v>112</v>
      </c>
      <c r="K36">
        <v>0.99119999999999997</v>
      </c>
      <c r="L36" s="146" t="s">
        <v>1451</v>
      </c>
      <c r="M36" s="144">
        <v>0.66959999999999997</v>
      </c>
      <c r="N36" t="str">
        <f>_xlfn.XLOOKUP(Disabilities_ELA[[#This Row],[School Name]],Maine_Schools[School Name],Maine_Schools[Comparison School Type], "Error")</f>
        <v>Non Charter</v>
      </c>
      <c r="O36" s="146" t="str">
        <f>_xlfn.XLOOKUP(Disabilities_ELA[[#This Row],[School Name]],Maine_Schools[School Name],Maine_Schools[Comparison Grade Span], "Error")</f>
        <v>03-05</v>
      </c>
    </row>
    <row r="37" spans="1:15">
      <c r="A37" s="146" t="s">
        <v>573</v>
      </c>
      <c r="B37">
        <v>108</v>
      </c>
      <c r="C37" s="146" t="s">
        <v>788</v>
      </c>
      <c r="D37">
        <v>109</v>
      </c>
      <c r="E37" s="146" t="s">
        <v>123</v>
      </c>
      <c r="F37" s="146" t="s">
        <v>2335</v>
      </c>
      <c r="G37" s="146" t="s">
        <v>1714</v>
      </c>
      <c r="H37" s="146" t="s">
        <v>2334</v>
      </c>
      <c r="I37">
        <v>46</v>
      </c>
      <c r="J37">
        <v>42</v>
      </c>
      <c r="K37">
        <v>0.91300000000000003</v>
      </c>
      <c r="L37" s="146" t="s">
        <v>1308</v>
      </c>
      <c r="M37" s="144">
        <v>0.61899999999999999</v>
      </c>
      <c r="N37" t="str">
        <f>_xlfn.XLOOKUP(Disabilities_ELA[[#This Row],[School Name]],Maine_Schools[School Name],Maine_Schools[Comparison School Type], "Error")</f>
        <v>Non Charter</v>
      </c>
      <c r="O37" s="146" t="str">
        <f>_xlfn.XLOOKUP(Disabilities_ELA[[#This Row],[School Name]],Maine_Schools[School Name],Maine_Schools[Comparison Grade Span], "Error")</f>
        <v>03-06</v>
      </c>
    </row>
    <row r="38" spans="1:15">
      <c r="A38" s="146" t="s">
        <v>573</v>
      </c>
      <c r="B38">
        <v>108</v>
      </c>
      <c r="C38" s="146" t="s">
        <v>788</v>
      </c>
      <c r="D38">
        <v>111</v>
      </c>
      <c r="E38" s="146" t="s">
        <v>13</v>
      </c>
      <c r="F38" s="146" t="s">
        <v>2335</v>
      </c>
      <c r="G38" s="146" t="s">
        <v>1714</v>
      </c>
      <c r="H38" s="146" t="s">
        <v>2334</v>
      </c>
      <c r="I38">
        <v>32</v>
      </c>
      <c r="J38">
        <v>26</v>
      </c>
      <c r="K38">
        <v>0.8125</v>
      </c>
      <c r="L38" s="146" t="s">
        <v>1454</v>
      </c>
      <c r="M38" s="144">
        <v>0.80769999999999997</v>
      </c>
      <c r="N38" t="str">
        <f>_xlfn.XLOOKUP(Disabilities_ELA[[#This Row],[School Name]],Maine_Schools[School Name],Maine_Schools[Comparison School Type], "Error")</f>
        <v>Non Charter</v>
      </c>
      <c r="O38" s="146" t="str">
        <f>_xlfn.XLOOKUP(Disabilities_ELA[[#This Row],[School Name]],Maine_Schools[School Name],Maine_Schools[Comparison Grade Span], "Error")</f>
        <v>07-12</v>
      </c>
    </row>
    <row r="39" spans="1:15">
      <c r="A39" s="146" t="s">
        <v>573</v>
      </c>
      <c r="B39">
        <v>113</v>
      </c>
      <c r="C39" s="146" t="s">
        <v>790</v>
      </c>
      <c r="D39">
        <v>116</v>
      </c>
      <c r="E39" s="146" t="s">
        <v>246</v>
      </c>
      <c r="F39" s="146" t="s">
        <v>2335</v>
      </c>
      <c r="G39" s="146" t="s">
        <v>1714</v>
      </c>
      <c r="H39" s="146" t="s">
        <v>2334</v>
      </c>
      <c r="I39">
        <v>14</v>
      </c>
      <c r="J39">
        <v>14</v>
      </c>
      <c r="K39">
        <v>1</v>
      </c>
      <c r="L39" s="146" t="s">
        <v>1285</v>
      </c>
      <c r="M39" s="144">
        <v>0.42859999999999998</v>
      </c>
      <c r="N39" t="str">
        <f>_xlfn.XLOOKUP(Disabilities_ELA[[#This Row],[School Name]],Maine_Schools[School Name],Maine_Schools[Comparison School Type], "Error")</f>
        <v>Non Charter</v>
      </c>
      <c r="O39" s="146" t="str">
        <f>_xlfn.XLOOKUP(Disabilities_ELA[[#This Row],[School Name]],Maine_Schools[School Name],Maine_Schools[Comparison Grade Span], "Error")</f>
        <v>09-12</v>
      </c>
    </row>
    <row r="40" spans="1:15">
      <c r="A40" s="146" t="s">
        <v>573</v>
      </c>
      <c r="B40">
        <v>113</v>
      </c>
      <c r="C40" s="146" t="s">
        <v>790</v>
      </c>
      <c r="D40">
        <v>115</v>
      </c>
      <c r="E40" s="146" t="s">
        <v>249</v>
      </c>
      <c r="F40" s="146" t="s">
        <v>2335</v>
      </c>
      <c r="G40" s="146" t="s">
        <v>1714</v>
      </c>
      <c r="H40" s="146" t="s">
        <v>2334</v>
      </c>
      <c r="I40">
        <v>55</v>
      </c>
      <c r="J40">
        <v>53</v>
      </c>
      <c r="K40">
        <v>0.96360000000000001</v>
      </c>
      <c r="L40" s="146" t="s">
        <v>1578</v>
      </c>
      <c r="M40" s="144">
        <v>0.50939999999999996</v>
      </c>
      <c r="N40" t="str">
        <f>_xlfn.XLOOKUP(Disabilities_ELA[[#This Row],[School Name]],Maine_Schools[School Name],Maine_Schools[Comparison School Type], "Error")</f>
        <v>Non Charter</v>
      </c>
      <c r="O40" s="146" t="str">
        <f>_xlfn.XLOOKUP(Disabilities_ELA[[#This Row],[School Name]],Maine_Schools[School Name],Maine_Schools[Comparison Grade Span], "Error")</f>
        <v>05-08</v>
      </c>
    </row>
    <row r="41" spans="1:15">
      <c r="A41" s="146" t="s">
        <v>573</v>
      </c>
      <c r="B41">
        <v>113</v>
      </c>
      <c r="C41" s="146" t="s">
        <v>790</v>
      </c>
      <c r="D41">
        <v>114</v>
      </c>
      <c r="E41" s="146" t="s">
        <v>516</v>
      </c>
      <c r="F41" s="146" t="s">
        <v>2335</v>
      </c>
      <c r="G41" s="146" t="s">
        <v>1714</v>
      </c>
      <c r="H41" s="146" t="s">
        <v>2334</v>
      </c>
      <c r="I41">
        <v>34</v>
      </c>
      <c r="J41">
        <v>34</v>
      </c>
      <c r="K41">
        <v>1</v>
      </c>
      <c r="L41" s="146" t="s">
        <v>1294</v>
      </c>
      <c r="M41" s="144">
        <v>0.38240000000000002</v>
      </c>
      <c r="N41" t="str">
        <f>_xlfn.XLOOKUP(Disabilities_ELA[[#This Row],[School Name]],Maine_Schools[School Name],Maine_Schools[Comparison School Type], "Error")</f>
        <v>Non Charter</v>
      </c>
      <c r="O41" s="146" t="str">
        <f>_xlfn.XLOOKUP(Disabilities_ELA[[#This Row],[School Name]],Maine_Schools[School Name],Maine_Schools[Comparison Grade Span], "Error")</f>
        <v>PK-04</v>
      </c>
    </row>
    <row r="42" spans="1:15">
      <c r="A42" s="146" t="s">
        <v>573</v>
      </c>
      <c r="B42">
        <v>1510</v>
      </c>
      <c r="C42" s="146" t="s">
        <v>576</v>
      </c>
      <c r="D42">
        <v>1511</v>
      </c>
      <c r="E42" s="146" t="s">
        <v>703</v>
      </c>
      <c r="F42" s="146" t="s">
        <v>2335</v>
      </c>
      <c r="G42" s="146" t="s">
        <v>1714</v>
      </c>
      <c r="H42" s="146" t="s">
        <v>2334</v>
      </c>
      <c r="I42">
        <v>24</v>
      </c>
      <c r="J42">
        <v>24</v>
      </c>
      <c r="K42">
        <v>1</v>
      </c>
      <c r="L42" s="146" t="s">
        <v>1557</v>
      </c>
      <c r="M42" s="144">
        <v>0.79169999999999996</v>
      </c>
      <c r="N42" t="str">
        <f>_xlfn.XLOOKUP(Disabilities_ELA[[#This Row],[School Name]],Maine_Schools[School Name],Maine_Schools[Comparison School Type], "Error")</f>
        <v>Charter</v>
      </c>
      <c r="O42" s="146" t="str">
        <f>_xlfn.XLOOKUP(Disabilities_ELA[[#This Row],[School Name]],Maine_Schools[School Name],Maine_Schools[Comparison Grade Span], "Error")</f>
        <v>03-08</v>
      </c>
    </row>
    <row r="43" spans="1:15">
      <c r="A43" s="146" t="s">
        <v>573</v>
      </c>
      <c r="B43">
        <v>1661</v>
      </c>
      <c r="C43" s="146" t="s">
        <v>808</v>
      </c>
      <c r="D43">
        <v>146</v>
      </c>
      <c r="E43" s="146" t="s">
        <v>310</v>
      </c>
      <c r="F43" s="146" t="s">
        <v>2335</v>
      </c>
      <c r="G43" s="146" t="s">
        <v>1714</v>
      </c>
      <c r="H43" s="146" t="s">
        <v>2334</v>
      </c>
      <c r="I43">
        <v>13</v>
      </c>
      <c r="J43">
        <v>13</v>
      </c>
      <c r="K43">
        <v>1</v>
      </c>
      <c r="L43" s="146" t="s">
        <v>1372</v>
      </c>
      <c r="M43" s="144">
        <v>0.61539999999999995</v>
      </c>
      <c r="N43" t="str">
        <f>_xlfn.XLOOKUP(Disabilities_ELA[[#This Row],[School Name]],Maine_Schools[School Name],Maine_Schools[Comparison School Type], "Error")</f>
        <v>Non Charter</v>
      </c>
      <c r="O43" s="146" t="str">
        <f>_xlfn.XLOOKUP(Disabilities_ELA[[#This Row],[School Name]],Maine_Schools[School Name],Maine_Schools[Comparison Grade Span], "Error")</f>
        <v>PK-05</v>
      </c>
    </row>
    <row r="44" spans="1:15">
      <c r="A44" s="146" t="s">
        <v>573</v>
      </c>
      <c r="B44">
        <v>148</v>
      </c>
      <c r="C44" s="146" t="s">
        <v>810</v>
      </c>
      <c r="D44">
        <v>149</v>
      </c>
      <c r="E44" s="146" t="s">
        <v>311</v>
      </c>
      <c r="F44" s="146" t="s">
        <v>2335</v>
      </c>
      <c r="G44" s="146" t="s">
        <v>1714</v>
      </c>
      <c r="H44" s="146" t="s">
        <v>2334</v>
      </c>
      <c r="I44">
        <v>14</v>
      </c>
      <c r="J44">
        <v>14</v>
      </c>
      <c r="K44">
        <v>1</v>
      </c>
      <c r="L44" s="146" t="s">
        <v>1389</v>
      </c>
      <c r="M44" s="144">
        <v>0.5</v>
      </c>
      <c r="N44" t="str">
        <f>_xlfn.XLOOKUP(Disabilities_ELA[[#This Row],[School Name]],Maine_Schools[School Name],Maine_Schools[Comparison School Type], "Error")</f>
        <v>Non Charter</v>
      </c>
      <c r="O44" s="146" t="str">
        <f>_xlfn.XLOOKUP(Disabilities_ELA[[#This Row],[School Name]],Maine_Schools[School Name],Maine_Schools[Comparison Grade Span], "Error")</f>
        <v>03-08</v>
      </c>
    </row>
    <row r="45" spans="1:15">
      <c r="A45" s="146" t="s">
        <v>573</v>
      </c>
      <c r="B45">
        <v>1049</v>
      </c>
      <c r="C45" s="146" t="s">
        <v>812</v>
      </c>
      <c r="D45">
        <v>1052</v>
      </c>
      <c r="E45" s="146" t="s">
        <v>54</v>
      </c>
      <c r="F45" s="146" t="s">
        <v>2335</v>
      </c>
      <c r="G45" s="146" t="s">
        <v>1714</v>
      </c>
      <c r="H45" s="146" t="s">
        <v>2334</v>
      </c>
      <c r="I45">
        <v>42</v>
      </c>
      <c r="J45">
        <v>39</v>
      </c>
      <c r="K45">
        <v>0.92859999999999998</v>
      </c>
      <c r="L45" s="146" t="s">
        <v>1341</v>
      </c>
      <c r="M45" s="144">
        <v>0.76919999999999999</v>
      </c>
      <c r="N45" t="str">
        <f>_xlfn.XLOOKUP(Disabilities_ELA[[#This Row],[School Name]],Maine_Schools[School Name],Maine_Schools[Comparison School Type], "Error")</f>
        <v>Non Charter</v>
      </c>
      <c r="O45" s="146" t="str">
        <f>_xlfn.XLOOKUP(Disabilities_ELA[[#This Row],[School Name]],Maine_Schools[School Name],Maine_Schools[Comparison Grade Span], "Error")</f>
        <v>03-08</v>
      </c>
    </row>
    <row r="46" spans="1:15">
      <c r="A46" s="146" t="s">
        <v>573</v>
      </c>
      <c r="B46">
        <v>1400</v>
      </c>
      <c r="C46" s="146" t="s">
        <v>814</v>
      </c>
      <c r="D46">
        <v>999</v>
      </c>
      <c r="E46" s="146" t="s">
        <v>361</v>
      </c>
      <c r="F46" s="146" t="s">
        <v>2335</v>
      </c>
      <c r="G46" s="146" t="s">
        <v>1714</v>
      </c>
      <c r="H46" s="146" t="s">
        <v>2334</v>
      </c>
      <c r="I46">
        <v>26</v>
      </c>
      <c r="J46">
        <v>24</v>
      </c>
      <c r="K46">
        <v>0.92310000000000003</v>
      </c>
      <c r="L46" s="146" t="s">
        <v>1370</v>
      </c>
      <c r="M46" s="144">
        <v>0.70830000000000004</v>
      </c>
      <c r="N46" t="str">
        <f>_xlfn.XLOOKUP(Disabilities_ELA[[#This Row],[School Name]],Maine_Schools[School Name],Maine_Schools[Comparison School Type], "Error")</f>
        <v>Non Charter</v>
      </c>
      <c r="O46" s="146" t="str">
        <f>_xlfn.XLOOKUP(Disabilities_ELA[[#This Row],[School Name]],Maine_Schools[School Name],Maine_Schools[Comparison Grade Span], "Error")</f>
        <v>03-08</v>
      </c>
    </row>
    <row r="47" spans="1:15">
      <c r="A47" s="146" t="s">
        <v>573</v>
      </c>
      <c r="B47">
        <v>1663</v>
      </c>
      <c r="C47" s="146" t="s">
        <v>825</v>
      </c>
      <c r="D47">
        <v>1463</v>
      </c>
      <c r="E47" s="146" t="s">
        <v>253</v>
      </c>
      <c r="F47" s="146" t="s">
        <v>2335</v>
      </c>
      <c r="G47" s="146" t="s">
        <v>1714</v>
      </c>
      <c r="H47" s="146" t="s">
        <v>2334</v>
      </c>
      <c r="I47">
        <v>159</v>
      </c>
      <c r="J47">
        <v>150</v>
      </c>
      <c r="K47">
        <v>0.94340000000000002</v>
      </c>
      <c r="L47" s="146" t="s">
        <v>1542</v>
      </c>
      <c r="M47" s="144">
        <v>0.72670000000000001</v>
      </c>
      <c r="N47" t="str">
        <f>_xlfn.XLOOKUP(Disabilities_ELA[[#This Row],[School Name]],Maine_Schools[School Name],Maine_Schools[Comparison School Type], "Error")</f>
        <v>Non Charter</v>
      </c>
      <c r="O47" s="146" t="str">
        <f>_xlfn.XLOOKUP(Disabilities_ELA[[#This Row],[School Name]],Maine_Schools[School Name],Maine_Schools[Comparison Grade Span], "Error")</f>
        <v>03-08</v>
      </c>
    </row>
    <row r="48" spans="1:15">
      <c r="A48" s="146" t="s">
        <v>573</v>
      </c>
      <c r="B48">
        <v>1663</v>
      </c>
      <c r="C48" s="146" t="s">
        <v>825</v>
      </c>
      <c r="D48">
        <v>172</v>
      </c>
      <c r="E48" s="146" t="s">
        <v>58</v>
      </c>
      <c r="F48" s="146" t="s">
        <v>2335</v>
      </c>
      <c r="G48" s="146" t="s">
        <v>1714</v>
      </c>
      <c r="H48" s="146" t="s">
        <v>2334</v>
      </c>
      <c r="I48">
        <v>17</v>
      </c>
      <c r="J48">
        <v>14</v>
      </c>
      <c r="K48">
        <v>0.82350000000000001</v>
      </c>
      <c r="L48" s="146" t="s">
        <v>1289</v>
      </c>
      <c r="M48" s="144">
        <v>0.64290000000000003</v>
      </c>
      <c r="N48" t="str">
        <f>_xlfn.XLOOKUP(Disabilities_ELA[[#This Row],[School Name]],Maine_Schools[School Name],Maine_Schools[Comparison School Type], "Error")</f>
        <v>Non Charter</v>
      </c>
      <c r="O48" s="146" t="str">
        <f>_xlfn.XLOOKUP(Disabilities_ELA[[#This Row],[School Name]],Maine_Schools[School Name],Maine_Schools[Comparison Grade Span], "Error")</f>
        <v>09-12</v>
      </c>
    </row>
    <row r="49" spans="1:15">
      <c r="A49" s="146" t="s">
        <v>573</v>
      </c>
      <c r="B49">
        <v>174</v>
      </c>
      <c r="C49" s="146" t="s">
        <v>830</v>
      </c>
      <c r="D49">
        <v>179</v>
      </c>
      <c r="E49" s="146" t="s">
        <v>373</v>
      </c>
      <c r="F49" s="146" t="s">
        <v>2335</v>
      </c>
      <c r="G49" s="146" t="s">
        <v>1714</v>
      </c>
      <c r="H49" s="146" t="s">
        <v>2334</v>
      </c>
      <c r="I49">
        <v>86</v>
      </c>
      <c r="J49">
        <v>83</v>
      </c>
      <c r="K49">
        <v>0.96509999999999996</v>
      </c>
      <c r="L49" s="146" t="s">
        <v>1414</v>
      </c>
      <c r="M49" s="144">
        <v>0.5181</v>
      </c>
      <c r="N49" t="str">
        <f>_xlfn.XLOOKUP(Disabilities_ELA[[#This Row],[School Name]],Maine_Schools[School Name],Maine_Schools[Comparison School Type], "Error")</f>
        <v>Non Charter</v>
      </c>
      <c r="O49" s="146" t="str">
        <f>_xlfn.XLOOKUP(Disabilities_ELA[[#This Row],[School Name]],Maine_Schools[School Name],Maine_Schools[Comparison Grade Span], "Error")</f>
        <v>PK-05</v>
      </c>
    </row>
    <row r="50" spans="1:15">
      <c r="A50" s="146" t="s">
        <v>573</v>
      </c>
      <c r="B50">
        <v>174</v>
      </c>
      <c r="C50" s="146" t="s">
        <v>830</v>
      </c>
      <c r="D50">
        <v>177</v>
      </c>
      <c r="E50" s="146" t="s">
        <v>262</v>
      </c>
      <c r="F50" s="146" t="s">
        <v>2335</v>
      </c>
      <c r="G50" s="146" t="s">
        <v>1714</v>
      </c>
      <c r="H50" s="146" t="s">
        <v>2334</v>
      </c>
      <c r="I50">
        <v>30</v>
      </c>
      <c r="J50">
        <v>25</v>
      </c>
      <c r="K50">
        <v>0.83330000000000004</v>
      </c>
      <c r="L50" s="146" t="s">
        <v>1294</v>
      </c>
      <c r="M50" s="144">
        <v>0.52</v>
      </c>
      <c r="N50" t="str">
        <f>_xlfn.XLOOKUP(Disabilities_ELA[[#This Row],[School Name]],Maine_Schools[School Name],Maine_Schools[Comparison School Type], "Error")</f>
        <v>Non Charter</v>
      </c>
      <c r="O50" s="146" t="str">
        <f>_xlfn.XLOOKUP(Disabilities_ELA[[#This Row],[School Name]],Maine_Schools[School Name],Maine_Schools[Comparison Grade Span], "Error")</f>
        <v>09-12</v>
      </c>
    </row>
    <row r="51" spans="1:15">
      <c r="A51" s="146" t="s">
        <v>573</v>
      </c>
      <c r="B51">
        <v>174</v>
      </c>
      <c r="C51" s="146" t="s">
        <v>830</v>
      </c>
      <c r="D51">
        <v>178</v>
      </c>
      <c r="E51" s="146" t="s">
        <v>377</v>
      </c>
      <c r="F51" s="146" t="s">
        <v>2335</v>
      </c>
      <c r="G51" s="146" t="s">
        <v>1714</v>
      </c>
      <c r="H51" s="146" t="s">
        <v>2334</v>
      </c>
      <c r="I51">
        <v>63</v>
      </c>
      <c r="J51">
        <v>59</v>
      </c>
      <c r="K51">
        <v>0.9365</v>
      </c>
      <c r="L51" s="146" t="s">
        <v>1308</v>
      </c>
      <c r="M51" s="144">
        <v>0.44069999999999998</v>
      </c>
      <c r="N51" t="str">
        <f>_xlfn.XLOOKUP(Disabilities_ELA[[#This Row],[School Name]],Maine_Schools[School Name],Maine_Schools[Comparison School Type], "Error")</f>
        <v>Non Charter</v>
      </c>
      <c r="O51" s="146" t="str">
        <f>_xlfn.XLOOKUP(Disabilities_ELA[[#This Row],[School Name]],Maine_Schools[School Name],Maine_Schools[Comparison Grade Span], "Error")</f>
        <v>06-08</v>
      </c>
    </row>
    <row r="52" spans="1:15">
      <c r="A52" s="146" t="s">
        <v>573</v>
      </c>
      <c r="B52">
        <v>1631</v>
      </c>
      <c r="C52" s="146" t="s">
        <v>707</v>
      </c>
      <c r="D52">
        <v>1649</v>
      </c>
      <c r="E52" s="146" t="s">
        <v>587</v>
      </c>
      <c r="F52" s="146" t="s">
        <v>2335</v>
      </c>
      <c r="G52" s="146" t="s">
        <v>1714</v>
      </c>
      <c r="H52" s="146" t="s">
        <v>2334</v>
      </c>
      <c r="I52">
        <v>45</v>
      </c>
      <c r="J52">
        <v>43</v>
      </c>
      <c r="K52">
        <v>0.9556</v>
      </c>
      <c r="L52" s="146" t="s">
        <v>1286</v>
      </c>
      <c r="M52" s="144">
        <v>0.58140000000000003</v>
      </c>
      <c r="N52" t="str">
        <f>_xlfn.XLOOKUP(Disabilities_ELA[[#This Row],[School Name]],Maine_Schools[School Name],Maine_Schools[Comparison School Type], "Error")</f>
        <v>Charter</v>
      </c>
      <c r="O52" s="146" t="str">
        <f>_xlfn.XLOOKUP(Disabilities_ELA[[#This Row],[School Name]],Maine_Schools[School Name],Maine_Schools[Comparison Grade Span], "Error")</f>
        <v>03-08</v>
      </c>
    </row>
    <row r="53" spans="1:15">
      <c r="A53" s="146" t="s">
        <v>573</v>
      </c>
      <c r="B53">
        <v>1065</v>
      </c>
      <c r="C53" s="146" t="s">
        <v>834</v>
      </c>
      <c r="D53">
        <v>1066</v>
      </c>
      <c r="E53" s="146" t="s">
        <v>142</v>
      </c>
      <c r="F53" s="146" t="s">
        <v>2335</v>
      </c>
      <c r="G53" s="146" t="s">
        <v>1714</v>
      </c>
      <c r="H53" s="146" t="s">
        <v>2334</v>
      </c>
      <c r="I53">
        <v>37</v>
      </c>
      <c r="J53">
        <v>35</v>
      </c>
      <c r="K53">
        <v>0.94589999999999996</v>
      </c>
      <c r="L53" s="146" t="s">
        <v>1286</v>
      </c>
      <c r="M53" s="144">
        <v>0.71430000000000005</v>
      </c>
      <c r="N53" t="str">
        <f>_xlfn.XLOOKUP(Disabilities_ELA[[#This Row],[School Name]],Maine_Schools[School Name],Maine_Schools[Comparison School Type], "Error")</f>
        <v>Non Charter</v>
      </c>
      <c r="O53" s="146" t="str">
        <f>_xlfn.XLOOKUP(Disabilities_ELA[[#This Row],[School Name]],Maine_Schools[School Name],Maine_Schools[Comparison Grade Span], "Error")</f>
        <v>09-12</v>
      </c>
    </row>
    <row r="54" spans="1:15">
      <c r="A54" s="146" t="s">
        <v>573</v>
      </c>
      <c r="B54">
        <v>191</v>
      </c>
      <c r="C54" s="146" t="s">
        <v>841</v>
      </c>
      <c r="D54">
        <v>192</v>
      </c>
      <c r="E54" s="146" t="s">
        <v>411</v>
      </c>
      <c r="F54" s="146" t="s">
        <v>2335</v>
      </c>
      <c r="G54" s="146" t="s">
        <v>1714</v>
      </c>
      <c r="H54" s="146" t="s">
        <v>2334</v>
      </c>
      <c r="I54">
        <v>54</v>
      </c>
      <c r="J54">
        <v>54</v>
      </c>
      <c r="K54">
        <v>1</v>
      </c>
      <c r="L54" s="146" t="s">
        <v>1558</v>
      </c>
      <c r="M54" s="144">
        <v>0.62960000000000005</v>
      </c>
      <c r="N54" t="str">
        <f>_xlfn.XLOOKUP(Disabilities_ELA[[#This Row],[School Name]],Maine_Schools[School Name],Maine_Schools[Comparison School Type], "Error")</f>
        <v>Non Charter</v>
      </c>
      <c r="O54" s="146" t="str">
        <f>_xlfn.XLOOKUP(Disabilities_ELA[[#This Row],[School Name]],Maine_Schools[School Name],Maine_Schools[Comparison Grade Span], "Error")</f>
        <v>03-08</v>
      </c>
    </row>
    <row r="55" spans="1:15">
      <c r="A55" s="146" t="s">
        <v>573</v>
      </c>
      <c r="B55">
        <v>194</v>
      </c>
      <c r="C55" s="146" t="s">
        <v>843</v>
      </c>
      <c r="D55">
        <v>199</v>
      </c>
      <c r="E55" s="146" t="s">
        <v>276</v>
      </c>
      <c r="F55" s="146" t="s">
        <v>2335</v>
      </c>
      <c r="G55" s="146" t="s">
        <v>1714</v>
      </c>
      <c r="H55" s="146" t="s">
        <v>2334</v>
      </c>
      <c r="I55">
        <v>36</v>
      </c>
      <c r="J55">
        <v>29</v>
      </c>
      <c r="K55">
        <v>0.80559999999999998</v>
      </c>
      <c r="L55" s="146" t="s">
        <v>1497</v>
      </c>
      <c r="M55" s="144">
        <v>0.68969999999999998</v>
      </c>
      <c r="N55" t="str">
        <f>_xlfn.XLOOKUP(Disabilities_ELA[[#This Row],[School Name]],Maine_Schools[School Name],Maine_Schools[Comparison School Type], "Error")</f>
        <v>Non Charter</v>
      </c>
      <c r="O55" s="146" t="str">
        <f>_xlfn.XLOOKUP(Disabilities_ELA[[#This Row],[School Name]],Maine_Schools[School Name],Maine_Schools[Comparison Grade Span], "Error")</f>
        <v>09-12</v>
      </c>
    </row>
    <row r="56" spans="1:15">
      <c r="A56" s="146" t="s">
        <v>573</v>
      </c>
      <c r="B56">
        <v>194</v>
      </c>
      <c r="C56" s="146" t="s">
        <v>843</v>
      </c>
      <c r="D56">
        <v>201</v>
      </c>
      <c r="E56" s="146" t="s">
        <v>414</v>
      </c>
      <c r="F56" s="146" t="s">
        <v>2335</v>
      </c>
      <c r="G56" s="146" t="s">
        <v>1714</v>
      </c>
      <c r="H56" s="146" t="s">
        <v>2334</v>
      </c>
      <c r="I56">
        <v>97</v>
      </c>
      <c r="J56">
        <v>91</v>
      </c>
      <c r="K56">
        <v>0.93810000000000004</v>
      </c>
      <c r="L56" s="146" t="s">
        <v>1476</v>
      </c>
      <c r="M56" s="144">
        <v>0.68130000000000002</v>
      </c>
      <c r="N56" t="str">
        <f>_xlfn.XLOOKUP(Disabilities_ELA[[#This Row],[School Name]],Maine_Schools[School Name],Maine_Schools[Comparison School Type], "Error")</f>
        <v>Non Charter</v>
      </c>
      <c r="O56" s="146" t="str">
        <f>_xlfn.XLOOKUP(Disabilities_ELA[[#This Row],[School Name]],Maine_Schools[School Name],Maine_Schools[Comparison Grade Span], "Error")</f>
        <v>06-08</v>
      </c>
    </row>
    <row r="57" spans="1:15">
      <c r="A57" s="146" t="s">
        <v>573</v>
      </c>
      <c r="B57">
        <v>194</v>
      </c>
      <c r="C57" s="146" t="s">
        <v>843</v>
      </c>
      <c r="D57">
        <v>202</v>
      </c>
      <c r="E57" s="146" t="s">
        <v>279</v>
      </c>
      <c r="F57" s="146" t="s">
        <v>2335</v>
      </c>
      <c r="G57" s="146" t="s">
        <v>1714</v>
      </c>
      <c r="H57" s="146" t="s">
        <v>2334</v>
      </c>
      <c r="I57">
        <v>54</v>
      </c>
      <c r="J57">
        <v>52</v>
      </c>
      <c r="K57">
        <v>0.96299999999999997</v>
      </c>
      <c r="L57" s="146" t="s">
        <v>1288</v>
      </c>
      <c r="M57" s="144">
        <v>0.69230000000000003</v>
      </c>
      <c r="N57" t="str">
        <f>_xlfn.XLOOKUP(Disabilities_ELA[[#This Row],[School Name]],Maine_Schools[School Name],Maine_Schools[Comparison School Type], "Error")</f>
        <v>Non Charter</v>
      </c>
      <c r="O57" s="146" t="str">
        <f>_xlfn.XLOOKUP(Disabilities_ELA[[#This Row],[School Name]],Maine_Schools[School Name],Maine_Schools[Comparison Grade Span], "Error")</f>
        <v>KG-05</v>
      </c>
    </row>
    <row r="58" spans="1:15">
      <c r="A58" s="146" t="s">
        <v>573</v>
      </c>
      <c r="B58">
        <v>194</v>
      </c>
      <c r="C58" s="146" t="s">
        <v>843</v>
      </c>
      <c r="D58">
        <v>200</v>
      </c>
      <c r="E58" s="146" t="s">
        <v>393</v>
      </c>
      <c r="F58" s="146" t="s">
        <v>2335</v>
      </c>
      <c r="G58" s="146" t="s">
        <v>1714</v>
      </c>
      <c r="H58" s="146" t="s">
        <v>2334</v>
      </c>
      <c r="I58">
        <v>34</v>
      </c>
      <c r="J58">
        <v>33</v>
      </c>
      <c r="K58">
        <v>0.97060000000000002</v>
      </c>
      <c r="L58" s="146" t="s">
        <v>1286</v>
      </c>
      <c r="M58" s="144">
        <v>0.75760000000000005</v>
      </c>
      <c r="N58" t="str">
        <f>_xlfn.XLOOKUP(Disabilities_ELA[[#This Row],[School Name]],Maine_Schools[School Name],Maine_Schools[Comparison School Type], "Error")</f>
        <v>Non Charter</v>
      </c>
      <c r="O58" s="146" t="str">
        <f>_xlfn.XLOOKUP(Disabilities_ELA[[#This Row],[School Name]],Maine_Schools[School Name],Maine_Schools[Comparison Grade Span], "Error")</f>
        <v>PK-05</v>
      </c>
    </row>
    <row r="59" spans="1:15">
      <c r="A59" s="146" t="s">
        <v>573</v>
      </c>
      <c r="B59">
        <v>194</v>
      </c>
      <c r="C59" s="146" t="s">
        <v>843</v>
      </c>
      <c r="D59">
        <v>197</v>
      </c>
      <c r="E59" s="146" t="s">
        <v>467</v>
      </c>
      <c r="F59" s="146" t="s">
        <v>2335</v>
      </c>
      <c r="G59" s="146" t="s">
        <v>1714</v>
      </c>
      <c r="H59" s="146" t="s">
        <v>2334</v>
      </c>
      <c r="I59">
        <v>31</v>
      </c>
      <c r="J59">
        <v>31</v>
      </c>
      <c r="K59">
        <v>1</v>
      </c>
      <c r="L59" s="146" t="s">
        <v>1628</v>
      </c>
      <c r="M59" s="144">
        <v>0.5161</v>
      </c>
      <c r="N59" t="str">
        <f>_xlfn.XLOOKUP(Disabilities_ELA[[#This Row],[School Name]],Maine_Schools[School Name],Maine_Schools[Comparison School Type], "Error")</f>
        <v>Non Charter</v>
      </c>
      <c r="O59" s="146" t="str">
        <f>_xlfn.XLOOKUP(Disabilities_ELA[[#This Row],[School Name]],Maine_Schools[School Name],Maine_Schools[Comparison Grade Span], "Error")</f>
        <v>KG-05</v>
      </c>
    </row>
    <row r="60" spans="1:15">
      <c r="A60" s="146" t="s">
        <v>573</v>
      </c>
      <c r="B60">
        <v>1054</v>
      </c>
      <c r="C60" s="146" t="s">
        <v>846</v>
      </c>
      <c r="D60">
        <v>1055</v>
      </c>
      <c r="E60" s="146" t="s">
        <v>280</v>
      </c>
      <c r="F60" s="146" t="s">
        <v>2335</v>
      </c>
      <c r="G60" s="146" t="s">
        <v>1714</v>
      </c>
      <c r="H60" s="146" t="s">
        <v>2334</v>
      </c>
      <c r="I60">
        <v>52</v>
      </c>
      <c r="J60">
        <v>50</v>
      </c>
      <c r="K60">
        <v>0.96150000000000002</v>
      </c>
      <c r="L60" s="146" t="s">
        <v>1288</v>
      </c>
      <c r="M60" s="144">
        <v>0.72</v>
      </c>
      <c r="N60" t="str">
        <f>_xlfn.XLOOKUP(Disabilities_ELA[[#This Row],[School Name]],Maine_Schools[School Name],Maine_Schools[Comparison School Type], "Error")</f>
        <v>Non Charter</v>
      </c>
      <c r="O60" s="146" t="str">
        <f>_xlfn.XLOOKUP(Disabilities_ELA[[#This Row],[School Name]],Maine_Schools[School Name],Maine_Schools[Comparison Grade Span], "Error")</f>
        <v>03-08</v>
      </c>
    </row>
    <row r="61" spans="1:15">
      <c r="A61" s="146" t="s">
        <v>573</v>
      </c>
      <c r="B61">
        <v>208</v>
      </c>
      <c r="C61" s="146" t="s">
        <v>848</v>
      </c>
      <c r="D61">
        <v>209</v>
      </c>
      <c r="E61" s="146" t="s">
        <v>116</v>
      </c>
      <c r="F61" s="146" t="s">
        <v>2335</v>
      </c>
      <c r="G61" s="146" t="s">
        <v>1714</v>
      </c>
      <c r="H61" s="146" t="s">
        <v>2334</v>
      </c>
      <c r="I61">
        <v>29</v>
      </c>
      <c r="J61">
        <v>23</v>
      </c>
      <c r="K61">
        <v>0.79310000000000003</v>
      </c>
      <c r="L61" s="146" t="s">
        <v>1628</v>
      </c>
      <c r="M61" s="144">
        <v>0.69569999999999999</v>
      </c>
      <c r="N61" t="str">
        <f>_xlfn.XLOOKUP(Disabilities_ELA[[#This Row],[School Name]],Maine_Schools[School Name],Maine_Schools[Comparison School Type], "Error")</f>
        <v>Non Charter</v>
      </c>
      <c r="O61" s="146" t="str">
        <f>_xlfn.XLOOKUP(Disabilities_ELA[[#This Row],[School Name]],Maine_Schools[School Name],Maine_Schools[Comparison Grade Span], "Error")</f>
        <v>03-08</v>
      </c>
    </row>
    <row r="62" spans="1:15">
      <c r="A62" s="146" t="s">
        <v>573</v>
      </c>
      <c r="B62">
        <v>1664</v>
      </c>
      <c r="C62" s="146" t="s">
        <v>853</v>
      </c>
      <c r="D62">
        <v>215</v>
      </c>
      <c r="E62" s="146" t="s">
        <v>290</v>
      </c>
      <c r="F62" s="146" t="s">
        <v>2335</v>
      </c>
      <c r="G62" s="146" t="s">
        <v>1714</v>
      </c>
      <c r="H62" s="146" t="s">
        <v>2334</v>
      </c>
      <c r="I62">
        <v>33</v>
      </c>
      <c r="J62">
        <v>32</v>
      </c>
      <c r="K62">
        <v>0.96970000000000001</v>
      </c>
      <c r="L62" s="146" t="s">
        <v>1454</v>
      </c>
      <c r="M62" s="144">
        <v>0.65629999999999999</v>
      </c>
      <c r="N62" t="str">
        <f>_xlfn.XLOOKUP(Disabilities_ELA[[#This Row],[School Name]],Maine_Schools[School Name],Maine_Schools[Comparison School Type], "Error")</f>
        <v>Non Charter</v>
      </c>
      <c r="O62" s="146" t="str">
        <f>_xlfn.XLOOKUP(Disabilities_ELA[[#This Row],[School Name]],Maine_Schools[School Name],Maine_Schools[Comparison Grade Span], "Error")</f>
        <v>03-08</v>
      </c>
    </row>
    <row r="63" spans="1:15">
      <c r="A63" s="146" t="s">
        <v>573</v>
      </c>
      <c r="B63">
        <v>219</v>
      </c>
      <c r="C63" s="146" t="s">
        <v>856</v>
      </c>
      <c r="D63">
        <v>222</v>
      </c>
      <c r="E63" s="146" t="s">
        <v>301</v>
      </c>
      <c r="F63" s="146" t="s">
        <v>2335</v>
      </c>
      <c r="G63" s="146" t="s">
        <v>1714</v>
      </c>
      <c r="H63" s="146" t="s">
        <v>2334</v>
      </c>
      <c r="I63">
        <v>14</v>
      </c>
      <c r="J63">
        <v>13</v>
      </c>
      <c r="K63">
        <v>0.92859999999999998</v>
      </c>
      <c r="L63" s="146" t="s">
        <v>1372</v>
      </c>
      <c r="M63" s="144">
        <v>0.61539999999999995</v>
      </c>
      <c r="N63" t="str">
        <f>_xlfn.XLOOKUP(Disabilities_ELA[[#This Row],[School Name]],Maine_Schools[School Name],Maine_Schools[Comparison School Type], "Error")</f>
        <v>Non Charter</v>
      </c>
      <c r="O63" s="146" t="str">
        <f>_xlfn.XLOOKUP(Disabilities_ELA[[#This Row],[School Name]],Maine_Schools[School Name],Maine_Schools[Comparison Grade Span], "Error")</f>
        <v>09-12</v>
      </c>
    </row>
    <row r="64" spans="1:15">
      <c r="A64" s="146" t="s">
        <v>573</v>
      </c>
      <c r="B64">
        <v>219</v>
      </c>
      <c r="C64" s="146" t="s">
        <v>856</v>
      </c>
      <c r="D64">
        <v>221</v>
      </c>
      <c r="E64" s="146" t="s">
        <v>441</v>
      </c>
      <c r="F64" s="146" t="s">
        <v>2335</v>
      </c>
      <c r="G64" s="146" t="s">
        <v>1714</v>
      </c>
      <c r="H64" s="146" t="s">
        <v>2334</v>
      </c>
      <c r="I64">
        <v>59</v>
      </c>
      <c r="J64">
        <v>58</v>
      </c>
      <c r="K64">
        <v>0.98309999999999997</v>
      </c>
      <c r="L64" s="146" t="s">
        <v>1288</v>
      </c>
      <c r="M64" s="144">
        <v>0.62070000000000003</v>
      </c>
      <c r="N64" t="str">
        <f>_xlfn.XLOOKUP(Disabilities_ELA[[#This Row],[School Name]],Maine_Schools[School Name],Maine_Schools[Comparison School Type], "Error")</f>
        <v>Non Charter</v>
      </c>
      <c r="O64" s="146" t="str">
        <f>_xlfn.XLOOKUP(Disabilities_ELA[[#This Row],[School Name]],Maine_Schools[School Name],Maine_Schools[Comparison Grade Span], "Error")</f>
        <v>05-08</v>
      </c>
    </row>
    <row r="65" spans="1:15">
      <c r="A65" s="146" t="s">
        <v>573</v>
      </c>
      <c r="B65">
        <v>219</v>
      </c>
      <c r="C65" s="146" t="s">
        <v>856</v>
      </c>
      <c r="D65">
        <v>220</v>
      </c>
      <c r="E65" s="146" t="s">
        <v>509</v>
      </c>
      <c r="F65" s="146" t="s">
        <v>2335</v>
      </c>
      <c r="G65" s="146" t="s">
        <v>1714</v>
      </c>
      <c r="H65" s="146" t="s">
        <v>2334</v>
      </c>
      <c r="I65">
        <v>33</v>
      </c>
      <c r="J65">
        <v>33</v>
      </c>
      <c r="K65">
        <v>1</v>
      </c>
      <c r="L65" s="146" t="s">
        <v>1578</v>
      </c>
      <c r="M65" s="144">
        <v>0.81820000000000004</v>
      </c>
      <c r="N65" t="str">
        <f>_xlfn.XLOOKUP(Disabilities_ELA[[#This Row],[School Name]],Maine_Schools[School Name],Maine_Schools[Comparison School Type], "Error")</f>
        <v>Non Charter</v>
      </c>
      <c r="O65" s="146" t="str">
        <f>_xlfn.XLOOKUP(Disabilities_ELA[[#This Row],[School Name]],Maine_Schools[School Name],Maine_Schools[Comparison Grade Span], "Error")</f>
        <v>PK-04</v>
      </c>
    </row>
    <row r="66" spans="1:15">
      <c r="A66" s="146" t="s">
        <v>573</v>
      </c>
      <c r="B66">
        <v>225</v>
      </c>
      <c r="C66" s="146" t="s">
        <v>858</v>
      </c>
      <c r="D66">
        <v>226</v>
      </c>
      <c r="E66" s="146" t="s">
        <v>307</v>
      </c>
      <c r="F66" s="146" t="s">
        <v>2335</v>
      </c>
      <c r="G66" s="146" t="s">
        <v>1714</v>
      </c>
      <c r="H66" s="146" t="s">
        <v>2334</v>
      </c>
      <c r="I66">
        <v>20</v>
      </c>
      <c r="J66">
        <v>20</v>
      </c>
      <c r="K66">
        <v>1</v>
      </c>
      <c r="L66" s="146" t="s">
        <v>1293</v>
      </c>
      <c r="M66" s="144">
        <v>0.7</v>
      </c>
      <c r="N66" t="str">
        <f>_xlfn.XLOOKUP(Disabilities_ELA[[#This Row],[School Name]],Maine_Schools[School Name],Maine_Schools[Comparison School Type], "Error")</f>
        <v>Non Charter</v>
      </c>
      <c r="O66" s="146" t="str">
        <f>_xlfn.XLOOKUP(Disabilities_ELA[[#This Row],[School Name]],Maine_Schools[School Name],Maine_Schools[Comparison Grade Span], "Error")</f>
        <v>03-08</v>
      </c>
    </row>
    <row r="67" spans="1:15">
      <c r="A67" s="146" t="s">
        <v>573</v>
      </c>
      <c r="B67">
        <v>1009</v>
      </c>
      <c r="C67" s="146" t="s">
        <v>711</v>
      </c>
      <c r="D67">
        <v>1010</v>
      </c>
      <c r="E67" s="146" t="s">
        <v>125</v>
      </c>
      <c r="F67" s="146" t="s">
        <v>2335</v>
      </c>
      <c r="G67" s="146" t="s">
        <v>1714</v>
      </c>
      <c r="H67" s="146" t="s">
        <v>2334</v>
      </c>
      <c r="I67">
        <v>17</v>
      </c>
      <c r="J67">
        <v>17</v>
      </c>
      <c r="K67">
        <v>1</v>
      </c>
      <c r="L67" s="146" t="s">
        <v>1289</v>
      </c>
      <c r="M67" s="144">
        <v>0.52939999999999998</v>
      </c>
      <c r="N67" t="str">
        <f>_xlfn.XLOOKUP(Disabilities_ELA[[#This Row],[School Name]],Maine_Schools[School Name],Maine_Schools[Comparison School Type], "Error")</f>
        <v>Non Charter</v>
      </c>
      <c r="O67" s="146" t="str">
        <f>_xlfn.XLOOKUP(Disabilities_ELA[[#This Row],[School Name]],Maine_Schools[School Name],Maine_Schools[Comparison Grade Span], "Error")</f>
        <v>03-08</v>
      </c>
    </row>
    <row r="68" spans="1:15">
      <c r="A68" s="146" t="s">
        <v>573</v>
      </c>
      <c r="B68">
        <v>1011</v>
      </c>
      <c r="C68" s="146" t="s">
        <v>714</v>
      </c>
      <c r="D68">
        <v>1012</v>
      </c>
      <c r="E68" s="146" t="s">
        <v>169</v>
      </c>
      <c r="F68" s="146" t="s">
        <v>2335</v>
      </c>
      <c r="G68" s="146" t="s">
        <v>1714</v>
      </c>
      <c r="H68" s="146" t="s">
        <v>2334</v>
      </c>
      <c r="I68">
        <v>30</v>
      </c>
      <c r="J68">
        <v>29</v>
      </c>
      <c r="K68">
        <v>0.9667</v>
      </c>
      <c r="L68" s="146" t="s">
        <v>1557</v>
      </c>
      <c r="M68" s="144">
        <v>0.6552</v>
      </c>
      <c r="N68" t="str">
        <f>_xlfn.XLOOKUP(Disabilities_ELA[[#This Row],[School Name]],Maine_Schools[School Name],Maine_Schools[Comparison School Type], "Error")</f>
        <v>Non Charter</v>
      </c>
      <c r="O68" s="146" t="str">
        <f>_xlfn.XLOOKUP(Disabilities_ELA[[#This Row],[School Name]],Maine_Schools[School Name],Maine_Schools[Comparison Grade Span], "Error")</f>
        <v>03-08</v>
      </c>
    </row>
    <row r="69" spans="1:15">
      <c r="A69" s="146" t="s">
        <v>573</v>
      </c>
      <c r="B69">
        <v>235</v>
      </c>
      <c r="C69" s="146" t="s">
        <v>865</v>
      </c>
      <c r="D69">
        <v>236</v>
      </c>
      <c r="E69" s="146" t="s">
        <v>314</v>
      </c>
      <c r="F69" s="146" t="s">
        <v>2335</v>
      </c>
      <c r="G69" s="146" t="s">
        <v>1714</v>
      </c>
      <c r="H69" s="146" t="s">
        <v>2334</v>
      </c>
      <c r="I69">
        <v>37</v>
      </c>
      <c r="J69">
        <v>36</v>
      </c>
      <c r="K69">
        <v>0.97299999999999998</v>
      </c>
      <c r="L69" s="146" t="s">
        <v>1286</v>
      </c>
      <c r="M69" s="144">
        <v>0.69440000000000002</v>
      </c>
      <c r="N69" t="str">
        <f>_xlfn.XLOOKUP(Disabilities_ELA[[#This Row],[School Name]],Maine_Schools[School Name],Maine_Schools[Comparison School Type], "Error")</f>
        <v>Non Charter</v>
      </c>
      <c r="O69" s="146" t="str">
        <f>_xlfn.XLOOKUP(Disabilities_ELA[[#This Row],[School Name]],Maine_Schools[School Name],Maine_Schools[Comparison Grade Span], "Error")</f>
        <v>03-08</v>
      </c>
    </row>
    <row r="70" spans="1:15">
      <c r="A70" s="146" t="s">
        <v>573</v>
      </c>
      <c r="B70">
        <v>242</v>
      </c>
      <c r="C70" s="146" t="s">
        <v>871</v>
      </c>
      <c r="D70">
        <v>244</v>
      </c>
      <c r="E70" s="146" t="s">
        <v>445</v>
      </c>
      <c r="F70" s="146" t="s">
        <v>2335</v>
      </c>
      <c r="G70" s="146" t="s">
        <v>1714</v>
      </c>
      <c r="H70" s="146" t="s">
        <v>2334</v>
      </c>
      <c r="I70">
        <v>87</v>
      </c>
      <c r="J70">
        <v>87</v>
      </c>
      <c r="K70">
        <v>1</v>
      </c>
      <c r="L70" s="146" t="s">
        <v>1495</v>
      </c>
      <c r="M70" s="144">
        <v>0.64370000000000005</v>
      </c>
      <c r="N70" t="str">
        <f>_xlfn.XLOOKUP(Disabilities_ELA[[#This Row],[School Name]],Maine_Schools[School Name],Maine_Schools[Comparison School Type], "Error")</f>
        <v>Non Charter</v>
      </c>
      <c r="O70" s="146" t="str">
        <f>_xlfn.XLOOKUP(Disabilities_ELA[[#This Row],[School Name]],Maine_Schools[School Name],Maine_Schools[Comparison Grade Span], "Error")</f>
        <v>04-08</v>
      </c>
    </row>
    <row r="71" spans="1:15">
      <c r="A71" s="146" t="s">
        <v>573</v>
      </c>
      <c r="B71">
        <v>1665</v>
      </c>
      <c r="C71" s="146" t="s">
        <v>876</v>
      </c>
      <c r="D71">
        <v>249</v>
      </c>
      <c r="E71" s="146" t="s">
        <v>468</v>
      </c>
      <c r="F71" s="146" t="s">
        <v>2335</v>
      </c>
      <c r="G71" s="146" t="s">
        <v>1714</v>
      </c>
      <c r="H71" s="146" t="s">
        <v>2334</v>
      </c>
      <c r="I71">
        <v>19</v>
      </c>
      <c r="J71">
        <v>19</v>
      </c>
      <c r="K71">
        <v>1</v>
      </c>
      <c r="L71" s="146" t="s">
        <v>1438</v>
      </c>
      <c r="M71" s="144">
        <v>0.57889999999999997</v>
      </c>
      <c r="N71" t="str">
        <f>_xlfn.XLOOKUP(Disabilities_ELA[[#This Row],[School Name]],Maine_Schools[School Name],Maine_Schools[Comparison School Type], "Error")</f>
        <v>Non Charter</v>
      </c>
      <c r="O71" s="146" t="str">
        <f>_xlfn.XLOOKUP(Disabilities_ELA[[#This Row],[School Name]],Maine_Schools[School Name],Maine_Schools[Comparison Grade Span], "Error")</f>
        <v>03-08</v>
      </c>
    </row>
    <row r="72" spans="1:15">
      <c r="A72" s="146" t="s">
        <v>573</v>
      </c>
      <c r="B72">
        <v>250</v>
      </c>
      <c r="C72" s="146" t="s">
        <v>878</v>
      </c>
      <c r="D72">
        <v>251</v>
      </c>
      <c r="E72" s="146" t="s">
        <v>264</v>
      </c>
      <c r="F72" s="146" t="s">
        <v>2335</v>
      </c>
      <c r="G72" s="146" t="s">
        <v>1714</v>
      </c>
      <c r="H72" s="146" t="s">
        <v>2334</v>
      </c>
      <c r="I72">
        <v>53</v>
      </c>
      <c r="J72">
        <v>53</v>
      </c>
      <c r="K72">
        <v>1</v>
      </c>
      <c r="L72" s="146" t="s">
        <v>1288</v>
      </c>
      <c r="M72" s="144">
        <v>0.67920000000000003</v>
      </c>
      <c r="N72" t="str">
        <f>_xlfn.XLOOKUP(Disabilities_ELA[[#This Row],[School Name]],Maine_Schools[School Name],Maine_Schools[Comparison School Type], "Error")</f>
        <v>Non Charter</v>
      </c>
      <c r="O72" s="146" t="str">
        <f>_xlfn.XLOOKUP(Disabilities_ELA[[#This Row],[School Name]],Maine_Schools[School Name],Maine_Schools[Comparison Grade Span], "Error")</f>
        <v>03-06</v>
      </c>
    </row>
    <row r="73" spans="1:15">
      <c r="A73" s="146" t="s">
        <v>573</v>
      </c>
      <c r="B73">
        <v>250</v>
      </c>
      <c r="C73" s="146" t="s">
        <v>878</v>
      </c>
      <c r="D73">
        <v>255</v>
      </c>
      <c r="E73" s="146" t="s">
        <v>75</v>
      </c>
      <c r="F73" s="146" t="s">
        <v>2335</v>
      </c>
      <c r="G73" s="146" t="s">
        <v>1714</v>
      </c>
      <c r="H73" s="146" t="s">
        <v>2334</v>
      </c>
      <c r="I73">
        <v>68</v>
      </c>
      <c r="J73">
        <v>53</v>
      </c>
      <c r="K73">
        <v>0.77939999999999998</v>
      </c>
      <c r="L73" s="146" t="s">
        <v>1429</v>
      </c>
      <c r="M73" s="144">
        <v>0.75470000000000004</v>
      </c>
      <c r="N73" t="str">
        <f>_xlfn.XLOOKUP(Disabilities_ELA[[#This Row],[School Name]],Maine_Schools[School Name],Maine_Schools[Comparison School Type], "Error")</f>
        <v>Non Charter</v>
      </c>
      <c r="O73" s="146" t="str">
        <f>_xlfn.XLOOKUP(Disabilities_ELA[[#This Row],[School Name]],Maine_Schools[School Name],Maine_Schools[Comparison Grade Span], "Error")</f>
        <v>09-12</v>
      </c>
    </row>
    <row r="74" spans="1:15">
      <c r="A74" s="146" t="s">
        <v>573</v>
      </c>
      <c r="B74">
        <v>250</v>
      </c>
      <c r="C74" s="146" t="s">
        <v>878</v>
      </c>
      <c r="D74">
        <v>257</v>
      </c>
      <c r="E74" s="146" t="s">
        <v>105</v>
      </c>
      <c r="F74" s="146" t="s">
        <v>2335</v>
      </c>
      <c r="G74" s="146" t="s">
        <v>1714</v>
      </c>
      <c r="H74" s="146" t="s">
        <v>2334</v>
      </c>
      <c r="I74">
        <v>131</v>
      </c>
      <c r="J74">
        <v>119</v>
      </c>
      <c r="K74">
        <v>0.90839999999999999</v>
      </c>
      <c r="L74" s="146" t="s">
        <v>1515</v>
      </c>
      <c r="M74" s="144">
        <v>0.87390000000000001</v>
      </c>
      <c r="N74" t="str">
        <f>_xlfn.XLOOKUP(Disabilities_ELA[[#This Row],[School Name]],Maine_Schools[School Name],Maine_Schools[Comparison School Type], "Error")</f>
        <v>Non Charter</v>
      </c>
      <c r="O74" s="146" t="str">
        <f>_xlfn.XLOOKUP(Disabilities_ELA[[#This Row],[School Name]],Maine_Schools[School Name],Maine_Schools[Comparison Grade Span], "Error")</f>
        <v>07-08</v>
      </c>
    </row>
    <row r="75" spans="1:15">
      <c r="A75" s="146" t="s">
        <v>573</v>
      </c>
      <c r="B75">
        <v>250</v>
      </c>
      <c r="C75" s="146" t="s">
        <v>878</v>
      </c>
      <c r="D75">
        <v>254</v>
      </c>
      <c r="E75" s="146" t="s">
        <v>157</v>
      </c>
      <c r="F75" s="146" t="s">
        <v>2335</v>
      </c>
      <c r="G75" s="146" t="s">
        <v>1714</v>
      </c>
      <c r="H75" s="146" t="s">
        <v>2334</v>
      </c>
      <c r="I75">
        <v>66</v>
      </c>
      <c r="J75">
        <v>60</v>
      </c>
      <c r="K75">
        <v>0.90910000000000002</v>
      </c>
      <c r="L75" s="146" t="s">
        <v>1388</v>
      </c>
      <c r="M75" s="144">
        <v>0.7833</v>
      </c>
      <c r="N75" t="str">
        <f>_xlfn.XLOOKUP(Disabilities_ELA[[#This Row],[School Name]],Maine_Schools[School Name],Maine_Schools[Comparison School Type], "Error")</f>
        <v>Non Charter</v>
      </c>
      <c r="O75" s="146" t="str">
        <f>_xlfn.XLOOKUP(Disabilities_ELA[[#This Row],[School Name]],Maine_Schools[School Name],Maine_Schools[Comparison Grade Span], "Error")</f>
        <v>03-06</v>
      </c>
    </row>
    <row r="76" spans="1:15">
      <c r="A76" s="146" t="s">
        <v>573</v>
      </c>
      <c r="B76">
        <v>250</v>
      </c>
      <c r="C76" s="146" t="s">
        <v>878</v>
      </c>
      <c r="D76">
        <v>2048</v>
      </c>
      <c r="E76" s="146" t="s">
        <v>183</v>
      </c>
      <c r="F76" s="146" t="s">
        <v>2335</v>
      </c>
      <c r="G76" s="146" t="s">
        <v>1714</v>
      </c>
      <c r="H76" s="146" t="s">
        <v>2334</v>
      </c>
      <c r="I76">
        <v>81</v>
      </c>
      <c r="J76">
        <v>80</v>
      </c>
      <c r="K76">
        <v>0.98770000000000002</v>
      </c>
      <c r="L76" s="146" t="s">
        <v>1352</v>
      </c>
      <c r="M76" s="144">
        <v>0.9</v>
      </c>
      <c r="N76" t="str">
        <f>_xlfn.XLOOKUP(Disabilities_ELA[[#This Row],[School Name]],Maine_Schools[School Name],Maine_Schools[Comparison School Type], "Error")</f>
        <v>Non Charter</v>
      </c>
      <c r="O76" s="146" t="str">
        <f>_xlfn.XLOOKUP(Disabilities_ELA[[#This Row],[School Name]],Maine_Schools[School Name],Maine_Schools[Comparison Grade Span], "Error")</f>
        <v>03-06</v>
      </c>
    </row>
    <row r="77" spans="1:15">
      <c r="A77" s="146" t="s">
        <v>573</v>
      </c>
      <c r="B77">
        <v>250</v>
      </c>
      <c r="C77" s="146" t="s">
        <v>878</v>
      </c>
      <c r="D77">
        <v>256</v>
      </c>
      <c r="E77" s="146" t="s">
        <v>197</v>
      </c>
      <c r="F77" s="146" t="s">
        <v>2335</v>
      </c>
      <c r="G77" s="146" t="s">
        <v>1714</v>
      </c>
      <c r="H77" s="146" t="s">
        <v>2334</v>
      </c>
      <c r="I77">
        <v>96</v>
      </c>
      <c r="J77">
        <v>90</v>
      </c>
      <c r="K77">
        <v>0.9375</v>
      </c>
      <c r="L77" s="146" t="s">
        <v>1352</v>
      </c>
      <c r="M77" s="144">
        <v>0.8</v>
      </c>
      <c r="N77" t="str">
        <f>_xlfn.XLOOKUP(Disabilities_ELA[[#This Row],[School Name]],Maine_Schools[School Name],Maine_Schools[Comparison School Type], "Error")</f>
        <v>Non Charter</v>
      </c>
      <c r="O77" s="146" t="str">
        <f>_xlfn.XLOOKUP(Disabilities_ELA[[#This Row],[School Name]],Maine_Schools[School Name],Maine_Schools[Comparison Grade Span], "Error")</f>
        <v>03-06</v>
      </c>
    </row>
    <row r="78" spans="1:15">
      <c r="A78" s="146" t="s">
        <v>573</v>
      </c>
      <c r="B78">
        <v>2040</v>
      </c>
      <c r="C78" s="146" t="s">
        <v>879</v>
      </c>
      <c r="D78">
        <v>1969</v>
      </c>
      <c r="E78" s="146" t="s">
        <v>51</v>
      </c>
      <c r="F78" s="146" t="s">
        <v>2335</v>
      </c>
      <c r="G78" s="146" t="s">
        <v>1714</v>
      </c>
      <c r="H78" s="146" t="s">
        <v>2334</v>
      </c>
      <c r="I78">
        <v>20</v>
      </c>
      <c r="J78">
        <v>16</v>
      </c>
      <c r="K78">
        <v>0.8</v>
      </c>
      <c r="L78" s="146" t="s">
        <v>1438</v>
      </c>
      <c r="M78" s="144">
        <v>0.6875</v>
      </c>
      <c r="N78" t="str">
        <f>_xlfn.XLOOKUP(Disabilities_ELA[[#This Row],[School Name]],Maine_Schools[School Name],Maine_Schools[Comparison School Type], "Error")</f>
        <v>Non Charter</v>
      </c>
      <c r="O78" s="146" t="str">
        <f>_xlfn.XLOOKUP(Disabilities_ELA[[#This Row],[School Name]],Maine_Schools[School Name],Maine_Schools[Comparison Grade Span], "Error")</f>
        <v>03-08</v>
      </c>
    </row>
    <row r="79" spans="1:15">
      <c r="A79" s="146" t="s">
        <v>573</v>
      </c>
      <c r="B79">
        <v>264</v>
      </c>
      <c r="C79" s="146" t="s">
        <v>880</v>
      </c>
      <c r="D79">
        <v>265</v>
      </c>
      <c r="E79" s="146" t="s">
        <v>477</v>
      </c>
      <c r="F79" s="146" t="s">
        <v>2335</v>
      </c>
      <c r="G79" s="146" t="s">
        <v>1714</v>
      </c>
      <c r="H79" s="146" t="s">
        <v>2334</v>
      </c>
      <c r="I79">
        <v>21</v>
      </c>
      <c r="J79">
        <v>21</v>
      </c>
      <c r="K79">
        <v>1</v>
      </c>
      <c r="L79" s="146" t="s">
        <v>1289</v>
      </c>
      <c r="M79" s="144">
        <v>0.42859999999999998</v>
      </c>
      <c r="N79" t="str">
        <f>_xlfn.XLOOKUP(Disabilities_ELA[[#This Row],[School Name]],Maine_Schools[School Name],Maine_Schools[Comparison School Type], "Error")</f>
        <v>Non Charter</v>
      </c>
      <c r="O79" s="146" t="str">
        <f>_xlfn.XLOOKUP(Disabilities_ELA[[#This Row],[School Name]],Maine_Schools[School Name],Maine_Schools[Comparison Grade Span], "Error")</f>
        <v>03-08</v>
      </c>
    </row>
    <row r="80" spans="1:15">
      <c r="A80" s="146" t="s">
        <v>573</v>
      </c>
      <c r="B80">
        <v>266</v>
      </c>
      <c r="C80" s="146" t="s">
        <v>882</v>
      </c>
      <c r="D80">
        <v>271</v>
      </c>
      <c r="E80" s="146" t="s">
        <v>341</v>
      </c>
      <c r="F80" s="146" t="s">
        <v>2335</v>
      </c>
      <c r="G80" s="146" t="s">
        <v>1714</v>
      </c>
      <c r="H80" s="146" t="s">
        <v>2334</v>
      </c>
      <c r="I80">
        <v>55</v>
      </c>
      <c r="J80">
        <v>52</v>
      </c>
      <c r="K80">
        <v>0.94550000000000001</v>
      </c>
      <c r="L80" s="146" t="s">
        <v>1657</v>
      </c>
      <c r="M80" s="144">
        <v>0.88460000000000005</v>
      </c>
      <c r="N80" t="str">
        <f>_xlfn.XLOOKUP(Disabilities_ELA[[#This Row],[School Name]],Maine_Schools[School Name],Maine_Schools[Comparison School Type], "Error")</f>
        <v>Non Charter</v>
      </c>
      <c r="O80" s="146" t="str">
        <f>_xlfn.XLOOKUP(Disabilities_ELA[[#This Row],[School Name]],Maine_Schools[School Name],Maine_Schools[Comparison Grade Span], "Error")</f>
        <v>PK-05</v>
      </c>
    </row>
    <row r="81" spans="1:15">
      <c r="A81" s="146" t="s">
        <v>573</v>
      </c>
      <c r="B81">
        <v>266</v>
      </c>
      <c r="C81" s="146" t="s">
        <v>882</v>
      </c>
      <c r="D81">
        <v>269</v>
      </c>
      <c r="E81" s="146" t="s">
        <v>209</v>
      </c>
      <c r="F81" s="146" t="s">
        <v>2335</v>
      </c>
      <c r="G81" s="146" t="s">
        <v>1714</v>
      </c>
      <c r="H81" s="146" t="s">
        <v>2334</v>
      </c>
      <c r="I81">
        <v>59</v>
      </c>
      <c r="J81">
        <v>53</v>
      </c>
      <c r="K81">
        <v>0.89829999999999999</v>
      </c>
      <c r="L81" s="146" t="s">
        <v>1281</v>
      </c>
      <c r="M81" s="144">
        <v>0.66039999999999999</v>
      </c>
      <c r="N81" t="str">
        <f>_xlfn.XLOOKUP(Disabilities_ELA[[#This Row],[School Name]],Maine_Schools[School Name],Maine_Schools[Comparison School Type], "Error")</f>
        <v>Non Charter</v>
      </c>
      <c r="O81" s="146" t="str">
        <f>_xlfn.XLOOKUP(Disabilities_ELA[[#This Row],[School Name]],Maine_Schools[School Name],Maine_Schools[Comparison Grade Span], "Error")</f>
        <v>06-08</v>
      </c>
    </row>
    <row r="82" spans="1:15">
      <c r="A82" s="146" t="s">
        <v>573</v>
      </c>
      <c r="B82">
        <v>696</v>
      </c>
      <c r="C82" s="146" t="s">
        <v>904</v>
      </c>
      <c r="D82">
        <v>698</v>
      </c>
      <c r="E82" s="146" t="s">
        <v>382</v>
      </c>
      <c r="F82" s="146" t="s">
        <v>2335</v>
      </c>
      <c r="G82" s="146" t="s">
        <v>1714</v>
      </c>
      <c r="H82" s="146" t="s">
        <v>2334</v>
      </c>
      <c r="I82">
        <v>53</v>
      </c>
      <c r="J82">
        <v>52</v>
      </c>
      <c r="K82">
        <v>0.98109999999999997</v>
      </c>
      <c r="L82" s="146" t="s">
        <v>1448</v>
      </c>
      <c r="M82" s="144">
        <v>0.63460000000000005</v>
      </c>
      <c r="N82" t="str">
        <f>_xlfn.XLOOKUP(Disabilities_ELA[[#This Row],[School Name]],Maine_Schools[School Name],Maine_Schools[Comparison School Type], "Error")</f>
        <v>Non Charter</v>
      </c>
      <c r="O82" s="146" t="str">
        <f>_xlfn.XLOOKUP(Disabilities_ELA[[#This Row],[School Name]],Maine_Schools[School Name],Maine_Schools[Comparison Grade Span], "Error")</f>
        <v>03-06</v>
      </c>
    </row>
    <row r="83" spans="1:15">
      <c r="A83" s="146" t="s">
        <v>573</v>
      </c>
      <c r="B83">
        <v>696</v>
      </c>
      <c r="C83" s="146" t="s">
        <v>904</v>
      </c>
      <c r="D83">
        <v>1636</v>
      </c>
      <c r="E83" s="146" t="s">
        <v>464</v>
      </c>
      <c r="F83" s="146" t="s">
        <v>2335</v>
      </c>
      <c r="G83" s="146" t="s">
        <v>1714</v>
      </c>
      <c r="H83" s="146" t="s">
        <v>2334</v>
      </c>
      <c r="I83">
        <v>20</v>
      </c>
      <c r="J83">
        <v>19</v>
      </c>
      <c r="K83">
        <v>0.95</v>
      </c>
      <c r="L83" s="146" t="s">
        <v>1394</v>
      </c>
      <c r="M83" s="144">
        <v>0.63160000000000005</v>
      </c>
      <c r="N83" t="str">
        <f>_xlfn.XLOOKUP(Disabilities_ELA[[#This Row],[School Name]],Maine_Schools[School Name],Maine_Schools[Comparison School Type], "Error")</f>
        <v>Non Charter</v>
      </c>
      <c r="O83" s="146" t="str">
        <f>_xlfn.XLOOKUP(Disabilities_ELA[[#This Row],[School Name]],Maine_Schools[School Name],Maine_Schools[Comparison Grade Span], "Error")</f>
        <v>07-08</v>
      </c>
    </row>
    <row r="84" spans="1:15">
      <c r="A84" s="146" t="s">
        <v>573</v>
      </c>
      <c r="B84">
        <v>798</v>
      </c>
      <c r="C84" s="146" t="s">
        <v>906</v>
      </c>
      <c r="D84">
        <v>805</v>
      </c>
      <c r="E84" s="146" t="s">
        <v>216</v>
      </c>
      <c r="F84" s="146" t="s">
        <v>2335</v>
      </c>
      <c r="G84" s="146" t="s">
        <v>1714</v>
      </c>
      <c r="H84" s="146" t="s">
        <v>2334</v>
      </c>
      <c r="I84">
        <v>65</v>
      </c>
      <c r="J84">
        <v>64</v>
      </c>
      <c r="K84">
        <v>0.98460000000000003</v>
      </c>
      <c r="L84" s="146" t="s">
        <v>1383</v>
      </c>
      <c r="M84" s="144">
        <v>0.8125</v>
      </c>
      <c r="N84" t="str">
        <f>_xlfn.XLOOKUP(Disabilities_ELA[[#This Row],[School Name]],Maine_Schools[School Name],Maine_Schools[Comparison School Type], "Error")</f>
        <v>Non Charter</v>
      </c>
      <c r="O84" s="146" t="str">
        <f>_xlfn.XLOOKUP(Disabilities_ELA[[#This Row],[School Name]],Maine_Schools[School Name],Maine_Schools[Comparison Grade Span], "Error")</f>
        <v>03-08</v>
      </c>
    </row>
    <row r="85" spans="1:15">
      <c r="A85" s="146" t="s">
        <v>573</v>
      </c>
      <c r="B85">
        <v>277</v>
      </c>
      <c r="C85" s="146" t="s">
        <v>887</v>
      </c>
      <c r="D85">
        <v>278</v>
      </c>
      <c r="E85" s="146" t="s">
        <v>523</v>
      </c>
      <c r="F85" s="146" t="s">
        <v>2335</v>
      </c>
      <c r="G85" s="146" t="s">
        <v>1714</v>
      </c>
      <c r="H85" s="146" t="s">
        <v>2334</v>
      </c>
      <c r="I85">
        <v>43</v>
      </c>
      <c r="J85">
        <v>41</v>
      </c>
      <c r="K85">
        <v>0.95350000000000001</v>
      </c>
      <c r="L85" s="146" t="s">
        <v>1447</v>
      </c>
      <c r="M85" s="144">
        <v>0.78049999999999997</v>
      </c>
      <c r="N85" t="str">
        <f>_xlfn.XLOOKUP(Disabilities_ELA[[#This Row],[School Name]],Maine_Schools[School Name],Maine_Schools[Comparison School Type], "Error")</f>
        <v>Non Charter</v>
      </c>
      <c r="O85" s="146" t="str">
        <f>_xlfn.XLOOKUP(Disabilities_ELA[[#This Row],[School Name]],Maine_Schools[School Name],Maine_Schools[Comparison Grade Span], "Error")</f>
        <v>03-08</v>
      </c>
    </row>
    <row r="86" spans="1:15">
      <c r="A86" s="146" t="s">
        <v>573</v>
      </c>
      <c r="B86">
        <v>282</v>
      </c>
      <c r="C86" s="146" t="s">
        <v>891</v>
      </c>
      <c r="D86">
        <v>283</v>
      </c>
      <c r="E86" s="146" t="s">
        <v>220</v>
      </c>
      <c r="F86" s="146" t="s">
        <v>2335</v>
      </c>
      <c r="G86" s="146" t="s">
        <v>1714</v>
      </c>
      <c r="H86" s="146" t="s">
        <v>2334</v>
      </c>
      <c r="I86">
        <v>36</v>
      </c>
      <c r="J86">
        <v>36</v>
      </c>
      <c r="K86">
        <v>1</v>
      </c>
      <c r="L86" s="146" t="s">
        <v>1360</v>
      </c>
      <c r="M86" s="144">
        <v>0.5</v>
      </c>
      <c r="N86" t="str">
        <f>_xlfn.XLOOKUP(Disabilities_ELA[[#This Row],[School Name]],Maine_Schools[School Name],Maine_Schools[Comparison School Type], "Error")</f>
        <v>Non Charter</v>
      </c>
      <c r="O86" s="146" t="str">
        <f>_xlfn.XLOOKUP(Disabilities_ELA[[#This Row],[School Name]],Maine_Schools[School Name],Maine_Schools[Comparison Grade Span], "Error")</f>
        <v>06-12</v>
      </c>
    </row>
    <row r="87" spans="1:15">
      <c r="A87" s="146" t="s">
        <v>573</v>
      </c>
      <c r="B87">
        <v>1672</v>
      </c>
      <c r="C87" s="146" t="s">
        <v>581</v>
      </c>
      <c r="D87">
        <v>1673</v>
      </c>
      <c r="E87" s="146" t="s">
        <v>581</v>
      </c>
      <c r="F87" s="146" t="s">
        <v>2335</v>
      </c>
      <c r="G87" s="146" t="s">
        <v>1714</v>
      </c>
      <c r="H87" s="146" t="s">
        <v>2334</v>
      </c>
      <c r="I87">
        <v>36</v>
      </c>
      <c r="J87">
        <v>34</v>
      </c>
      <c r="K87">
        <v>0.94440000000000002</v>
      </c>
      <c r="L87" s="146" t="s">
        <v>1557</v>
      </c>
      <c r="M87" s="144">
        <v>0.55879999999999996</v>
      </c>
      <c r="N87" t="str">
        <f>_xlfn.XLOOKUP(Disabilities_ELA[[#This Row],[School Name]],Maine_Schools[School Name],Maine_Schools[Comparison School Type], "Error")</f>
        <v>Charter</v>
      </c>
      <c r="O87" s="146" t="str">
        <f>_xlfn.XLOOKUP(Disabilities_ELA[[#This Row],[School Name]],Maine_Schools[School Name],Maine_Schools[Comparison Grade Span], "Error")</f>
        <v>07-12</v>
      </c>
    </row>
    <row r="88" spans="1:15">
      <c r="A88" s="146" t="s">
        <v>573</v>
      </c>
      <c r="B88">
        <v>1739</v>
      </c>
      <c r="C88" s="146" t="s">
        <v>582</v>
      </c>
      <c r="D88">
        <v>1715</v>
      </c>
      <c r="E88" s="146" t="s">
        <v>582</v>
      </c>
      <c r="F88" s="146" t="s">
        <v>2335</v>
      </c>
      <c r="G88" s="146" t="s">
        <v>1714</v>
      </c>
      <c r="H88" s="146" t="s">
        <v>2334</v>
      </c>
      <c r="I88">
        <v>40</v>
      </c>
      <c r="J88">
        <v>39</v>
      </c>
      <c r="K88">
        <v>0.97499999999999998</v>
      </c>
      <c r="L88" s="146" t="s">
        <v>1578</v>
      </c>
      <c r="M88" s="144">
        <v>0.69230000000000003</v>
      </c>
      <c r="N88" t="str">
        <f>_xlfn.XLOOKUP(Disabilities_ELA[[#This Row],[School Name]],Maine_Schools[School Name],Maine_Schools[Comparison School Type], "Error")</f>
        <v>Charter</v>
      </c>
      <c r="O88" s="146" t="str">
        <f>_xlfn.XLOOKUP(Disabilities_ELA[[#This Row],[School Name]],Maine_Schools[School Name],Maine_Schools[Comparison Grade Span], "Error")</f>
        <v>07-12</v>
      </c>
    </row>
    <row r="89" spans="1:15">
      <c r="A89" s="146" t="s">
        <v>573</v>
      </c>
      <c r="B89">
        <v>296</v>
      </c>
      <c r="C89" s="146" t="s">
        <v>895</v>
      </c>
      <c r="D89">
        <v>297</v>
      </c>
      <c r="E89" s="146" t="s">
        <v>243</v>
      </c>
      <c r="F89" s="146" t="s">
        <v>2335</v>
      </c>
      <c r="G89" s="146" t="s">
        <v>1714</v>
      </c>
      <c r="H89" s="146" t="s">
        <v>2334</v>
      </c>
      <c r="I89">
        <v>59</v>
      </c>
      <c r="J89">
        <v>53</v>
      </c>
      <c r="K89">
        <v>0.89829999999999999</v>
      </c>
      <c r="L89" s="146" t="s">
        <v>1288</v>
      </c>
      <c r="M89" s="144">
        <v>0.67920000000000003</v>
      </c>
      <c r="N89" t="str">
        <f>_xlfn.XLOOKUP(Disabilities_ELA[[#This Row],[School Name]],Maine_Schools[School Name],Maine_Schools[Comparison School Type], "Error")</f>
        <v>Non Charter</v>
      </c>
      <c r="O89" s="146" t="str">
        <f>_xlfn.XLOOKUP(Disabilities_ELA[[#This Row],[School Name]],Maine_Schools[School Name],Maine_Schools[Comparison Grade Span], "Error")</f>
        <v>03-08</v>
      </c>
    </row>
    <row r="90" spans="1:15">
      <c r="A90" s="146" t="s">
        <v>573</v>
      </c>
      <c r="B90">
        <v>298</v>
      </c>
      <c r="C90" s="146" t="s">
        <v>897</v>
      </c>
      <c r="D90">
        <v>299</v>
      </c>
      <c r="E90" s="146" t="s">
        <v>42</v>
      </c>
      <c r="F90" s="146" t="s">
        <v>2335</v>
      </c>
      <c r="G90" s="146" t="s">
        <v>1714</v>
      </c>
      <c r="H90" s="146" t="s">
        <v>2334</v>
      </c>
      <c r="I90">
        <v>19</v>
      </c>
      <c r="J90">
        <v>18</v>
      </c>
      <c r="K90">
        <v>0.94740000000000002</v>
      </c>
      <c r="L90" s="146" t="s">
        <v>1289</v>
      </c>
      <c r="M90" s="144">
        <v>0.5</v>
      </c>
      <c r="N90" t="str">
        <f>_xlfn.XLOOKUP(Disabilities_ELA[[#This Row],[School Name]],Maine_Schools[School Name],Maine_Schools[Comparison School Type], "Error")</f>
        <v>Non Charter</v>
      </c>
      <c r="O90" s="146" t="str">
        <f>_xlfn.XLOOKUP(Disabilities_ELA[[#This Row],[School Name]],Maine_Schools[School Name],Maine_Schools[Comparison Grade Span], "Error")</f>
        <v>PK-05</v>
      </c>
    </row>
    <row r="91" spans="1:15">
      <c r="A91" s="146" t="s">
        <v>573</v>
      </c>
      <c r="B91">
        <v>298</v>
      </c>
      <c r="C91" s="146" t="s">
        <v>897</v>
      </c>
      <c r="D91">
        <v>301</v>
      </c>
      <c r="E91" s="146" t="s">
        <v>122</v>
      </c>
      <c r="F91" s="146" t="s">
        <v>2335</v>
      </c>
      <c r="G91" s="146" t="s">
        <v>1714</v>
      </c>
      <c r="H91" s="146" t="s">
        <v>2334</v>
      </c>
      <c r="I91">
        <v>39</v>
      </c>
      <c r="J91">
        <v>36</v>
      </c>
      <c r="K91">
        <v>0.92310000000000003</v>
      </c>
      <c r="L91" s="146" t="s">
        <v>1454</v>
      </c>
      <c r="M91" s="144">
        <v>0.58330000000000004</v>
      </c>
      <c r="N91" t="str">
        <f>_xlfn.XLOOKUP(Disabilities_ELA[[#This Row],[School Name]],Maine_Schools[School Name],Maine_Schools[Comparison School Type], "Error")</f>
        <v>Non Charter</v>
      </c>
      <c r="O91" s="146" t="str">
        <f>_xlfn.XLOOKUP(Disabilities_ELA[[#This Row],[School Name]],Maine_Schools[School Name],Maine_Schools[Comparison Grade Span], "Error")</f>
        <v>06-12</v>
      </c>
    </row>
    <row r="92" spans="1:15">
      <c r="A92" s="146" t="s">
        <v>573</v>
      </c>
      <c r="B92">
        <v>311</v>
      </c>
      <c r="C92" s="146" t="s">
        <v>902</v>
      </c>
      <c r="D92">
        <v>312</v>
      </c>
      <c r="E92" s="146" t="s">
        <v>230</v>
      </c>
      <c r="F92" s="146" t="s">
        <v>2335</v>
      </c>
      <c r="G92" s="146" t="s">
        <v>1714</v>
      </c>
      <c r="H92" s="146" t="s">
        <v>2334</v>
      </c>
      <c r="I92">
        <v>20</v>
      </c>
      <c r="J92">
        <v>19</v>
      </c>
      <c r="K92">
        <v>0.95</v>
      </c>
      <c r="L92" s="146" t="s">
        <v>1287</v>
      </c>
      <c r="M92" s="144">
        <v>0.52629999999999999</v>
      </c>
      <c r="N92" t="str">
        <f>_xlfn.XLOOKUP(Disabilities_ELA[[#This Row],[School Name]],Maine_Schools[School Name],Maine_Schools[Comparison School Type], "Error")</f>
        <v>Non Charter</v>
      </c>
      <c r="O92" s="146" t="str">
        <f>_xlfn.XLOOKUP(Disabilities_ELA[[#This Row],[School Name]],Maine_Schools[School Name],Maine_Schools[Comparison Grade Span], "Error")</f>
        <v>03-08</v>
      </c>
    </row>
    <row r="93" spans="1:15">
      <c r="A93" s="146" t="s">
        <v>573</v>
      </c>
      <c r="B93">
        <v>1036</v>
      </c>
      <c r="C93" s="146" t="s">
        <v>910</v>
      </c>
      <c r="D93">
        <v>1037</v>
      </c>
      <c r="E93" s="146" t="s">
        <v>232</v>
      </c>
      <c r="F93" s="146" t="s">
        <v>2335</v>
      </c>
      <c r="G93" s="146" t="s">
        <v>1714</v>
      </c>
      <c r="H93" s="146" t="s">
        <v>2334</v>
      </c>
      <c r="I93">
        <v>25</v>
      </c>
      <c r="J93">
        <v>20</v>
      </c>
      <c r="K93">
        <v>0.8</v>
      </c>
      <c r="L93" s="146" t="s">
        <v>1372</v>
      </c>
      <c r="M93" s="144">
        <v>0.4</v>
      </c>
      <c r="N93" t="str">
        <f>_xlfn.XLOOKUP(Disabilities_ELA[[#This Row],[School Name]],Maine_Schools[School Name],Maine_Schools[Comparison School Type], "Error")</f>
        <v>Non Charter</v>
      </c>
      <c r="O93" s="146" t="str">
        <f>_xlfn.XLOOKUP(Disabilities_ELA[[#This Row],[School Name]],Maine_Schools[School Name],Maine_Schools[Comparison Grade Span], "Error")</f>
        <v>09-12</v>
      </c>
    </row>
    <row r="94" spans="1:15">
      <c r="A94" s="146" t="s">
        <v>573</v>
      </c>
      <c r="B94">
        <v>319</v>
      </c>
      <c r="C94" s="146" t="s">
        <v>911</v>
      </c>
      <c r="D94">
        <v>320</v>
      </c>
      <c r="E94" s="146" t="s">
        <v>504</v>
      </c>
      <c r="F94" s="146" t="s">
        <v>2335</v>
      </c>
      <c r="G94" s="146" t="s">
        <v>1714</v>
      </c>
      <c r="H94" s="146" t="s">
        <v>2334</v>
      </c>
      <c r="I94">
        <v>19</v>
      </c>
      <c r="J94">
        <v>19</v>
      </c>
      <c r="K94">
        <v>1</v>
      </c>
      <c r="L94" s="146" t="s">
        <v>1394</v>
      </c>
      <c r="M94" s="144">
        <v>0.63160000000000005</v>
      </c>
      <c r="N94" t="str">
        <f>_xlfn.XLOOKUP(Disabilities_ELA[[#This Row],[School Name]],Maine_Schools[School Name],Maine_Schools[Comparison School Type], "Error")</f>
        <v>Non Charter</v>
      </c>
      <c r="O94" s="146" t="str">
        <f>_xlfn.XLOOKUP(Disabilities_ELA[[#This Row],[School Name]],Maine_Schools[School Name],Maine_Schools[Comparison Grade Span], "Error")</f>
        <v>03-08</v>
      </c>
    </row>
    <row r="95" spans="1:15">
      <c r="A95" s="146" t="s">
        <v>573</v>
      </c>
      <c r="B95">
        <v>342</v>
      </c>
      <c r="C95" s="146" t="s">
        <v>915</v>
      </c>
      <c r="D95">
        <v>344</v>
      </c>
      <c r="E95" s="146" t="s">
        <v>267</v>
      </c>
      <c r="F95" s="146" t="s">
        <v>2335</v>
      </c>
      <c r="G95" s="146" t="s">
        <v>1714</v>
      </c>
      <c r="H95" s="146" t="s">
        <v>2334</v>
      </c>
      <c r="I95">
        <v>60</v>
      </c>
      <c r="J95">
        <v>60</v>
      </c>
      <c r="K95">
        <v>1</v>
      </c>
      <c r="L95" s="146" t="s">
        <v>1373</v>
      </c>
      <c r="M95" s="144">
        <v>0.63329999999999997</v>
      </c>
      <c r="N95" t="str">
        <f>_xlfn.XLOOKUP(Disabilities_ELA[[#This Row],[School Name]],Maine_Schools[School Name],Maine_Schools[Comparison School Type], "Error")</f>
        <v>Non Charter</v>
      </c>
      <c r="O95" s="146" t="str">
        <f>_xlfn.XLOOKUP(Disabilities_ELA[[#This Row],[School Name]],Maine_Schools[School Name],Maine_Schools[Comparison Grade Span], "Error")</f>
        <v>03-08</v>
      </c>
    </row>
    <row r="96" spans="1:15">
      <c r="A96" s="146" t="s">
        <v>573</v>
      </c>
      <c r="B96">
        <v>1013</v>
      </c>
      <c r="C96" s="146" t="s">
        <v>715</v>
      </c>
      <c r="D96">
        <v>1014</v>
      </c>
      <c r="E96" s="146" t="s">
        <v>213</v>
      </c>
      <c r="F96" s="146" t="s">
        <v>2335</v>
      </c>
      <c r="G96" s="146" t="s">
        <v>1714</v>
      </c>
      <c r="H96" s="146" t="s">
        <v>2334</v>
      </c>
      <c r="I96">
        <v>37</v>
      </c>
      <c r="J96">
        <v>37</v>
      </c>
      <c r="K96">
        <v>1</v>
      </c>
      <c r="L96" s="146" t="s">
        <v>1286</v>
      </c>
      <c r="M96" s="144">
        <v>0.67569999999999997</v>
      </c>
      <c r="N96" t="str">
        <f>_xlfn.XLOOKUP(Disabilities_ELA[[#This Row],[School Name]],Maine_Schools[School Name],Maine_Schools[Comparison School Type], "Error")</f>
        <v>Non Charter</v>
      </c>
      <c r="O96" s="146" t="str">
        <f>_xlfn.XLOOKUP(Disabilities_ELA[[#This Row],[School Name]],Maine_Schools[School Name],Maine_Schools[Comparison Grade Span], "Error")</f>
        <v>03-08</v>
      </c>
    </row>
    <row r="97" spans="1:15">
      <c r="A97" s="146" t="s">
        <v>573</v>
      </c>
      <c r="B97">
        <v>364</v>
      </c>
      <c r="C97" s="146" t="s">
        <v>923</v>
      </c>
      <c r="D97">
        <v>369</v>
      </c>
      <c r="E97" s="146" t="s">
        <v>31</v>
      </c>
      <c r="F97" s="146" t="s">
        <v>2335</v>
      </c>
      <c r="G97" s="146" t="s">
        <v>1714</v>
      </c>
      <c r="H97" s="146" t="s">
        <v>2334</v>
      </c>
      <c r="I97">
        <v>49</v>
      </c>
      <c r="J97">
        <v>43</v>
      </c>
      <c r="K97">
        <v>0.87760000000000005</v>
      </c>
      <c r="L97" s="146" t="s">
        <v>1308</v>
      </c>
      <c r="M97" s="144">
        <v>0.60470000000000002</v>
      </c>
      <c r="N97" t="str">
        <f>_xlfn.XLOOKUP(Disabilities_ELA[[#This Row],[School Name]],Maine_Schools[School Name],Maine_Schools[Comparison School Type], "Error")</f>
        <v>Non Charter</v>
      </c>
      <c r="O97" s="146" t="str">
        <f>_xlfn.XLOOKUP(Disabilities_ELA[[#This Row],[School Name]],Maine_Schools[School Name],Maine_Schools[Comparison Grade Span], "Error")</f>
        <v>PK-05</v>
      </c>
    </row>
    <row r="98" spans="1:15">
      <c r="A98" s="146" t="s">
        <v>573</v>
      </c>
      <c r="B98">
        <v>364</v>
      </c>
      <c r="C98" s="146" t="s">
        <v>923</v>
      </c>
      <c r="D98">
        <v>385</v>
      </c>
      <c r="E98" s="146" t="s">
        <v>245</v>
      </c>
      <c r="F98" s="146" t="s">
        <v>2335</v>
      </c>
      <c r="G98" s="146" t="s">
        <v>1714</v>
      </c>
      <c r="H98" s="146" t="s">
        <v>2334</v>
      </c>
      <c r="I98">
        <v>35</v>
      </c>
      <c r="J98">
        <v>35</v>
      </c>
      <c r="K98">
        <v>1</v>
      </c>
      <c r="L98" s="146" t="s">
        <v>1327</v>
      </c>
      <c r="M98" s="144">
        <v>0.68569999999999998</v>
      </c>
      <c r="N98" t="str">
        <f>_xlfn.XLOOKUP(Disabilities_ELA[[#This Row],[School Name]],Maine_Schools[School Name],Maine_Schools[Comparison School Type], "Error")</f>
        <v>Non Charter</v>
      </c>
      <c r="O98" s="146" t="str">
        <f>_xlfn.XLOOKUP(Disabilities_ELA[[#This Row],[School Name]],Maine_Schools[School Name],Maine_Schools[Comparison Grade Span], "Error")</f>
        <v>PK-05</v>
      </c>
    </row>
    <row r="99" spans="1:15">
      <c r="A99" s="146" t="s">
        <v>573</v>
      </c>
      <c r="B99">
        <v>364</v>
      </c>
      <c r="C99" s="146" t="s">
        <v>923</v>
      </c>
      <c r="D99">
        <v>381</v>
      </c>
      <c r="E99" s="146" t="s">
        <v>274</v>
      </c>
      <c r="F99" s="146" t="s">
        <v>2335</v>
      </c>
      <c r="G99" s="146" t="s">
        <v>1714</v>
      </c>
      <c r="H99" s="146" t="s">
        <v>2334</v>
      </c>
      <c r="I99">
        <v>41</v>
      </c>
      <c r="J99">
        <v>38</v>
      </c>
      <c r="K99">
        <v>0.92679999999999996</v>
      </c>
      <c r="L99" s="146" t="s">
        <v>1298</v>
      </c>
      <c r="M99" s="144">
        <v>0.57889999999999997</v>
      </c>
      <c r="N99" t="str">
        <f>_xlfn.XLOOKUP(Disabilities_ELA[[#This Row],[School Name]],Maine_Schools[School Name],Maine_Schools[Comparison School Type], "Error")</f>
        <v>Non Charter</v>
      </c>
      <c r="O99" s="146" t="str">
        <f>_xlfn.XLOOKUP(Disabilities_ELA[[#This Row],[School Name]],Maine_Schools[School Name],Maine_Schools[Comparison Grade Span], "Error")</f>
        <v>PK-05</v>
      </c>
    </row>
    <row r="100" spans="1:15">
      <c r="A100" s="146" t="s">
        <v>573</v>
      </c>
      <c r="B100">
        <v>364</v>
      </c>
      <c r="C100" s="146" t="s">
        <v>923</v>
      </c>
      <c r="D100">
        <v>373</v>
      </c>
      <c r="E100" s="146" t="s">
        <v>298</v>
      </c>
      <c r="F100" s="146" t="s">
        <v>2335</v>
      </c>
      <c r="G100" s="146" t="s">
        <v>1714</v>
      </c>
      <c r="H100" s="146" t="s">
        <v>2334</v>
      </c>
      <c r="I100">
        <v>31</v>
      </c>
      <c r="J100">
        <v>31</v>
      </c>
      <c r="K100">
        <v>1</v>
      </c>
      <c r="L100" s="146" t="s">
        <v>1360</v>
      </c>
      <c r="M100" s="144">
        <v>0.5806</v>
      </c>
      <c r="N100" t="str">
        <f>_xlfn.XLOOKUP(Disabilities_ELA[[#This Row],[School Name]],Maine_Schools[School Name],Maine_Schools[Comparison School Type], "Error")</f>
        <v>Non Charter</v>
      </c>
      <c r="O100" s="146" t="str">
        <f>_xlfn.XLOOKUP(Disabilities_ELA[[#This Row],[School Name]],Maine_Schools[School Name],Maine_Schools[Comparison Grade Span], "Error")</f>
        <v>PK-05</v>
      </c>
    </row>
    <row r="101" spans="1:15">
      <c r="A101" s="146" t="s">
        <v>573</v>
      </c>
      <c r="B101">
        <v>364</v>
      </c>
      <c r="C101" s="146" t="s">
        <v>923</v>
      </c>
      <c r="D101">
        <v>375</v>
      </c>
      <c r="E101" s="146" t="s">
        <v>132</v>
      </c>
      <c r="F101" s="146" t="s">
        <v>2335</v>
      </c>
      <c r="G101" s="146" t="s">
        <v>1714</v>
      </c>
      <c r="H101" s="146" t="s">
        <v>2334</v>
      </c>
      <c r="I101">
        <v>74</v>
      </c>
      <c r="J101">
        <v>63</v>
      </c>
      <c r="K101">
        <v>0.85140000000000005</v>
      </c>
      <c r="L101" s="146" t="s">
        <v>1429</v>
      </c>
      <c r="M101" s="144">
        <v>0.63490000000000002</v>
      </c>
      <c r="N101" t="str">
        <f>_xlfn.XLOOKUP(Disabilities_ELA[[#This Row],[School Name]],Maine_Schools[School Name],Maine_Schools[Comparison School Type], "Error")</f>
        <v>Non Charter</v>
      </c>
      <c r="O101" s="146" t="str">
        <f>_xlfn.XLOOKUP(Disabilities_ELA[[#This Row],[School Name]],Maine_Schools[School Name],Maine_Schools[Comparison Grade Span], "Error")</f>
        <v>06-08</v>
      </c>
    </row>
    <row r="102" spans="1:15">
      <c r="A102" s="146" t="s">
        <v>573</v>
      </c>
      <c r="B102">
        <v>364</v>
      </c>
      <c r="C102" s="146" t="s">
        <v>923</v>
      </c>
      <c r="D102">
        <v>376</v>
      </c>
      <c r="E102" s="146" t="s">
        <v>110</v>
      </c>
      <c r="F102" s="146" t="s">
        <v>2335</v>
      </c>
      <c r="G102" s="146" t="s">
        <v>1714</v>
      </c>
      <c r="H102" s="146" t="s">
        <v>2334</v>
      </c>
      <c r="I102">
        <v>70</v>
      </c>
      <c r="J102">
        <v>64</v>
      </c>
      <c r="K102">
        <v>0.9143</v>
      </c>
      <c r="L102" s="146" t="s">
        <v>1397</v>
      </c>
      <c r="M102" s="144">
        <v>0.65629999999999999</v>
      </c>
      <c r="N102" t="str">
        <f>_xlfn.XLOOKUP(Disabilities_ELA[[#This Row],[School Name]],Maine_Schools[School Name],Maine_Schools[Comparison School Type], "Error")</f>
        <v>Non Charter</v>
      </c>
      <c r="O102" s="146" t="str">
        <f>_xlfn.XLOOKUP(Disabilities_ELA[[#This Row],[School Name]],Maine_Schools[School Name],Maine_Schools[Comparison Grade Span], "Error")</f>
        <v>06-08</v>
      </c>
    </row>
    <row r="103" spans="1:15">
      <c r="A103" s="146" t="s">
        <v>573</v>
      </c>
      <c r="B103">
        <v>364</v>
      </c>
      <c r="C103" s="146" t="s">
        <v>923</v>
      </c>
      <c r="D103">
        <v>370</v>
      </c>
      <c r="E103" s="146" t="s">
        <v>479</v>
      </c>
      <c r="F103" s="146" t="s">
        <v>2335</v>
      </c>
      <c r="G103" s="146" t="s">
        <v>1714</v>
      </c>
      <c r="H103" s="146" t="s">
        <v>2334</v>
      </c>
      <c r="I103">
        <v>18</v>
      </c>
      <c r="J103">
        <v>16</v>
      </c>
      <c r="K103">
        <v>0.88890000000000002</v>
      </c>
      <c r="L103" s="146" t="s">
        <v>1389</v>
      </c>
      <c r="M103" s="144">
        <v>0.4375</v>
      </c>
      <c r="N103" t="str">
        <f>_xlfn.XLOOKUP(Disabilities_ELA[[#This Row],[School Name]],Maine_Schools[School Name],Maine_Schools[Comparison School Type], "Error")</f>
        <v>Non Charter</v>
      </c>
      <c r="O103" s="146" t="str">
        <f>_xlfn.XLOOKUP(Disabilities_ELA[[#This Row],[School Name]],Maine_Schools[School Name],Maine_Schools[Comparison Grade Span], "Error")</f>
        <v>PK-05</v>
      </c>
    </row>
    <row r="104" spans="1:15">
      <c r="A104" s="146" t="s">
        <v>573</v>
      </c>
      <c r="B104">
        <v>364</v>
      </c>
      <c r="C104" s="146" t="s">
        <v>923</v>
      </c>
      <c r="D104">
        <v>377</v>
      </c>
      <c r="E104" s="146" t="s">
        <v>349</v>
      </c>
      <c r="F104" s="146" t="s">
        <v>2335</v>
      </c>
      <c r="G104" s="146" t="s">
        <v>1714</v>
      </c>
      <c r="H104" s="146" t="s">
        <v>2334</v>
      </c>
      <c r="I104">
        <v>88</v>
      </c>
      <c r="J104">
        <v>82</v>
      </c>
      <c r="K104">
        <v>0.93179999999999996</v>
      </c>
      <c r="L104" s="146" t="s">
        <v>1456</v>
      </c>
      <c r="M104" s="144">
        <v>0.67069999999999996</v>
      </c>
      <c r="N104" t="str">
        <f>_xlfn.XLOOKUP(Disabilities_ELA[[#This Row],[School Name]],Maine_Schools[School Name],Maine_Schools[Comparison School Type], "Error")</f>
        <v>Non Charter</v>
      </c>
      <c r="O104" s="146" t="str">
        <f>_xlfn.XLOOKUP(Disabilities_ELA[[#This Row],[School Name]],Maine_Schools[School Name],Maine_Schools[Comparison Grade Span], "Error")</f>
        <v>06-08</v>
      </c>
    </row>
    <row r="105" spans="1:15">
      <c r="A105" s="146" t="s">
        <v>573</v>
      </c>
      <c r="B105">
        <v>364</v>
      </c>
      <c r="C105" s="146" t="s">
        <v>923</v>
      </c>
      <c r="D105">
        <v>386</v>
      </c>
      <c r="E105" s="146" t="s">
        <v>403</v>
      </c>
      <c r="F105" s="146" t="s">
        <v>2335</v>
      </c>
      <c r="G105" s="146" t="s">
        <v>1714</v>
      </c>
      <c r="H105" s="146" t="s">
        <v>2334</v>
      </c>
      <c r="I105">
        <v>32</v>
      </c>
      <c r="J105">
        <v>31</v>
      </c>
      <c r="K105">
        <v>0.96879999999999999</v>
      </c>
      <c r="L105" s="146" t="s">
        <v>1360</v>
      </c>
      <c r="M105" s="144">
        <v>0.5806</v>
      </c>
      <c r="N105" t="str">
        <f>_xlfn.XLOOKUP(Disabilities_ELA[[#This Row],[School Name]],Maine_Schools[School Name],Maine_Schools[Comparison School Type], "Error")</f>
        <v>Non Charter</v>
      </c>
      <c r="O105" s="146" t="str">
        <f>_xlfn.XLOOKUP(Disabilities_ELA[[#This Row],[School Name]],Maine_Schools[School Name],Maine_Schools[Comparison Grade Span], "Error")</f>
        <v>KG-05</v>
      </c>
    </row>
    <row r="106" spans="1:15">
      <c r="A106" s="146" t="s">
        <v>573</v>
      </c>
      <c r="B106">
        <v>364</v>
      </c>
      <c r="C106" s="146" t="s">
        <v>923</v>
      </c>
      <c r="D106">
        <v>378</v>
      </c>
      <c r="E106" s="146" t="s">
        <v>104</v>
      </c>
      <c r="F106" s="146" t="s">
        <v>2335</v>
      </c>
      <c r="G106" s="146" t="s">
        <v>1714</v>
      </c>
      <c r="H106" s="146" t="s">
        <v>2334</v>
      </c>
      <c r="I106">
        <v>35</v>
      </c>
      <c r="J106">
        <v>23</v>
      </c>
      <c r="K106">
        <v>0.65710000000000002</v>
      </c>
      <c r="L106" s="146" t="s">
        <v>1293</v>
      </c>
      <c r="M106" s="144">
        <v>0.60870000000000002</v>
      </c>
      <c r="N106" t="str">
        <f>_xlfn.XLOOKUP(Disabilities_ELA[[#This Row],[School Name]],Maine_Schools[School Name],Maine_Schools[Comparison School Type], "Error")</f>
        <v>Non Charter</v>
      </c>
      <c r="O106" s="146" t="str">
        <f>_xlfn.XLOOKUP(Disabilities_ELA[[#This Row],[School Name]],Maine_Schools[School Name],Maine_Schools[Comparison Grade Span], "Error")</f>
        <v>09-12</v>
      </c>
    </row>
    <row r="107" spans="1:15">
      <c r="A107" s="146" t="s">
        <v>573</v>
      </c>
      <c r="B107">
        <v>364</v>
      </c>
      <c r="C107" s="146" t="s">
        <v>923</v>
      </c>
      <c r="D107">
        <v>372</v>
      </c>
      <c r="E107" s="146" t="s">
        <v>519</v>
      </c>
      <c r="F107" s="146" t="s">
        <v>2335</v>
      </c>
      <c r="G107" s="146" t="s">
        <v>1714</v>
      </c>
      <c r="H107" s="146" t="s">
        <v>2334</v>
      </c>
      <c r="I107">
        <v>15</v>
      </c>
      <c r="J107">
        <v>15</v>
      </c>
      <c r="K107">
        <v>1</v>
      </c>
      <c r="L107" s="146" t="s">
        <v>1289</v>
      </c>
      <c r="M107" s="144">
        <v>0.6</v>
      </c>
      <c r="N107" t="str">
        <f>_xlfn.XLOOKUP(Disabilities_ELA[[#This Row],[School Name]],Maine_Schools[School Name],Maine_Schools[Comparison School Type], "Error")</f>
        <v>Non Charter</v>
      </c>
      <c r="O107" s="146" t="str">
        <f>_xlfn.XLOOKUP(Disabilities_ELA[[#This Row],[School Name]],Maine_Schools[School Name],Maine_Schools[Comparison Grade Span], "Error")</f>
        <v>PK-05</v>
      </c>
    </row>
    <row r="108" spans="1:15">
      <c r="A108" s="146" t="s">
        <v>573</v>
      </c>
      <c r="B108">
        <v>1438</v>
      </c>
      <c r="C108" s="146" t="s">
        <v>930</v>
      </c>
      <c r="D108">
        <v>59</v>
      </c>
      <c r="E108" s="146" t="s">
        <v>8</v>
      </c>
      <c r="F108" s="146" t="s">
        <v>2335</v>
      </c>
      <c r="G108" s="146" t="s">
        <v>1714</v>
      </c>
      <c r="H108" s="146" t="s">
        <v>2334</v>
      </c>
      <c r="I108">
        <v>84</v>
      </c>
      <c r="J108">
        <v>76</v>
      </c>
      <c r="K108">
        <v>0.90480000000000005</v>
      </c>
      <c r="L108" s="146" t="s">
        <v>1343</v>
      </c>
      <c r="M108" s="144">
        <v>0.82889999999999997</v>
      </c>
      <c r="N108" t="str">
        <f>_xlfn.XLOOKUP(Disabilities_ELA[[#This Row],[School Name]],Maine_Schools[School Name],Maine_Schools[Comparison School Type], "Error")</f>
        <v>Non Charter</v>
      </c>
      <c r="O108" s="146" t="str">
        <f>_xlfn.XLOOKUP(Disabilities_ELA[[#This Row],[School Name]],Maine_Schools[School Name],Maine_Schools[Comparison Grade Span], "Error")</f>
        <v>06-08</v>
      </c>
    </row>
    <row r="109" spans="1:15">
      <c r="A109" s="146" t="s">
        <v>573</v>
      </c>
      <c r="B109">
        <v>1438</v>
      </c>
      <c r="C109" s="146" t="s">
        <v>930</v>
      </c>
      <c r="D109">
        <v>57</v>
      </c>
      <c r="E109" s="146" t="s">
        <v>235</v>
      </c>
      <c r="F109" s="146" t="s">
        <v>2335</v>
      </c>
      <c r="G109" s="146" t="s">
        <v>1714</v>
      </c>
      <c r="H109" s="146" t="s">
        <v>2334</v>
      </c>
      <c r="I109">
        <v>42</v>
      </c>
      <c r="J109">
        <v>41</v>
      </c>
      <c r="K109">
        <v>0.97619999999999996</v>
      </c>
      <c r="L109" s="146" t="s">
        <v>1447</v>
      </c>
      <c r="M109" s="144">
        <v>0.78049999999999997</v>
      </c>
      <c r="N109" t="str">
        <f>_xlfn.XLOOKUP(Disabilities_ELA[[#This Row],[School Name]],Maine_Schools[School Name],Maine_Schools[Comparison School Type], "Error")</f>
        <v>Non Charter</v>
      </c>
      <c r="O109" s="146" t="str">
        <f>_xlfn.XLOOKUP(Disabilities_ELA[[#This Row],[School Name]],Maine_Schools[School Name],Maine_Schools[Comparison Grade Span], "Error")</f>
        <v>03-05</v>
      </c>
    </row>
    <row r="110" spans="1:15">
      <c r="A110" s="146" t="s">
        <v>573</v>
      </c>
      <c r="B110">
        <v>1438</v>
      </c>
      <c r="C110" s="146" t="s">
        <v>930</v>
      </c>
      <c r="D110">
        <v>60</v>
      </c>
      <c r="E110" s="146" t="s">
        <v>124</v>
      </c>
      <c r="F110" s="146" t="s">
        <v>2335</v>
      </c>
      <c r="G110" s="146" t="s">
        <v>1714</v>
      </c>
      <c r="H110" s="146" t="s">
        <v>2334</v>
      </c>
      <c r="I110">
        <v>36</v>
      </c>
      <c r="J110">
        <v>33</v>
      </c>
      <c r="K110">
        <v>0.91669999999999996</v>
      </c>
      <c r="L110" s="146" t="s">
        <v>1327</v>
      </c>
      <c r="M110" s="144">
        <v>0.72729999999999995</v>
      </c>
      <c r="N110" t="str">
        <f>_xlfn.XLOOKUP(Disabilities_ELA[[#This Row],[School Name]],Maine_Schools[School Name],Maine_Schools[Comparison School Type], "Error")</f>
        <v>Non Charter</v>
      </c>
      <c r="O110" s="146" t="str">
        <f>_xlfn.XLOOKUP(Disabilities_ELA[[#This Row],[School Name]],Maine_Schools[School Name],Maine_Schools[Comparison Grade Span], "Error")</f>
        <v>09-12</v>
      </c>
    </row>
    <row r="111" spans="1:15">
      <c r="A111" s="146" t="s">
        <v>573</v>
      </c>
      <c r="B111">
        <v>1438</v>
      </c>
      <c r="C111" s="146" t="s">
        <v>930</v>
      </c>
      <c r="D111">
        <v>536</v>
      </c>
      <c r="E111" s="146" t="s">
        <v>480</v>
      </c>
      <c r="F111" s="146" t="s">
        <v>2335</v>
      </c>
      <c r="G111" s="146" t="s">
        <v>1714</v>
      </c>
      <c r="H111" s="146" t="s">
        <v>2334</v>
      </c>
      <c r="I111">
        <v>55</v>
      </c>
      <c r="J111">
        <v>53</v>
      </c>
      <c r="K111">
        <v>0.96360000000000001</v>
      </c>
      <c r="L111" s="146" t="s">
        <v>1558</v>
      </c>
      <c r="M111" s="144">
        <v>0.64149999999999996</v>
      </c>
      <c r="N111" t="str">
        <f>_xlfn.XLOOKUP(Disabilities_ELA[[#This Row],[School Name]],Maine_Schools[School Name],Maine_Schools[Comparison School Type], "Error")</f>
        <v>Non Charter</v>
      </c>
      <c r="O111" s="146" t="str">
        <f>_xlfn.XLOOKUP(Disabilities_ELA[[#This Row],[School Name]],Maine_Schools[School Name],Maine_Schools[Comparison Grade Span], "Error")</f>
        <v>03-08</v>
      </c>
    </row>
    <row r="112" spans="1:15">
      <c r="A112" s="146" t="s">
        <v>573</v>
      </c>
      <c r="B112">
        <v>1445</v>
      </c>
      <c r="C112" s="146" t="s">
        <v>934</v>
      </c>
      <c r="D112">
        <v>2116</v>
      </c>
      <c r="E112" s="146" t="s">
        <v>242</v>
      </c>
      <c r="F112" s="146" t="s">
        <v>2335</v>
      </c>
      <c r="G112" s="146" t="s">
        <v>1714</v>
      </c>
      <c r="H112" s="146" t="s">
        <v>2334</v>
      </c>
      <c r="I112">
        <v>35</v>
      </c>
      <c r="J112">
        <v>35</v>
      </c>
      <c r="K112">
        <v>1</v>
      </c>
      <c r="L112" s="146" t="s">
        <v>1497</v>
      </c>
      <c r="M112" s="144">
        <v>0.57140000000000002</v>
      </c>
      <c r="N112" t="str">
        <f>_xlfn.XLOOKUP(Disabilities_ELA[[#This Row],[School Name]],Maine_Schools[School Name],Maine_Schools[Comparison School Type], "Error")</f>
        <v>Non Charter</v>
      </c>
      <c r="O112" s="146" t="str">
        <f>_xlfn.XLOOKUP(Disabilities_ELA[[#This Row],[School Name]],Maine_Schools[School Name],Maine_Schools[Comparison Grade Span], "Error")</f>
        <v>PK-05</v>
      </c>
    </row>
    <row r="113" spans="1:15">
      <c r="A113" s="146" t="s">
        <v>573</v>
      </c>
      <c r="B113">
        <v>1445</v>
      </c>
      <c r="C113" s="146" t="s">
        <v>934</v>
      </c>
      <c r="D113">
        <v>1968</v>
      </c>
      <c r="E113" s="146" t="s">
        <v>55</v>
      </c>
      <c r="F113" s="146" t="s">
        <v>2335</v>
      </c>
      <c r="G113" s="146" t="s">
        <v>1714</v>
      </c>
      <c r="H113" s="146" t="s">
        <v>2334</v>
      </c>
      <c r="I113">
        <v>65</v>
      </c>
      <c r="J113">
        <v>59</v>
      </c>
      <c r="K113">
        <v>0.90769999999999995</v>
      </c>
      <c r="L113" s="146" t="s">
        <v>1447</v>
      </c>
      <c r="M113" s="144">
        <v>0.54239999999999999</v>
      </c>
      <c r="N113" t="str">
        <f>_xlfn.XLOOKUP(Disabilities_ELA[[#This Row],[School Name]],Maine_Schools[School Name],Maine_Schools[Comparison School Type], "Error")</f>
        <v>Non Charter</v>
      </c>
      <c r="O113" s="146" t="str">
        <f>_xlfn.XLOOKUP(Disabilities_ELA[[#This Row],[School Name]],Maine_Schools[School Name],Maine_Schools[Comparison Grade Span], "Error")</f>
        <v>06-12</v>
      </c>
    </row>
    <row r="114" spans="1:15">
      <c r="A114" s="146" t="s">
        <v>573</v>
      </c>
      <c r="B114">
        <v>1445</v>
      </c>
      <c r="C114" s="146" t="s">
        <v>934</v>
      </c>
      <c r="D114">
        <v>2075</v>
      </c>
      <c r="E114" s="146" t="s">
        <v>497</v>
      </c>
      <c r="F114" s="146" t="s">
        <v>2335</v>
      </c>
      <c r="G114" s="146" t="s">
        <v>1714</v>
      </c>
      <c r="H114" s="146" t="s">
        <v>2334</v>
      </c>
      <c r="I114">
        <v>54</v>
      </c>
      <c r="J114">
        <v>51</v>
      </c>
      <c r="K114">
        <v>0.94440000000000002</v>
      </c>
      <c r="L114" s="146" t="s">
        <v>1281</v>
      </c>
      <c r="M114" s="144">
        <v>0.68630000000000002</v>
      </c>
      <c r="N114" t="str">
        <f>_xlfn.XLOOKUP(Disabilities_ELA[[#This Row],[School Name]],Maine_Schools[School Name],Maine_Schools[Comparison School Type], "Error")</f>
        <v>Non Charter</v>
      </c>
      <c r="O114" s="146" t="str">
        <f>_xlfn.XLOOKUP(Disabilities_ELA[[#This Row],[School Name]],Maine_Schools[School Name],Maine_Schools[Comparison Grade Span], "Error")</f>
        <v>03-08</v>
      </c>
    </row>
    <row r="115" spans="1:15">
      <c r="A115" s="146" t="s">
        <v>573</v>
      </c>
      <c r="B115">
        <v>561</v>
      </c>
      <c r="C115" s="146" t="s">
        <v>939</v>
      </c>
      <c r="D115">
        <v>569</v>
      </c>
      <c r="E115" s="146" t="s">
        <v>195</v>
      </c>
      <c r="F115" s="146" t="s">
        <v>2335</v>
      </c>
      <c r="G115" s="146" t="s">
        <v>1714</v>
      </c>
      <c r="H115" s="146" t="s">
        <v>2334</v>
      </c>
      <c r="I115">
        <v>55</v>
      </c>
      <c r="J115">
        <v>50</v>
      </c>
      <c r="K115">
        <v>0.90910000000000002</v>
      </c>
      <c r="L115" s="146" t="s">
        <v>1373</v>
      </c>
      <c r="M115" s="144">
        <v>0.76</v>
      </c>
      <c r="N115" t="str">
        <f>_xlfn.XLOOKUP(Disabilities_ELA[[#This Row],[School Name]],Maine_Schools[School Name],Maine_Schools[Comparison School Type], "Error")</f>
        <v>Non Charter</v>
      </c>
      <c r="O115" s="146" t="str">
        <f>_xlfn.XLOOKUP(Disabilities_ELA[[#This Row],[School Name]],Maine_Schools[School Name],Maine_Schools[Comparison Grade Span], "Error")</f>
        <v>06-08</v>
      </c>
    </row>
    <row r="116" spans="1:15">
      <c r="A116" s="146" t="s">
        <v>573</v>
      </c>
      <c r="B116">
        <v>1446</v>
      </c>
      <c r="C116" s="146" t="s">
        <v>946</v>
      </c>
      <c r="D116">
        <v>1448</v>
      </c>
      <c r="E116" s="146" t="s">
        <v>260</v>
      </c>
      <c r="F116" s="146" t="s">
        <v>2335</v>
      </c>
      <c r="G116" s="146" t="s">
        <v>1714</v>
      </c>
      <c r="H116" s="146" t="s">
        <v>2334</v>
      </c>
      <c r="I116">
        <v>42</v>
      </c>
      <c r="J116">
        <v>40</v>
      </c>
      <c r="K116">
        <v>0.95240000000000002</v>
      </c>
      <c r="L116" s="146" t="s">
        <v>1578</v>
      </c>
      <c r="M116" s="144">
        <v>0.67500000000000004</v>
      </c>
      <c r="N116" t="str">
        <f>_xlfn.XLOOKUP(Disabilities_ELA[[#This Row],[School Name]],Maine_Schools[School Name],Maine_Schools[Comparison School Type], "Error")</f>
        <v>Non Charter</v>
      </c>
      <c r="O116" s="146" t="str">
        <f>_xlfn.XLOOKUP(Disabilities_ELA[[#This Row],[School Name]],Maine_Schools[School Name],Maine_Schools[Comparison Grade Span], "Error")</f>
        <v>03-04</v>
      </c>
    </row>
    <row r="117" spans="1:15">
      <c r="A117" s="146" t="s">
        <v>573</v>
      </c>
      <c r="B117">
        <v>1446</v>
      </c>
      <c r="C117" s="146" t="s">
        <v>946</v>
      </c>
      <c r="D117">
        <v>1447</v>
      </c>
      <c r="E117" s="146" t="s">
        <v>259</v>
      </c>
      <c r="F117" s="146" t="s">
        <v>2335</v>
      </c>
      <c r="G117" s="146" t="s">
        <v>1714</v>
      </c>
      <c r="H117" s="146" t="s">
        <v>2334</v>
      </c>
      <c r="I117">
        <v>81</v>
      </c>
      <c r="J117">
        <v>79</v>
      </c>
      <c r="K117">
        <v>0.97529999999999994</v>
      </c>
      <c r="L117" s="146" t="s">
        <v>1345</v>
      </c>
      <c r="M117" s="144">
        <v>0.6835</v>
      </c>
      <c r="N117" t="str">
        <f>_xlfn.XLOOKUP(Disabilities_ELA[[#This Row],[School Name]],Maine_Schools[School Name],Maine_Schools[Comparison School Type], "Error")</f>
        <v>Non Charter</v>
      </c>
      <c r="O117" s="146" t="str">
        <f>_xlfn.XLOOKUP(Disabilities_ELA[[#This Row],[School Name]],Maine_Schools[School Name],Maine_Schools[Comparison Grade Span], "Error")</f>
        <v>05-08</v>
      </c>
    </row>
    <row r="118" spans="1:15">
      <c r="A118" s="146" t="s">
        <v>573</v>
      </c>
      <c r="B118">
        <v>1449</v>
      </c>
      <c r="C118" s="146" t="s">
        <v>950</v>
      </c>
      <c r="D118">
        <v>156</v>
      </c>
      <c r="E118" s="146" t="s">
        <v>327</v>
      </c>
      <c r="F118" s="146" t="s">
        <v>2335</v>
      </c>
      <c r="G118" s="146" t="s">
        <v>1714</v>
      </c>
      <c r="H118" s="146" t="s">
        <v>2334</v>
      </c>
      <c r="I118">
        <v>54</v>
      </c>
      <c r="J118">
        <v>53</v>
      </c>
      <c r="K118">
        <v>0.98150000000000004</v>
      </c>
      <c r="L118" s="146" t="s">
        <v>1290</v>
      </c>
      <c r="M118" s="144">
        <v>0.54720000000000002</v>
      </c>
      <c r="N118" t="str">
        <f>_xlfn.XLOOKUP(Disabilities_ELA[[#This Row],[School Name]],Maine_Schools[School Name],Maine_Schools[Comparison School Type], "Error")</f>
        <v>Non Charter</v>
      </c>
      <c r="O118" s="146" t="str">
        <f>_xlfn.XLOOKUP(Disabilities_ELA[[#This Row],[School Name]],Maine_Schools[School Name],Maine_Schools[Comparison Grade Span], "Error")</f>
        <v>03-08</v>
      </c>
    </row>
    <row r="119" spans="1:15">
      <c r="A119" s="146" t="s">
        <v>573</v>
      </c>
      <c r="B119">
        <v>1449</v>
      </c>
      <c r="C119" s="146" t="s">
        <v>950</v>
      </c>
      <c r="D119">
        <v>186</v>
      </c>
      <c r="E119" s="146" t="s">
        <v>392</v>
      </c>
      <c r="F119" s="146" t="s">
        <v>2335</v>
      </c>
      <c r="G119" s="146" t="s">
        <v>1714</v>
      </c>
      <c r="H119" s="146" t="s">
        <v>2334</v>
      </c>
      <c r="I119">
        <v>37</v>
      </c>
      <c r="J119">
        <v>35</v>
      </c>
      <c r="K119">
        <v>0.94589999999999996</v>
      </c>
      <c r="L119" s="146" t="s">
        <v>1370</v>
      </c>
      <c r="M119" s="144">
        <v>0.48570000000000002</v>
      </c>
      <c r="N119" t="str">
        <f>_xlfn.XLOOKUP(Disabilities_ELA[[#This Row],[School Name]],Maine_Schools[School Name],Maine_Schools[Comparison School Type], "Error")</f>
        <v>Non Charter</v>
      </c>
      <c r="O119" s="146" t="str">
        <f>_xlfn.XLOOKUP(Disabilities_ELA[[#This Row],[School Name]],Maine_Schools[School Name],Maine_Schools[Comparison Grade Span], "Error")</f>
        <v>06-08</v>
      </c>
    </row>
    <row r="120" spans="1:15">
      <c r="A120" s="146" t="s">
        <v>573</v>
      </c>
      <c r="B120">
        <v>1449</v>
      </c>
      <c r="C120" s="146" t="s">
        <v>950</v>
      </c>
      <c r="D120">
        <v>187</v>
      </c>
      <c r="E120" s="146" t="s">
        <v>488</v>
      </c>
      <c r="F120" s="146" t="s">
        <v>2335</v>
      </c>
      <c r="G120" s="146" t="s">
        <v>1714</v>
      </c>
      <c r="H120" s="146" t="s">
        <v>2334</v>
      </c>
      <c r="I120">
        <v>54</v>
      </c>
      <c r="J120">
        <v>51</v>
      </c>
      <c r="K120">
        <v>0.94440000000000002</v>
      </c>
      <c r="L120" s="146" t="s">
        <v>1281</v>
      </c>
      <c r="M120" s="144">
        <v>0.68630000000000002</v>
      </c>
      <c r="N120" t="str">
        <f>_xlfn.XLOOKUP(Disabilities_ELA[[#This Row],[School Name]],Maine_Schools[School Name],Maine_Schools[Comparison School Type], "Error")</f>
        <v>Non Charter</v>
      </c>
      <c r="O120" s="146" t="str">
        <f>_xlfn.XLOOKUP(Disabilities_ELA[[#This Row],[School Name]],Maine_Schools[School Name],Maine_Schools[Comparison Grade Span], "Error")</f>
        <v>03-05</v>
      </c>
    </row>
    <row r="121" spans="1:15">
      <c r="A121" s="146" t="s">
        <v>573</v>
      </c>
      <c r="B121">
        <v>587</v>
      </c>
      <c r="C121" s="146" t="s">
        <v>954</v>
      </c>
      <c r="D121">
        <v>597</v>
      </c>
      <c r="E121" s="146" t="s">
        <v>98</v>
      </c>
      <c r="F121" s="146" t="s">
        <v>2335</v>
      </c>
      <c r="G121" s="146" t="s">
        <v>1714</v>
      </c>
      <c r="H121" s="146" t="s">
        <v>2334</v>
      </c>
      <c r="I121">
        <v>37</v>
      </c>
      <c r="J121">
        <v>31</v>
      </c>
      <c r="K121">
        <v>0.83779999999999999</v>
      </c>
      <c r="L121" s="146" t="s">
        <v>1454</v>
      </c>
      <c r="M121" s="144">
        <v>0.6774</v>
      </c>
      <c r="N121" t="str">
        <f>_xlfn.XLOOKUP(Disabilities_ELA[[#This Row],[School Name]],Maine_Schools[School Name],Maine_Schools[Comparison School Type], "Error")</f>
        <v>Non Charter</v>
      </c>
      <c r="O121" s="146" t="str">
        <f>_xlfn.XLOOKUP(Disabilities_ELA[[#This Row],[School Name]],Maine_Schools[School Name],Maine_Schools[Comparison Grade Span], "Error")</f>
        <v>09-12</v>
      </c>
    </row>
    <row r="122" spans="1:15">
      <c r="A122" s="146" t="s">
        <v>573</v>
      </c>
      <c r="B122">
        <v>587</v>
      </c>
      <c r="C122" s="146" t="s">
        <v>954</v>
      </c>
      <c r="D122">
        <v>592</v>
      </c>
      <c r="E122" s="146" t="s">
        <v>15</v>
      </c>
      <c r="F122" s="146" t="s">
        <v>2335</v>
      </c>
      <c r="G122" s="146" t="s">
        <v>1714</v>
      </c>
      <c r="H122" s="146" t="s">
        <v>2334</v>
      </c>
      <c r="I122">
        <v>129</v>
      </c>
      <c r="J122">
        <v>117</v>
      </c>
      <c r="K122">
        <v>0.90700000000000003</v>
      </c>
      <c r="L122" s="146" t="s">
        <v>1527</v>
      </c>
      <c r="M122" s="144">
        <v>0.72650000000000003</v>
      </c>
      <c r="N122" t="str">
        <f>_xlfn.XLOOKUP(Disabilities_ELA[[#This Row],[School Name]],Maine_Schools[School Name],Maine_Schools[Comparison School Type], "Error")</f>
        <v>Non Charter</v>
      </c>
      <c r="O122" s="146" t="str">
        <f>_xlfn.XLOOKUP(Disabilities_ELA[[#This Row],[School Name]],Maine_Schools[School Name],Maine_Schools[Comparison Grade Span], "Error")</f>
        <v>06-08</v>
      </c>
    </row>
    <row r="123" spans="1:15">
      <c r="A123" s="146" t="s">
        <v>573</v>
      </c>
      <c r="B123">
        <v>587</v>
      </c>
      <c r="C123" s="146" t="s">
        <v>954</v>
      </c>
      <c r="D123">
        <v>600</v>
      </c>
      <c r="E123" s="146" t="s">
        <v>164</v>
      </c>
      <c r="F123" s="146" t="s">
        <v>2335</v>
      </c>
      <c r="G123" s="146" t="s">
        <v>1714</v>
      </c>
      <c r="H123" s="146" t="s">
        <v>2334</v>
      </c>
      <c r="I123">
        <v>70</v>
      </c>
      <c r="J123">
        <v>66</v>
      </c>
      <c r="K123">
        <v>0.94289999999999996</v>
      </c>
      <c r="L123" s="146" t="s">
        <v>1414</v>
      </c>
      <c r="M123" s="144">
        <v>0.65149999999999997</v>
      </c>
      <c r="N123" t="str">
        <f>_xlfn.XLOOKUP(Disabilities_ELA[[#This Row],[School Name]],Maine_Schools[School Name],Maine_Schools[Comparison School Type], "Error")</f>
        <v>Non Charter</v>
      </c>
      <c r="O123" s="146" t="str">
        <f>_xlfn.XLOOKUP(Disabilities_ELA[[#This Row],[School Name]],Maine_Schools[School Name],Maine_Schools[Comparison Grade Span], "Error")</f>
        <v>PK-05</v>
      </c>
    </row>
    <row r="124" spans="1:15">
      <c r="A124" s="146" t="s">
        <v>573</v>
      </c>
      <c r="B124">
        <v>587</v>
      </c>
      <c r="C124" s="146" t="s">
        <v>954</v>
      </c>
      <c r="D124">
        <v>599</v>
      </c>
      <c r="E124" s="146" t="s">
        <v>89</v>
      </c>
      <c r="F124" s="146" t="s">
        <v>2335</v>
      </c>
      <c r="G124" s="146" t="s">
        <v>1714</v>
      </c>
      <c r="H124" s="146" t="s">
        <v>2334</v>
      </c>
      <c r="I124">
        <v>15</v>
      </c>
      <c r="J124">
        <v>15</v>
      </c>
      <c r="K124">
        <v>1</v>
      </c>
      <c r="L124" s="146" t="s">
        <v>1389</v>
      </c>
      <c r="M124" s="144">
        <v>0.4667</v>
      </c>
      <c r="N124" t="str">
        <f>_xlfn.XLOOKUP(Disabilities_ELA[[#This Row],[School Name]],Maine_Schools[School Name],Maine_Schools[Comparison School Type], "Error")</f>
        <v>Non Charter</v>
      </c>
      <c r="O124" s="146" t="str">
        <f>_xlfn.XLOOKUP(Disabilities_ELA[[#This Row],[School Name]],Maine_Schools[School Name],Maine_Schools[Comparison Grade Span], "Error")</f>
        <v>PK-03</v>
      </c>
    </row>
    <row r="125" spans="1:15">
      <c r="A125" s="146" t="s">
        <v>573</v>
      </c>
      <c r="B125">
        <v>587</v>
      </c>
      <c r="C125" s="146" t="s">
        <v>954</v>
      </c>
      <c r="D125">
        <v>596</v>
      </c>
      <c r="E125" s="146" t="s">
        <v>405</v>
      </c>
      <c r="F125" s="146" t="s">
        <v>2335</v>
      </c>
      <c r="G125" s="146" t="s">
        <v>1714</v>
      </c>
      <c r="H125" s="146" t="s">
        <v>2334</v>
      </c>
      <c r="I125">
        <v>17</v>
      </c>
      <c r="J125">
        <v>17</v>
      </c>
      <c r="K125">
        <v>1</v>
      </c>
      <c r="L125" s="146" t="s">
        <v>1394</v>
      </c>
      <c r="M125" s="144">
        <v>0.70589999999999997</v>
      </c>
      <c r="N125" t="str">
        <f>_xlfn.XLOOKUP(Disabilities_ELA[[#This Row],[School Name]],Maine_Schools[School Name],Maine_Schools[Comparison School Type], "Error")</f>
        <v>Non Charter</v>
      </c>
      <c r="O125" s="146" t="str">
        <f>_xlfn.XLOOKUP(Disabilities_ELA[[#This Row],[School Name]],Maine_Schools[School Name],Maine_Schools[Comparison Grade Span], "Error")</f>
        <v>04-05</v>
      </c>
    </row>
    <row r="126" spans="1:15">
      <c r="A126" s="146" t="s">
        <v>573</v>
      </c>
      <c r="B126">
        <v>587</v>
      </c>
      <c r="C126" s="146" t="s">
        <v>954</v>
      </c>
      <c r="D126">
        <v>595</v>
      </c>
      <c r="E126" s="146" t="s">
        <v>286</v>
      </c>
      <c r="F126" s="146" t="s">
        <v>2335</v>
      </c>
      <c r="G126" s="146" t="s">
        <v>1714</v>
      </c>
      <c r="H126" s="146" t="s">
        <v>2334</v>
      </c>
      <c r="I126">
        <v>19</v>
      </c>
      <c r="J126">
        <v>19</v>
      </c>
      <c r="K126">
        <v>1</v>
      </c>
      <c r="L126" s="146" t="s">
        <v>1394</v>
      </c>
      <c r="M126" s="144">
        <v>0.63160000000000005</v>
      </c>
      <c r="N126" t="str">
        <f>_xlfn.XLOOKUP(Disabilities_ELA[[#This Row],[School Name]],Maine_Schools[School Name],Maine_Schools[Comparison School Type], "Error")</f>
        <v>Non Charter</v>
      </c>
      <c r="O126" s="146" t="str">
        <f>_xlfn.XLOOKUP(Disabilities_ELA[[#This Row],[School Name]],Maine_Schools[School Name],Maine_Schools[Comparison Grade Span], "Error")</f>
        <v>PK-05</v>
      </c>
    </row>
    <row r="127" spans="1:15">
      <c r="A127" s="146" t="s">
        <v>573</v>
      </c>
      <c r="B127">
        <v>587</v>
      </c>
      <c r="C127" s="146" t="s">
        <v>954</v>
      </c>
      <c r="D127">
        <v>593</v>
      </c>
      <c r="E127" s="146" t="s">
        <v>306</v>
      </c>
      <c r="F127" s="146" t="s">
        <v>2335</v>
      </c>
      <c r="G127" s="146" t="s">
        <v>1714</v>
      </c>
      <c r="H127" s="146" t="s">
        <v>2334</v>
      </c>
      <c r="I127">
        <v>21</v>
      </c>
      <c r="J127">
        <v>21</v>
      </c>
      <c r="K127">
        <v>1</v>
      </c>
      <c r="L127" s="146" t="s">
        <v>1335</v>
      </c>
      <c r="M127" s="144">
        <v>0.71430000000000005</v>
      </c>
      <c r="N127" t="str">
        <f>_xlfn.XLOOKUP(Disabilities_ELA[[#This Row],[School Name]],Maine_Schools[School Name],Maine_Schools[Comparison School Type], "Error")</f>
        <v>Non Charter</v>
      </c>
      <c r="O127" s="146" t="str">
        <f>_xlfn.XLOOKUP(Disabilities_ELA[[#This Row],[School Name]],Maine_Schools[School Name],Maine_Schools[Comparison Grade Span], "Error")</f>
        <v>PK-05</v>
      </c>
    </row>
    <row r="128" spans="1:15">
      <c r="A128" s="146" t="s">
        <v>573</v>
      </c>
      <c r="B128">
        <v>603</v>
      </c>
      <c r="C128" s="146" t="s">
        <v>963</v>
      </c>
      <c r="D128">
        <v>605</v>
      </c>
      <c r="E128" s="146" t="s">
        <v>266</v>
      </c>
      <c r="F128" s="146" t="s">
        <v>2335</v>
      </c>
      <c r="G128" s="146" t="s">
        <v>1714</v>
      </c>
      <c r="H128" s="146" t="s">
        <v>2334</v>
      </c>
      <c r="I128">
        <v>23</v>
      </c>
      <c r="J128">
        <v>23</v>
      </c>
      <c r="K128">
        <v>1</v>
      </c>
      <c r="L128" s="146" t="s">
        <v>1335</v>
      </c>
      <c r="M128" s="144">
        <v>0.6522</v>
      </c>
      <c r="N128" t="str">
        <f>_xlfn.XLOOKUP(Disabilities_ELA[[#This Row],[School Name]],Maine_Schools[School Name],Maine_Schools[Comparison School Type], "Error")</f>
        <v>Non Charter</v>
      </c>
      <c r="O128" s="146" t="str">
        <f>_xlfn.XLOOKUP(Disabilities_ELA[[#This Row],[School Name]],Maine_Schools[School Name],Maine_Schools[Comparison Grade Span], "Error")</f>
        <v>PK-12</v>
      </c>
    </row>
    <row r="129" spans="1:15">
      <c r="A129" s="146" t="s">
        <v>573</v>
      </c>
      <c r="B129">
        <v>1508</v>
      </c>
      <c r="C129" s="146" t="s">
        <v>965</v>
      </c>
      <c r="D129">
        <v>615</v>
      </c>
      <c r="E129" s="146" t="s">
        <v>18</v>
      </c>
      <c r="F129" s="146" t="s">
        <v>2335</v>
      </c>
      <c r="G129" s="146" t="s">
        <v>1714</v>
      </c>
      <c r="H129" s="146" t="s">
        <v>2334</v>
      </c>
      <c r="I129">
        <v>25</v>
      </c>
      <c r="J129">
        <v>25</v>
      </c>
      <c r="K129">
        <v>1</v>
      </c>
      <c r="L129" s="146" t="s">
        <v>1628</v>
      </c>
      <c r="M129" s="144">
        <v>0.64</v>
      </c>
      <c r="N129" t="str">
        <f>_xlfn.XLOOKUP(Disabilities_ELA[[#This Row],[School Name]],Maine_Schools[School Name],Maine_Schools[Comparison School Type], "Error")</f>
        <v>Non Charter</v>
      </c>
      <c r="O129" s="146" t="str">
        <f>_xlfn.XLOOKUP(Disabilities_ELA[[#This Row],[School Name]],Maine_Schools[School Name],Maine_Schools[Comparison Grade Span], "Error")</f>
        <v>02-05</v>
      </c>
    </row>
    <row r="130" spans="1:15">
      <c r="A130" s="146" t="s">
        <v>573</v>
      </c>
      <c r="B130">
        <v>1508</v>
      </c>
      <c r="C130" s="146" t="s">
        <v>965</v>
      </c>
      <c r="D130">
        <v>610</v>
      </c>
      <c r="E130" s="146" t="s">
        <v>206</v>
      </c>
      <c r="F130" s="146" t="s">
        <v>2335</v>
      </c>
      <c r="G130" s="146" t="s">
        <v>1714</v>
      </c>
      <c r="H130" s="146" t="s">
        <v>2334</v>
      </c>
      <c r="I130">
        <v>60</v>
      </c>
      <c r="J130">
        <v>60</v>
      </c>
      <c r="K130">
        <v>1</v>
      </c>
      <c r="L130" s="146" t="s">
        <v>1368</v>
      </c>
      <c r="M130" s="144">
        <v>0.75</v>
      </c>
      <c r="N130" t="str">
        <f>_xlfn.XLOOKUP(Disabilities_ELA[[#This Row],[School Name]],Maine_Schools[School Name],Maine_Schools[Comparison School Type], "Error")</f>
        <v>Non Charter</v>
      </c>
      <c r="O130" s="146" t="str">
        <f>_xlfn.XLOOKUP(Disabilities_ELA[[#This Row],[School Name]],Maine_Schools[School Name],Maine_Schools[Comparison Grade Span], "Error")</f>
        <v>03-05</v>
      </c>
    </row>
    <row r="131" spans="1:15">
      <c r="A131" s="146" t="s">
        <v>573</v>
      </c>
      <c r="B131">
        <v>1508</v>
      </c>
      <c r="C131" s="146" t="s">
        <v>965</v>
      </c>
      <c r="D131">
        <v>608</v>
      </c>
      <c r="E131" s="146" t="s">
        <v>139</v>
      </c>
      <c r="F131" s="146" t="s">
        <v>2335</v>
      </c>
      <c r="G131" s="146" t="s">
        <v>1714</v>
      </c>
      <c r="H131" s="146" t="s">
        <v>2334</v>
      </c>
      <c r="I131">
        <v>83</v>
      </c>
      <c r="J131">
        <v>82</v>
      </c>
      <c r="K131">
        <v>0.98799999999999999</v>
      </c>
      <c r="L131" s="146" t="s">
        <v>1456</v>
      </c>
      <c r="M131" s="144">
        <v>0.67069999999999996</v>
      </c>
      <c r="N131" t="str">
        <f>_xlfn.XLOOKUP(Disabilities_ELA[[#This Row],[School Name]],Maine_Schools[School Name],Maine_Schools[Comparison School Type], "Error")</f>
        <v>Non Charter</v>
      </c>
      <c r="O131" s="146" t="str">
        <f>_xlfn.XLOOKUP(Disabilities_ELA[[#This Row],[School Name]],Maine_Schools[School Name],Maine_Schools[Comparison Grade Span], "Error")</f>
        <v>06-08</v>
      </c>
    </row>
    <row r="132" spans="1:15">
      <c r="A132" s="146" t="s">
        <v>573</v>
      </c>
      <c r="B132">
        <v>1450</v>
      </c>
      <c r="C132" s="146" t="s">
        <v>971</v>
      </c>
      <c r="D132">
        <v>763</v>
      </c>
      <c r="E132" s="146" t="s">
        <v>185</v>
      </c>
      <c r="F132" s="146" t="s">
        <v>2335</v>
      </c>
      <c r="G132" s="146" t="s">
        <v>1714</v>
      </c>
      <c r="H132" s="146" t="s">
        <v>2334</v>
      </c>
      <c r="I132">
        <v>40</v>
      </c>
      <c r="J132">
        <v>35</v>
      </c>
      <c r="K132">
        <v>0.875</v>
      </c>
      <c r="L132" s="146" t="s">
        <v>1327</v>
      </c>
      <c r="M132" s="144">
        <v>0.68569999999999998</v>
      </c>
      <c r="N132" t="str">
        <f>_xlfn.XLOOKUP(Disabilities_ELA[[#This Row],[School Name]],Maine_Schools[School Name],Maine_Schools[Comparison School Type], "Error")</f>
        <v>Non Charter</v>
      </c>
      <c r="O132" s="146" t="str">
        <f>_xlfn.XLOOKUP(Disabilities_ELA[[#This Row],[School Name]],Maine_Schools[School Name],Maine_Schools[Comparison Grade Span], "Error")</f>
        <v>07-12</v>
      </c>
    </row>
    <row r="133" spans="1:15">
      <c r="A133" s="146" t="s">
        <v>573</v>
      </c>
      <c r="B133">
        <v>1450</v>
      </c>
      <c r="C133" s="146" t="s">
        <v>971</v>
      </c>
      <c r="D133">
        <v>764</v>
      </c>
      <c r="E133" s="146" t="s">
        <v>436</v>
      </c>
      <c r="F133" s="146" t="s">
        <v>2335</v>
      </c>
      <c r="G133" s="146" t="s">
        <v>1714</v>
      </c>
      <c r="H133" s="146" t="s">
        <v>2334</v>
      </c>
      <c r="I133">
        <v>36</v>
      </c>
      <c r="J133">
        <v>36</v>
      </c>
      <c r="K133">
        <v>1</v>
      </c>
      <c r="L133" s="146" t="s">
        <v>1286</v>
      </c>
      <c r="M133" s="144">
        <v>0.69440000000000002</v>
      </c>
      <c r="N133" t="str">
        <f>_xlfn.XLOOKUP(Disabilities_ELA[[#This Row],[School Name]],Maine_Schools[School Name],Maine_Schools[Comparison School Type], "Error")</f>
        <v>Non Charter</v>
      </c>
      <c r="O133" s="146" t="str">
        <f>_xlfn.XLOOKUP(Disabilities_ELA[[#This Row],[School Name]],Maine_Schools[School Name],Maine_Schools[Comparison Grade Span], "Error")</f>
        <v>03-06</v>
      </c>
    </row>
    <row r="134" spans="1:15">
      <c r="A134" s="146" t="s">
        <v>573</v>
      </c>
      <c r="B134">
        <v>1450</v>
      </c>
      <c r="C134" s="146" t="s">
        <v>971</v>
      </c>
      <c r="D134">
        <v>787</v>
      </c>
      <c r="E134" s="146" t="s">
        <v>64</v>
      </c>
      <c r="F134" s="146" t="s">
        <v>2335</v>
      </c>
      <c r="G134" s="146" t="s">
        <v>1714</v>
      </c>
      <c r="H134" s="146" t="s">
        <v>2334</v>
      </c>
      <c r="I134">
        <v>26</v>
      </c>
      <c r="J134">
        <v>25</v>
      </c>
      <c r="K134">
        <v>0.96150000000000002</v>
      </c>
      <c r="L134" s="146" t="s">
        <v>1293</v>
      </c>
      <c r="M134" s="144">
        <v>0.56000000000000005</v>
      </c>
      <c r="N134" t="str">
        <f>_xlfn.XLOOKUP(Disabilities_ELA[[#This Row],[School Name]],Maine_Schools[School Name],Maine_Schools[Comparison School Type], "Error")</f>
        <v>Non Charter</v>
      </c>
      <c r="O134" s="146" t="str">
        <f>_xlfn.XLOOKUP(Disabilities_ELA[[#This Row],[School Name]],Maine_Schools[School Name],Maine_Schools[Comparison Grade Span], "Error")</f>
        <v>09-12</v>
      </c>
    </row>
    <row r="135" spans="1:15">
      <c r="A135" s="146" t="s">
        <v>573</v>
      </c>
      <c r="B135">
        <v>1450</v>
      </c>
      <c r="C135" s="146" t="s">
        <v>971</v>
      </c>
      <c r="D135">
        <v>784</v>
      </c>
      <c r="E135" s="146" t="s">
        <v>187</v>
      </c>
      <c r="F135" s="146" t="s">
        <v>2335</v>
      </c>
      <c r="G135" s="146" t="s">
        <v>1714</v>
      </c>
      <c r="H135" s="146" t="s">
        <v>2334</v>
      </c>
      <c r="I135">
        <v>120</v>
      </c>
      <c r="J135">
        <v>114</v>
      </c>
      <c r="K135">
        <v>0.95</v>
      </c>
      <c r="L135" s="146" t="s">
        <v>1402</v>
      </c>
      <c r="M135" s="144">
        <v>0.73680000000000001</v>
      </c>
      <c r="N135" t="str">
        <f>_xlfn.XLOOKUP(Disabilities_ELA[[#This Row],[School Name]],Maine_Schools[School Name],Maine_Schools[Comparison School Type], "Error")</f>
        <v>Non Charter</v>
      </c>
      <c r="O135" s="146" t="str">
        <f>_xlfn.XLOOKUP(Disabilities_ELA[[#This Row],[School Name]],Maine_Schools[School Name],Maine_Schools[Comparison Grade Span], "Error")</f>
        <v>05-08</v>
      </c>
    </row>
    <row r="136" spans="1:15">
      <c r="A136" s="146" t="s">
        <v>573</v>
      </c>
      <c r="B136">
        <v>1450</v>
      </c>
      <c r="C136" s="146" t="s">
        <v>971</v>
      </c>
      <c r="D136">
        <v>788</v>
      </c>
      <c r="E136" s="146" t="s">
        <v>188</v>
      </c>
      <c r="F136" s="146" t="s">
        <v>2335</v>
      </c>
      <c r="G136" s="146" t="s">
        <v>1714</v>
      </c>
      <c r="H136" s="146" t="s">
        <v>2334</v>
      </c>
      <c r="I136">
        <v>34</v>
      </c>
      <c r="J136">
        <v>34</v>
      </c>
      <c r="K136">
        <v>1</v>
      </c>
      <c r="L136" s="146" t="s">
        <v>1290</v>
      </c>
      <c r="M136" s="144">
        <v>0.85289999999999999</v>
      </c>
      <c r="N136" t="str">
        <f>_xlfn.XLOOKUP(Disabilities_ELA[[#This Row],[School Name]],Maine_Schools[School Name],Maine_Schools[Comparison School Type], "Error")</f>
        <v>Non Charter</v>
      </c>
      <c r="O136" s="146" t="str">
        <f>_xlfn.XLOOKUP(Disabilities_ELA[[#This Row],[School Name]],Maine_Schools[School Name],Maine_Schools[Comparison Grade Span], "Error")</f>
        <v>PK-04</v>
      </c>
    </row>
    <row r="137" spans="1:15">
      <c r="A137" s="146" t="s">
        <v>573</v>
      </c>
      <c r="B137">
        <v>617</v>
      </c>
      <c r="C137" s="146" t="s">
        <v>976</v>
      </c>
      <c r="D137">
        <v>619</v>
      </c>
      <c r="E137" s="146" t="s">
        <v>400</v>
      </c>
      <c r="F137" s="146" t="s">
        <v>2335</v>
      </c>
      <c r="G137" s="146" t="s">
        <v>1714</v>
      </c>
      <c r="H137" s="146" t="s">
        <v>2334</v>
      </c>
      <c r="I137">
        <v>26</v>
      </c>
      <c r="J137">
        <v>23</v>
      </c>
      <c r="K137">
        <v>0.88460000000000005</v>
      </c>
      <c r="L137" s="146" t="s">
        <v>1360</v>
      </c>
      <c r="M137" s="144">
        <v>0.78259999999999996</v>
      </c>
      <c r="N137" t="str">
        <f>_xlfn.XLOOKUP(Disabilities_ELA[[#This Row],[School Name]],Maine_Schools[School Name],Maine_Schools[Comparison School Type], "Error")</f>
        <v>Non Charter</v>
      </c>
      <c r="O137" s="146" t="str">
        <f>_xlfn.XLOOKUP(Disabilities_ELA[[#This Row],[School Name]],Maine_Schools[School Name],Maine_Schools[Comparison Grade Span], "Error")</f>
        <v>09-12</v>
      </c>
    </row>
    <row r="138" spans="1:15">
      <c r="A138" s="146" t="s">
        <v>573</v>
      </c>
      <c r="B138">
        <v>617</v>
      </c>
      <c r="C138" s="146" t="s">
        <v>976</v>
      </c>
      <c r="D138">
        <v>620</v>
      </c>
      <c r="E138" s="146" t="s">
        <v>401</v>
      </c>
      <c r="F138" s="146" t="s">
        <v>2335</v>
      </c>
      <c r="G138" s="146" t="s">
        <v>1714</v>
      </c>
      <c r="H138" s="146" t="s">
        <v>2334</v>
      </c>
      <c r="I138">
        <v>78</v>
      </c>
      <c r="J138">
        <v>77</v>
      </c>
      <c r="K138">
        <v>0.98719999999999997</v>
      </c>
      <c r="L138" s="146" t="s">
        <v>1495</v>
      </c>
      <c r="M138" s="144">
        <v>0.72729999999999995</v>
      </c>
      <c r="N138" t="str">
        <f>_xlfn.XLOOKUP(Disabilities_ELA[[#This Row],[School Name]],Maine_Schools[School Name],Maine_Schools[Comparison School Type], "Error")</f>
        <v>Non Charter</v>
      </c>
      <c r="O138" s="146" t="str">
        <f>_xlfn.XLOOKUP(Disabilities_ELA[[#This Row],[School Name]],Maine_Schools[School Name],Maine_Schools[Comparison Grade Span], "Error")</f>
        <v>06-08</v>
      </c>
    </row>
    <row r="139" spans="1:15">
      <c r="A139" s="146" t="s">
        <v>573</v>
      </c>
      <c r="B139">
        <v>617</v>
      </c>
      <c r="C139" s="146" t="s">
        <v>976</v>
      </c>
      <c r="D139">
        <v>625</v>
      </c>
      <c r="E139" s="146" t="s">
        <v>41</v>
      </c>
      <c r="F139" s="146" t="s">
        <v>2335</v>
      </c>
      <c r="G139" s="146" t="s">
        <v>1714</v>
      </c>
      <c r="H139" s="146" t="s">
        <v>2334</v>
      </c>
      <c r="I139">
        <v>24</v>
      </c>
      <c r="J139">
        <v>23</v>
      </c>
      <c r="K139">
        <v>0.95830000000000004</v>
      </c>
      <c r="L139" s="146" t="s">
        <v>1370</v>
      </c>
      <c r="M139" s="144">
        <v>0.73909999999999998</v>
      </c>
      <c r="N139" t="str">
        <f>_xlfn.XLOOKUP(Disabilities_ELA[[#This Row],[School Name]],Maine_Schools[School Name],Maine_Schools[Comparison School Type], "Error")</f>
        <v>Non Charter</v>
      </c>
      <c r="O139" s="146" t="str">
        <f>_xlfn.XLOOKUP(Disabilities_ELA[[#This Row],[School Name]],Maine_Schools[School Name],Maine_Schools[Comparison Grade Span], "Error")</f>
        <v>PK-05</v>
      </c>
    </row>
    <row r="140" spans="1:15">
      <c r="A140" s="146" t="s">
        <v>573</v>
      </c>
      <c r="B140">
        <v>617</v>
      </c>
      <c r="C140" s="146" t="s">
        <v>976</v>
      </c>
      <c r="D140">
        <v>623</v>
      </c>
      <c r="E140" s="146" t="s">
        <v>514</v>
      </c>
      <c r="F140" s="146" t="s">
        <v>2335</v>
      </c>
      <c r="G140" s="146" t="s">
        <v>1714</v>
      </c>
      <c r="H140" s="146" t="s">
        <v>2334</v>
      </c>
      <c r="I140">
        <v>21</v>
      </c>
      <c r="J140">
        <v>21</v>
      </c>
      <c r="K140">
        <v>1</v>
      </c>
      <c r="L140" s="146" t="s">
        <v>1294</v>
      </c>
      <c r="M140" s="144">
        <v>0.61899999999999999</v>
      </c>
      <c r="N140" t="str">
        <f>_xlfn.XLOOKUP(Disabilities_ELA[[#This Row],[School Name]],Maine_Schools[School Name],Maine_Schools[Comparison School Type], "Error")</f>
        <v>Non Charter</v>
      </c>
      <c r="O140" s="146" t="str">
        <f>_xlfn.XLOOKUP(Disabilities_ELA[[#This Row],[School Name]],Maine_Schools[School Name],Maine_Schools[Comparison Grade Span], "Error")</f>
        <v>KG-05</v>
      </c>
    </row>
    <row r="141" spans="1:15">
      <c r="A141" s="146" t="s">
        <v>573</v>
      </c>
      <c r="B141">
        <v>617</v>
      </c>
      <c r="C141" s="146" t="s">
        <v>976</v>
      </c>
      <c r="D141">
        <v>622</v>
      </c>
      <c r="E141" s="146" t="s">
        <v>435</v>
      </c>
      <c r="F141" s="146" t="s">
        <v>2335</v>
      </c>
      <c r="G141" s="146" t="s">
        <v>1714</v>
      </c>
      <c r="H141" s="146" t="s">
        <v>2334</v>
      </c>
      <c r="I141">
        <v>31</v>
      </c>
      <c r="J141">
        <v>31</v>
      </c>
      <c r="K141">
        <v>1</v>
      </c>
      <c r="L141" s="146" t="s">
        <v>1454</v>
      </c>
      <c r="M141" s="144">
        <v>0.6774</v>
      </c>
      <c r="N141" t="str">
        <f>_xlfn.XLOOKUP(Disabilities_ELA[[#This Row],[School Name]],Maine_Schools[School Name],Maine_Schools[Comparison School Type], "Error")</f>
        <v>Non Charter</v>
      </c>
      <c r="O141" s="146" t="str">
        <f>_xlfn.XLOOKUP(Disabilities_ELA[[#This Row],[School Name]],Maine_Schools[School Name],Maine_Schools[Comparison Grade Span], "Error")</f>
        <v>03-05</v>
      </c>
    </row>
    <row r="142" spans="1:15">
      <c r="A142" s="146" t="s">
        <v>573</v>
      </c>
      <c r="B142">
        <v>1451</v>
      </c>
      <c r="C142" s="146" t="s">
        <v>981</v>
      </c>
      <c r="D142">
        <v>133</v>
      </c>
      <c r="E142" s="146" t="s">
        <v>221</v>
      </c>
      <c r="F142" s="146" t="s">
        <v>2335</v>
      </c>
      <c r="G142" s="146" t="s">
        <v>1714</v>
      </c>
      <c r="H142" s="146" t="s">
        <v>2334</v>
      </c>
      <c r="I142">
        <v>48</v>
      </c>
      <c r="J142">
        <v>47</v>
      </c>
      <c r="K142">
        <v>0.97919999999999996</v>
      </c>
      <c r="L142" s="146" t="s">
        <v>1578</v>
      </c>
      <c r="M142" s="144">
        <v>0.57450000000000001</v>
      </c>
      <c r="N142" t="str">
        <f>_xlfn.XLOOKUP(Disabilities_ELA[[#This Row],[School Name]],Maine_Schools[School Name],Maine_Schools[Comparison School Type], "Error")</f>
        <v>Non Charter</v>
      </c>
      <c r="O142" s="146" t="str">
        <f>_xlfn.XLOOKUP(Disabilities_ELA[[#This Row],[School Name]],Maine_Schools[School Name],Maine_Schools[Comparison Grade Span], "Error")</f>
        <v>03-08</v>
      </c>
    </row>
    <row r="143" spans="1:15">
      <c r="A143" s="146" t="s">
        <v>573</v>
      </c>
      <c r="B143">
        <v>1451</v>
      </c>
      <c r="C143" s="146" t="s">
        <v>981</v>
      </c>
      <c r="D143">
        <v>348</v>
      </c>
      <c r="E143" s="146" t="s">
        <v>416</v>
      </c>
      <c r="F143" s="146" t="s">
        <v>2335</v>
      </c>
      <c r="G143" s="146" t="s">
        <v>1714</v>
      </c>
      <c r="H143" s="146" t="s">
        <v>2334</v>
      </c>
      <c r="I143">
        <v>18</v>
      </c>
      <c r="J143">
        <v>17</v>
      </c>
      <c r="K143">
        <v>0.94440000000000002</v>
      </c>
      <c r="L143" s="146" t="s">
        <v>1289</v>
      </c>
      <c r="M143" s="144">
        <v>0.52939999999999998</v>
      </c>
      <c r="N143" t="str">
        <f>_xlfn.XLOOKUP(Disabilities_ELA[[#This Row],[School Name]],Maine_Schools[School Name],Maine_Schools[Comparison School Type], "Error")</f>
        <v>Non Charter</v>
      </c>
      <c r="O143" s="146" t="str">
        <f>_xlfn.XLOOKUP(Disabilities_ELA[[#This Row],[School Name]],Maine_Schools[School Name],Maine_Schools[Comparison Grade Span], "Error")</f>
        <v>03-08</v>
      </c>
    </row>
    <row r="144" spans="1:15">
      <c r="A144" s="146" t="s">
        <v>573</v>
      </c>
      <c r="B144">
        <v>1451</v>
      </c>
      <c r="C144" s="146" t="s">
        <v>981</v>
      </c>
      <c r="D144">
        <v>506</v>
      </c>
      <c r="E144" s="146" t="s">
        <v>472</v>
      </c>
      <c r="F144" s="146" t="s">
        <v>2335</v>
      </c>
      <c r="G144" s="146" t="s">
        <v>1714</v>
      </c>
      <c r="H144" s="146" t="s">
        <v>2334</v>
      </c>
      <c r="I144">
        <v>23</v>
      </c>
      <c r="J144">
        <v>23</v>
      </c>
      <c r="K144">
        <v>1</v>
      </c>
      <c r="L144" s="146" t="s">
        <v>1293</v>
      </c>
      <c r="M144" s="144">
        <v>0.60870000000000002</v>
      </c>
      <c r="N144" t="str">
        <f>_xlfn.XLOOKUP(Disabilities_ELA[[#This Row],[School Name]],Maine_Schools[School Name],Maine_Schools[Comparison School Type], "Error")</f>
        <v>Non Charter</v>
      </c>
      <c r="O144" s="146" t="str">
        <f>_xlfn.XLOOKUP(Disabilities_ELA[[#This Row],[School Name]],Maine_Schools[School Name],Maine_Schools[Comparison Grade Span], "Error")</f>
        <v>03-08</v>
      </c>
    </row>
    <row r="145" spans="1:15">
      <c r="A145" s="146" t="s">
        <v>573</v>
      </c>
      <c r="B145">
        <v>1451</v>
      </c>
      <c r="C145" s="146" t="s">
        <v>981</v>
      </c>
      <c r="D145">
        <v>517</v>
      </c>
      <c r="E145" s="146" t="s">
        <v>474</v>
      </c>
      <c r="F145" s="146" t="s">
        <v>2335</v>
      </c>
      <c r="G145" s="146" t="s">
        <v>1714</v>
      </c>
      <c r="H145" s="146" t="s">
        <v>2334</v>
      </c>
      <c r="I145">
        <v>34</v>
      </c>
      <c r="J145">
        <v>34</v>
      </c>
      <c r="K145">
        <v>1</v>
      </c>
      <c r="L145" s="146" t="s">
        <v>1298</v>
      </c>
      <c r="M145" s="144">
        <v>0.64710000000000001</v>
      </c>
      <c r="N145" t="str">
        <f>_xlfn.XLOOKUP(Disabilities_ELA[[#This Row],[School Name]],Maine_Schools[School Name],Maine_Schools[Comparison School Type], "Error")</f>
        <v>Non Charter</v>
      </c>
      <c r="O145" s="146" t="str">
        <f>_xlfn.XLOOKUP(Disabilities_ELA[[#This Row],[School Name]],Maine_Schools[School Name],Maine_Schools[Comparison Grade Span], "Error")</f>
        <v>03-08</v>
      </c>
    </row>
    <row r="146" spans="1:15">
      <c r="A146" s="146" t="s">
        <v>573</v>
      </c>
      <c r="B146">
        <v>1452</v>
      </c>
      <c r="C146" s="146" t="s">
        <v>987</v>
      </c>
      <c r="D146">
        <v>1768</v>
      </c>
      <c r="E146" s="146" t="s">
        <v>94</v>
      </c>
      <c r="F146" s="146" t="s">
        <v>2335</v>
      </c>
      <c r="G146" s="146" t="s">
        <v>1714</v>
      </c>
      <c r="H146" s="146" t="s">
        <v>2334</v>
      </c>
      <c r="I146">
        <v>28</v>
      </c>
      <c r="J146">
        <v>16</v>
      </c>
      <c r="K146">
        <v>0.57140000000000002</v>
      </c>
      <c r="L146" s="146" t="s">
        <v>1438</v>
      </c>
      <c r="M146" s="144">
        <v>0.6875</v>
      </c>
      <c r="N146" t="str">
        <f>_xlfn.XLOOKUP(Disabilities_ELA[[#This Row],[School Name]],Maine_Schools[School Name],Maine_Schools[Comparison School Type], "Error")</f>
        <v>Non Charter</v>
      </c>
      <c r="O146" s="146" t="str">
        <f>_xlfn.XLOOKUP(Disabilities_ELA[[#This Row],[School Name]],Maine_Schools[School Name],Maine_Schools[Comparison Grade Span], "Error")</f>
        <v>09-12</v>
      </c>
    </row>
    <row r="147" spans="1:15">
      <c r="A147" s="146" t="s">
        <v>573</v>
      </c>
      <c r="B147">
        <v>1452</v>
      </c>
      <c r="C147" s="146" t="s">
        <v>987</v>
      </c>
      <c r="D147">
        <v>1767</v>
      </c>
      <c r="E147" s="146" t="s">
        <v>153</v>
      </c>
      <c r="F147" s="146" t="s">
        <v>2335</v>
      </c>
      <c r="G147" s="146" t="s">
        <v>1714</v>
      </c>
      <c r="H147" s="146" t="s">
        <v>2334</v>
      </c>
      <c r="I147">
        <v>69</v>
      </c>
      <c r="J147">
        <v>62</v>
      </c>
      <c r="K147">
        <v>0.89859999999999995</v>
      </c>
      <c r="L147" s="146" t="s">
        <v>1423</v>
      </c>
      <c r="M147" s="144">
        <v>0.7903</v>
      </c>
      <c r="N147" t="str">
        <f>_xlfn.XLOOKUP(Disabilities_ELA[[#This Row],[School Name]],Maine_Schools[School Name],Maine_Schools[Comparison School Type], "Error")</f>
        <v>Non Charter</v>
      </c>
      <c r="O147" s="146" t="str">
        <f>_xlfn.XLOOKUP(Disabilities_ELA[[#This Row],[School Name]],Maine_Schools[School Name],Maine_Schools[Comparison Grade Span], "Error")</f>
        <v>06-08</v>
      </c>
    </row>
    <row r="148" spans="1:15">
      <c r="A148" s="146" t="s">
        <v>573</v>
      </c>
      <c r="B148">
        <v>1452</v>
      </c>
      <c r="C148" s="146" t="s">
        <v>987</v>
      </c>
      <c r="D148">
        <v>583</v>
      </c>
      <c r="E148" s="146" t="s">
        <v>450</v>
      </c>
      <c r="F148" s="146" t="s">
        <v>2335</v>
      </c>
      <c r="G148" s="146" t="s">
        <v>1714</v>
      </c>
      <c r="H148" s="146" t="s">
        <v>2334</v>
      </c>
      <c r="I148">
        <v>35</v>
      </c>
      <c r="J148">
        <v>31</v>
      </c>
      <c r="K148">
        <v>0.88570000000000004</v>
      </c>
      <c r="L148" s="146" t="s">
        <v>1586</v>
      </c>
      <c r="M148" s="144">
        <v>0.7419</v>
      </c>
      <c r="N148" t="str">
        <f>_xlfn.XLOOKUP(Disabilities_ELA[[#This Row],[School Name]],Maine_Schools[School Name],Maine_Schools[Comparison School Type], "Error")</f>
        <v>Non Charter</v>
      </c>
      <c r="O148" s="146" t="str">
        <f>_xlfn.XLOOKUP(Disabilities_ELA[[#This Row],[School Name]],Maine_Schools[School Name],Maine_Schools[Comparison Grade Span], "Error")</f>
        <v>PK-05</v>
      </c>
    </row>
    <row r="149" spans="1:15">
      <c r="A149" s="146" t="s">
        <v>573</v>
      </c>
      <c r="B149">
        <v>1452</v>
      </c>
      <c r="C149" s="146" t="s">
        <v>987</v>
      </c>
      <c r="D149">
        <v>838</v>
      </c>
      <c r="E149" s="146" t="s">
        <v>457</v>
      </c>
      <c r="F149" s="146" t="s">
        <v>2335</v>
      </c>
      <c r="G149" s="146" t="s">
        <v>1714</v>
      </c>
      <c r="H149" s="146" t="s">
        <v>2334</v>
      </c>
      <c r="I149">
        <v>24</v>
      </c>
      <c r="J149">
        <v>24</v>
      </c>
      <c r="K149">
        <v>1</v>
      </c>
      <c r="L149" s="146" t="s">
        <v>1294</v>
      </c>
      <c r="M149" s="144">
        <v>0.54169999999999996</v>
      </c>
      <c r="N149" t="str">
        <f>_xlfn.XLOOKUP(Disabilities_ELA[[#This Row],[School Name]],Maine_Schools[School Name],Maine_Schools[Comparison School Type], "Error")</f>
        <v>Non Charter</v>
      </c>
      <c r="O149" s="146" t="str">
        <f>_xlfn.XLOOKUP(Disabilities_ELA[[#This Row],[School Name]],Maine_Schools[School Name],Maine_Schools[Comparison Grade Span], "Error")</f>
        <v>KG-05</v>
      </c>
    </row>
    <row r="150" spans="1:15">
      <c r="A150" s="146" t="s">
        <v>573</v>
      </c>
      <c r="B150">
        <v>1455</v>
      </c>
      <c r="C150" s="146" t="s">
        <v>992</v>
      </c>
      <c r="D150">
        <v>395</v>
      </c>
      <c r="E150" s="146" t="s">
        <v>315</v>
      </c>
      <c r="F150" s="146" t="s">
        <v>2335</v>
      </c>
      <c r="G150" s="146" t="s">
        <v>1714</v>
      </c>
      <c r="H150" s="146" t="s">
        <v>2334</v>
      </c>
      <c r="I150">
        <v>29</v>
      </c>
      <c r="J150">
        <v>26</v>
      </c>
      <c r="K150">
        <v>0.89659999999999995</v>
      </c>
      <c r="L150" s="146" t="s">
        <v>1497</v>
      </c>
      <c r="M150" s="144">
        <v>0.76919999999999999</v>
      </c>
      <c r="N150" t="str">
        <f>_xlfn.XLOOKUP(Disabilities_ELA[[#This Row],[School Name]],Maine_Schools[School Name],Maine_Schools[Comparison School Type], "Error")</f>
        <v>Non Charter</v>
      </c>
      <c r="O150" s="146" t="str">
        <f>_xlfn.XLOOKUP(Disabilities_ELA[[#This Row],[School Name]],Maine_Schools[School Name],Maine_Schools[Comparison Grade Span], "Error")</f>
        <v>05-08</v>
      </c>
    </row>
    <row r="151" spans="1:15">
      <c r="A151" s="146" t="s">
        <v>573</v>
      </c>
      <c r="B151">
        <v>1455</v>
      </c>
      <c r="C151" s="146" t="s">
        <v>992</v>
      </c>
      <c r="D151">
        <v>512</v>
      </c>
      <c r="E151" s="146" t="s">
        <v>483</v>
      </c>
      <c r="F151" s="146" t="s">
        <v>2335</v>
      </c>
      <c r="G151" s="146" t="s">
        <v>1714</v>
      </c>
      <c r="H151" s="146" t="s">
        <v>2334</v>
      </c>
      <c r="I151">
        <v>59</v>
      </c>
      <c r="J151">
        <v>57</v>
      </c>
      <c r="K151">
        <v>0.96609999999999996</v>
      </c>
      <c r="L151" s="146" t="s">
        <v>1429</v>
      </c>
      <c r="M151" s="144">
        <v>0.70179999999999998</v>
      </c>
      <c r="N151" t="str">
        <f>_xlfn.XLOOKUP(Disabilities_ELA[[#This Row],[School Name]],Maine_Schools[School Name],Maine_Schools[Comparison School Type], "Error")</f>
        <v>Non Charter</v>
      </c>
      <c r="O151" s="146" t="str">
        <f>_xlfn.XLOOKUP(Disabilities_ELA[[#This Row],[School Name]],Maine_Schools[School Name],Maine_Schools[Comparison Grade Span], "Error")</f>
        <v>04-05</v>
      </c>
    </row>
    <row r="152" spans="1:15">
      <c r="A152" s="146" t="s">
        <v>573</v>
      </c>
      <c r="B152">
        <v>1455</v>
      </c>
      <c r="C152" s="146" t="s">
        <v>992</v>
      </c>
      <c r="D152">
        <v>511</v>
      </c>
      <c r="E152" s="146" t="s">
        <v>250</v>
      </c>
      <c r="F152" s="146" t="s">
        <v>2335</v>
      </c>
      <c r="G152" s="146" t="s">
        <v>1714</v>
      </c>
      <c r="H152" s="146" t="s">
        <v>2334</v>
      </c>
      <c r="I152">
        <v>32</v>
      </c>
      <c r="J152">
        <v>26</v>
      </c>
      <c r="K152">
        <v>0.8125</v>
      </c>
      <c r="L152" s="146" t="s">
        <v>1557</v>
      </c>
      <c r="M152" s="144">
        <v>0.73080000000000001</v>
      </c>
      <c r="N152" t="str">
        <f>_xlfn.XLOOKUP(Disabilities_ELA[[#This Row],[School Name]],Maine_Schools[School Name],Maine_Schools[Comparison School Type], "Error")</f>
        <v>Non Charter</v>
      </c>
      <c r="O152" s="146" t="str">
        <f>_xlfn.XLOOKUP(Disabilities_ELA[[#This Row],[School Name]],Maine_Schools[School Name],Maine_Schools[Comparison Grade Span], "Error")</f>
        <v>09-12</v>
      </c>
    </row>
    <row r="153" spans="1:15">
      <c r="A153" s="146" t="s">
        <v>573</v>
      </c>
      <c r="B153">
        <v>1455</v>
      </c>
      <c r="C153" s="146" t="s">
        <v>992</v>
      </c>
      <c r="D153">
        <v>513</v>
      </c>
      <c r="E153" s="146" t="s">
        <v>473</v>
      </c>
      <c r="F153" s="146" t="s">
        <v>2335</v>
      </c>
      <c r="G153" s="146" t="s">
        <v>1714</v>
      </c>
      <c r="H153" s="146" t="s">
        <v>2334</v>
      </c>
      <c r="I153">
        <v>90</v>
      </c>
      <c r="J153">
        <v>85</v>
      </c>
      <c r="K153">
        <v>0.94440000000000002</v>
      </c>
      <c r="L153" s="146" t="s">
        <v>1325</v>
      </c>
      <c r="M153" s="144">
        <v>0.76470000000000005</v>
      </c>
      <c r="N153" t="str">
        <f>_xlfn.XLOOKUP(Disabilities_ELA[[#This Row],[School Name]],Maine_Schools[School Name],Maine_Schools[Comparison School Type], "Error")</f>
        <v>Non Charter</v>
      </c>
      <c r="O153" s="146" t="str">
        <f>_xlfn.XLOOKUP(Disabilities_ELA[[#This Row],[School Name]],Maine_Schools[School Name],Maine_Schools[Comparison Grade Span], "Error")</f>
        <v>06-08</v>
      </c>
    </row>
    <row r="154" spans="1:15">
      <c r="A154" s="146" t="s">
        <v>573</v>
      </c>
      <c r="B154">
        <v>1455</v>
      </c>
      <c r="C154" s="146" t="s">
        <v>992</v>
      </c>
      <c r="D154">
        <v>514</v>
      </c>
      <c r="E154" s="146" t="s">
        <v>565</v>
      </c>
      <c r="F154" s="146" t="s">
        <v>2335</v>
      </c>
      <c r="G154" s="146" t="s">
        <v>1714</v>
      </c>
      <c r="H154" s="146" t="s">
        <v>2334</v>
      </c>
      <c r="I154">
        <v>23</v>
      </c>
      <c r="J154">
        <v>22</v>
      </c>
      <c r="K154">
        <v>0.95650000000000002</v>
      </c>
      <c r="L154" s="146" t="s">
        <v>1628</v>
      </c>
      <c r="M154" s="144">
        <v>0.72729999999999995</v>
      </c>
      <c r="N154" t="str">
        <f>_xlfn.XLOOKUP(Disabilities_ELA[[#This Row],[School Name]],Maine_Schools[School Name],Maine_Schools[Comparison School Type], "Error")</f>
        <v>Non Charter</v>
      </c>
      <c r="O154" s="146" t="str">
        <f>_xlfn.XLOOKUP(Disabilities_ELA[[#This Row],[School Name]],Maine_Schools[School Name],Maine_Schools[Comparison Grade Span], "Error")</f>
        <v>KG-03</v>
      </c>
    </row>
    <row r="155" spans="1:15">
      <c r="A155" s="146" t="s">
        <v>573</v>
      </c>
      <c r="B155">
        <v>635</v>
      </c>
      <c r="C155" s="146" t="s">
        <v>995</v>
      </c>
      <c r="D155">
        <v>640</v>
      </c>
      <c r="E155" s="146" t="s">
        <v>9</v>
      </c>
      <c r="F155" s="146" t="s">
        <v>2335</v>
      </c>
      <c r="G155" s="146" t="s">
        <v>1714</v>
      </c>
      <c r="H155" s="146" t="s">
        <v>2334</v>
      </c>
      <c r="I155">
        <v>71</v>
      </c>
      <c r="J155">
        <v>71</v>
      </c>
      <c r="K155">
        <v>1</v>
      </c>
      <c r="L155" s="146" t="s">
        <v>1371</v>
      </c>
      <c r="M155" s="144">
        <v>0.67610000000000003</v>
      </c>
      <c r="N155" t="str">
        <f>_xlfn.XLOOKUP(Disabilities_ELA[[#This Row],[School Name]],Maine_Schools[School Name],Maine_Schools[Comparison School Type], "Error")</f>
        <v>Non Charter</v>
      </c>
      <c r="O155" s="146" t="str">
        <f>_xlfn.XLOOKUP(Disabilities_ELA[[#This Row],[School Name]],Maine_Schools[School Name],Maine_Schools[Comparison Grade Span], "Error")</f>
        <v>PK-04</v>
      </c>
    </row>
    <row r="156" spans="1:15">
      <c r="A156" s="146" t="s">
        <v>573</v>
      </c>
      <c r="B156">
        <v>635</v>
      </c>
      <c r="C156" s="146" t="s">
        <v>995</v>
      </c>
      <c r="D156">
        <v>637</v>
      </c>
      <c r="E156" s="146" t="s">
        <v>69</v>
      </c>
      <c r="F156" s="146" t="s">
        <v>2335</v>
      </c>
      <c r="G156" s="146" t="s">
        <v>1714</v>
      </c>
      <c r="H156" s="146" t="s">
        <v>2334</v>
      </c>
      <c r="I156">
        <v>22</v>
      </c>
      <c r="J156">
        <v>20</v>
      </c>
      <c r="K156">
        <v>0.90910000000000002</v>
      </c>
      <c r="L156" s="146" t="s">
        <v>1394</v>
      </c>
      <c r="M156" s="144">
        <v>0.6</v>
      </c>
      <c r="N156" t="str">
        <f>_xlfn.XLOOKUP(Disabilities_ELA[[#This Row],[School Name]],Maine_Schools[School Name],Maine_Schools[Comparison School Type], "Error")</f>
        <v>Non Charter</v>
      </c>
      <c r="O156" s="146" t="str">
        <f>_xlfn.XLOOKUP(Disabilities_ELA[[#This Row],[School Name]],Maine_Schools[School Name],Maine_Schools[Comparison Grade Span], "Error")</f>
        <v>09-12</v>
      </c>
    </row>
    <row r="157" spans="1:15">
      <c r="A157" s="146" t="s">
        <v>573</v>
      </c>
      <c r="B157">
        <v>635</v>
      </c>
      <c r="C157" s="146" t="s">
        <v>995</v>
      </c>
      <c r="D157">
        <v>638</v>
      </c>
      <c r="E157" s="146" t="s">
        <v>420</v>
      </c>
      <c r="F157" s="146" t="s">
        <v>2335</v>
      </c>
      <c r="G157" s="146" t="s">
        <v>1714</v>
      </c>
      <c r="H157" s="146" t="s">
        <v>2334</v>
      </c>
      <c r="I157">
        <v>91</v>
      </c>
      <c r="J157">
        <v>90</v>
      </c>
      <c r="K157">
        <v>0.98899999999999999</v>
      </c>
      <c r="L157" s="146" t="s">
        <v>1456</v>
      </c>
      <c r="M157" s="144">
        <v>0.61109999999999998</v>
      </c>
      <c r="N157" t="str">
        <f>_xlfn.XLOOKUP(Disabilities_ELA[[#This Row],[School Name]],Maine_Schools[School Name],Maine_Schools[Comparison School Type], "Error")</f>
        <v>Non Charter</v>
      </c>
      <c r="O157" s="146" t="str">
        <f>_xlfn.XLOOKUP(Disabilities_ELA[[#This Row],[School Name]],Maine_Schools[School Name],Maine_Schools[Comparison Grade Span], "Error")</f>
        <v>05-08</v>
      </c>
    </row>
    <row r="158" spans="1:15">
      <c r="A158" s="146" t="s">
        <v>573</v>
      </c>
      <c r="B158">
        <v>1456</v>
      </c>
      <c r="C158" s="146" t="s">
        <v>998</v>
      </c>
      <c r="D158">
        <v>363</v>
      </c>
      <c r="E158" s="146" t="s">
        <v>222</v>
      </c>
      <c r="F158" s="146" t="s">
        <v>2335</v>
      </c>
      <c r="G158" s="146" t="s">
        <v>1714</v>
      </c>
      <c r="H158" s="146" t="s">
        <v>2334</v>
      </c>
      <c r="I158">
        <v>46</v>
      </c>
      <c r="J158">
        <v>45</v>
      </c>
      <c r="K158">
        <v>0.97829999999999995</v>
      </c>
      <c r="L158" s="146" t="s">
        <v>1558</v>
      </c>
      <c r="M158" s="144">
        <v>0.75560000000000005</v>
      </c>
      <c r="N158" t="str">
        <f>_xlfn.XLOOKUP(Disabilities_ELA[[#This Row],[School Name]],Maine_Schools[School Name],Maine_Schools[Comparison School Type], "Error")</f>
        <v>Non Charter</v>
      </c>
      <c r="O158" s="146" t="str">
        <f>_xlfn.XLOOKUP(Disabilities_ELA[[#This Row],[School Name]],Maine_Schools[School Name],Maine_Schools[Comparison Grade Span], "Error")</f>
        <v>07-08</v>
      </c>
    </row>
    <row r="159" spans="1:15">
      <c r="A159" s="146" t="s">
        <v>573</v>
      </c>
      <c r="B159">
        <v>1456</v>
      </c>
      <c r="C159" s="146" t="s">
        <v>998</v>
      </c>
      <c r="D159">
        <v>292</v>
      </c>
      <c r="E159" s="146" t="s">
        <v>106</v>
      </c>
      <c r="F159" s="146" t="s">
        <v>2335</v>
      </c>
      <c r="G159" s="146" t="s">
        <v>1714</v>
      </c>
      <c r="H159" s="146" t="s">
        <v>2334</v>
      </c>
      <c r="I159">
        <v>30</v>
      </c>
      <c r="J159">
        <v>29</v>
      </c>
      <c r="K159">
        <v>0.9667</v>
      </c>
      <c r="L159" s="146" t="s">
        <v>1586</v>
      </c>
      <c r="M159" s="144">
        <v>0.79310000000000003</v>
      </c>
      <c r="N159" t="str">
        <f>_xlfn.XLOOKUP(Disabilities_ELA[[#This Row],[School Name]],Maine_Schools[School Name],Maine_Schools[Comparison School Type], "Error")</f>
        <v>Non Charter</v>
      </c>
      <c r="O159" s="146" t="str">
        <f>_xlfn.XLOOKUP(Disabilities_ELA[[#This Row],[School Name]],Maine_Schools[School Name],Maine_Schools[Comparison Grade Span], "Error")</f>
        <v>03-06</v>
      </c>
    </row>
    <row r="160" spans="1:15">
      <c r="A160" s="146" t="s">
        <v>573</v>
      </c>
      <c r="B160">
        <v>1456</v>
      </c>
      <c r="C160" s="146" t="s">
        <v>998</v>
      </c>
      <c r="D160">
        <v>303</v>
      </c>
      <c r="E160" s="146" t="s">
        <v>495</v>
      </c>
      <c r="F160" s="146" t="s">
        <v>2335</v>
      </c>
      <c r="G160" s="146" t="s">
        <v>1714</v>
      </c>
      <c r="H160" s="146" t="s">
        <v>2334</v>
      </c>
      <c r="I160">
        <v>19</v>
      </c>
      <c r="J160">
        <v>19</v>
      </c>
      <c r="K160">
        <v>1</v>
      </c>
      <c r="L160" s="146" t="s">
        <v>1394</v>
      </c>
      <c r="M160" s="144">
        <v>0.63160000000000005</v>
      </c>
      <c r="N160" t="str">
        <f>_xlfn.XLOOKUP(Disabilities_ELA[[#This Row],[School Name]],Maine_Schools[School Name],Maine_Schools[Comparison School Type], "Error")</f>
        <v>Non Charter</v>
      </c>
      <c r="O160" s="146" t="str">
        <f>_xlfn.XLOOKUP(Disabilities_ELA[[#This Row],[School Name]],Maine_Schools[School Name],Maine_Schools[Comparison Grade Span], "Error")</f>
        <v>03-06</v>
      </c>
    </row>
    <row r="161" spans="1:15">
      <c r="A161" s="146" t="s">
        <v>573</v>
      </c>
      <c r="B161">
        <v>1456</v>
      </c>
      <c r="C161" s="146" t="s">
        <v>998</v>
      </c>
      <c r="D161">
        <v>361</v>
      </c>
      <c r="E161" s="146" t="s">
        <v>429</v>
      </c>
      <c r="F161" s="146" t="s">
        <v>2335</v>
      </c>
      <c r="G161" s="146" t="s">
        <v>1714</v>
      </c>
      <c r="H161" s="146" t="s">
        <v>2334</v>
      </c>
      <c r="I161">
        <v>36</v>
      </c>
      <c r="J161">
        <v>34</v>
      </c>
      <c r="K161">
        <v>0.94440000000000002</v>
      </c>
      <c r="L161" s="146" t="s">
        <v>1586</v>
      </c>
      <c r="M161" s="144">
        <v>0.67649999999999999</v>
      </c>
      <c r="N161" t="str">
        <f>_xlfn.XLOOKUP(Disabilities_ELA[[#This Row],[School Name]],Maine_Schools[School Name],Maine_Schools[Comparison School Type], "Error")</f>
        <v>Non Charter</v>
      </c>
      <c r="O161" s="146" t="str">
        <f>_xlfn.XLOOKUP(Disabilities_ELA[[#This Row],[School Name]],Maine_Schools[School Name],Maine_Schools[Comparison Grade Span], "Error")</f>
        <v>03-06</v>
      </c>
    </row>
    <row r="162" spans="1:15">
      <c r="A162" s="146" t="s">
        <v>573</v>
      </c>
      <c r="B162">
        <v>646</v>
      </c>
      <c r="C162" s="146" t="s">
        <v>1002</v>
      </c>
      <c r="D162">
        <v>650</v>
      </c>
      <c r="E162" s="146" t="s">
        <v>241</v>
      </c>
      <c r="F162" s="146" t="s">
        <v>2335</v>
      </c>
      <c r="G162" s="146" t="s">
        <v>1714</v>
      </c>
      <c r="H162" s="146" t="s">
        <v>2334</v>
      </c>
      <c r="I162">
        <v>48</v>
      </c>
      <c r="J162">
        <v>46</v>
      </c>
      <c r="K162">
        <v>0.95830000000000004</v>
      </c>
      <c r="L162" s="146" t="s">
        <v>1558</v>
      </c>
      <c r="M162" s="144">
        <v>0.73909999999999998</v>
      </c>
      <c r="N162" t="str">
        <f>_xlfn.XLOOKUP(Disabilities_ELA[[#This Row],[School Name]],Maine_Schools[School Name],Maine_Schools[Comparison School Type], "Error")</f>
        <v>Non Charter</v>
      </c>
      <c r="O162" s="146" t="str">
        <f>_xlfn.XLOOKUP(Disabilities_ELA[[#This Row],[School Name]],Maine_Schools[School Name],Maine_Schools[Comparison Grade Span], "Error")</f>
        <v>03-06</v>
      </c>
    </row>
    <row r="163" spans="1:15">
      <c r="A163" s="146" t="s">
        <v>573</v>
      </c>
      <c r="B163">
        <v>646</v>
      </c>
      <c r="C163" s="146" t="s">
        <v>1002</v>
      </c>
      <c r="D163">
        <v>647</v>
      </c>
      <c r="E163" s="146" t="s">
        <v>247</v>
      </c>
      <c r="F163" s="146" t="s">
        <v>2335</v>
      </c>
      <c r="G163" s="146" t="s">
        <v>1714</v>
      </c>
      <c r="H163" s="146" t="s">
        <v>2334</v>
      </c>
      <c r="I163">
        <v>14</v>
      </c>
      <c r="J163">
        <v>14</v>
      </c>
      <c r="K163">
        <v>1</v>
      </c>
      <c r="L163" s="146" t="s">
        <v>1289</v>
      </c>
      <c r="M163" s="144">
        <v>0.64290000000000003</v>
      </c>
      <c r="N163" t="str">
        <f>_xlfn.XLOOKUP(Disabilities_ELA[[#This Row],[School Name]],Maine_Schools[School Name],Maine_Schools[Comparison School Type], "Error")</f>
        <v>Non Charter</v>
      </c>
      <c r="O163" s="146" t="str">
        <f>_xlfn.XLOOKUP(Disabilities_ELA[[#This Row],[School Name]],Maine_Schools[School Name],Maine_Schools[Comparison Grade Span], "Error")</f>
        <v>03-06</v>
      </c>
    </row>
    <row r="164" spans="1:15">
      <c r="A164" s="146" t="s">
        <v>573</v>
      </c>
      <c r="B164">
        <v>646</v>
      </c>
      <c r="C164" s="146" t="s">
        <v>1002</v>
      </c>
      <c r="D164">
        <v>652</v>
      </c>
      <c r="E164" s="146" t="s">
        <v>210</v>
      </c>
      <c r="F164" s="146" t="s">
        <v>2335</v>
      </c>
      <c r="G164" s="146" t="s">
        <v>1714</v>
      </c>
      <c r="H164" s="146" t="s">
        <v>2334</v>
      </c>
      <c r="I164">
        <v>38</v>
      </c>
      <c r="J164">
        <v>38</v>
      </c>
      <c r="K164">
        <v>1</v>
      </c>
      <c r="L164" s="146" t="s">
        <v>1454</v>
      </c>
      <c r="M164" s="144">
        <v>0.55259999999999998</v>
      </c>
      <c r="N164" t="str">
        <f>_xlfn.XLOOKUP(Disabilities_ELA[[#This Row],[School Name]],Maine_Schools[School Name],Maine_Schools[Comparison School Type], "Error")</f>
        <v>Non Charter</v>
      </c>
      <c r="O164" s="146" t="str">
        <f>_xlfn.XLOOKUP(Disabilities_ELA[[#This Row],[School Name]],Maine_Schools[School Name],Maine_Schools[Comparison Grade Span], "Error")</f>
        <v>03-06</v>
      </c>
    </row>
    <row r="165" spans="1:15">
      <c r="A165" s="146" t="s">
        <v>573</v>
      </c>
      <c r="B165">
        <v>646</v>
      </c>
      <c r="C165" s="146" t="s">
        <v>1002</v>
      </c>
      <c r="D165">
        <v>656</v>
      </c>
      <c r="E165" s="146" t="s">
        <v>181</v>
      </c>
      <c r="F165" s="146" t="s">
        <v>2335</v>
      </c>
      <c r="G165" s="146" t="s">
        <v>1714</v>
      </c>
      <c r="H165" s="146" t="s">
        <v>2334</v>
      </c>
      <c r="I165">
        <v>50</v>
      </c>
      <c r="J165">
        <v>36</v>
      </c>
      <c r="K165">
        <v>0.72</v>
      </c>
      <c r="L165" s="146" t="s">
        <v>1436</v>
      </c>
      <c r="M165" s="144">
        <v>0.86109999999999998</v>
      </c>
      <c r="N165" t="str">
        <f>_xlfn.XLOOKUP(Disabilities_ELA[[#This Row],[School Name]],Maine_Schools[School Name],Maine_Schools[Comparison School Type], "Error")</f>
        <v>Non Charter</v>
      </c>
      <c r="O165" s="146" t="str">
        <f>_xlfn.XLOOKUP(Disabilities_ELA[[#This Row],[School Name]],Maine_Schools[School Name],Maine_Schools[Comparison Grade Span], "Error")</f>
        <v>09-12</v>
      </c>
    </row>
    <row r="166" spans="1:15">
      <c r="A166" s="146" t="s">
        <v>573</v>
      </c>
      <c r="B166">
        <v>646</v>
      </c>
      <c r="C166" s="146" t="s">
        <v>1002</v>
      </c>
      <c r="D166">
        <v>655</v>
      </c>
      <c r="E166" s="146" t="s">
        <v>214</v>
      </c>
      <c r="F166" s="146" t="s">
        <v>2335</v>
      </c>
      <c r="G166" s="146" t="s">
        <v>1714</v>
      </c>
      <c r="H166" s="146" t="s">
        <v>2334</v>
      </c>
      <c r="I166">
        <v>100</v>
      </c>
      <c r="J166">
        <v>93</v>
      </c>
      <c r="K166">
        <v>0.93</v>
      </c>
      <c r="L166" s="146" t="s">
        <v>1547</v>
      </c>
      <c r="M166" s="144">
        <v>0.6452</v>
      </c>
      <c r="N166" t="str">
        <f>_xlfn.XLOOKUP(Disabilities_ELA[[#This Row],[School Name]],Maine_Schools[School Name],Maine_Schools[Comparison School Type], "Error")</f>
        <v>Non Charter</v>
      </c>
      <c r="O166" s="146" t="str">
        <f>_xlfn.XLOOKUP(Disabilities_ELA[[#This Row],[School Name]],Maine_Schools[School Name],Maine_Schools[Comparison Grade Span], "Error")</f>
        <v>07-08</v>
      </c>
    </row>
    <row r="167" spans="1:15">
      <c r="A167" s="146" t="s">
        <v>573</v>
      </c>
      <c r="B167">
        <v>646</v>
      </c>
      <c r="C167" s="146" t="s">
        <v>1002</v>
      </c>
      <c r="D167">
        <v>660</v>
      </c>
      <c r="E167" s="146" t="s">
        <v>294</v>
      </c>
      <c r="F167" s="146" t="s">
        <v>2335</v>
      </c>
      <c r="G167" s="146" t="s">
        <v>1714</v>
      </c>
      <c r="H167" s="146" t="s">
        <v>2334</v>
      </c>
      <c r="I167">
        <v>48</v>
      </c>
      <c r="J167">
        <v>46</v>
      </c>
      <c r="K167">
        <v>0.95830000000000004</v>
      </c>
      <c r="L167" s="146" t="s">
        <v>1436</v>
      </c>
      <c r="M167" s="144">
        <v>0.67390000000000005</v>
      </c>
      <c r="N167" t="str">
        <f>_xlfn.XLOOKUP(Disabilities_ELA[[#This Row],[School Name]],Maine_Schools[School Name],Maine_Schools[Comparison School Type], "Error")</f>
        <v>Non Charter</v>
      </c>
      <c r="O167" s="146" t="str">
        <f>_xlfn.XLOOKUP(Disabilities_ELA[[#This Row],[School Name]],Maine_Schools[School Name],Maine_Schools[Comparison Grade Span], "Error")</f>
        <v>03-06</v>
      </c>
    </row>
    <row r="168" spans="1:15">
      <c r="A168" s="146" t="s">
        <v>573</v>
      </c>
      <c r="B168">
        <v>1457</v>
      </c>
      <c r="C168" s="146" t="s">
        <v>1010</v>
      </c>
      <c r="D168">
        <v>807</v>
      </c>
      <c r="E168" s="146" t="s">
        <v>149</v>
      </c>
      <c r="F168" s="146" t="s">
        <v>2335</v>
      </c>
      <c r="G168" s="146" t="s">
        <v>1714</v>
      </c>
      <c r="H168" s="146" t="s">
        <v>2334</v>
      </c>
      <c r="I168">
        <v>33</v>
      </c>
      <c r="J168">
        <v>33</v>
      </c>
      <c r="K168">
        <v>1</v>
      </c>
      <c r="L168" s="146" t="s">
        <v>1497</v>
      </c>
      <c r="M168" s="144">
        <v>0.60609999999999997</v>
      </c>
      <c r="N168" t="str">
        <f>_xlfn.XLOOKUP(Disabilities_ELA[[#This Row],[School Name]],Maine_Schools[School Name],Maine_Schools[Comparison School Type], "Error")</f>
        <v>Non Charter</v>
      </c>
      <c r="O168" s="146" t="str">
        <f>_xlfn.XLOOKUP(Disabilities_ELA[[#This Row],[School Name]],Maine_Schools[School Name],Maine_Schools[Comparison Grade Span], "Error")</f>
        <v>PK-05</v>
      </c>
    </row>
    <row r="169" spans="1:15">
      <c r="A169" s="146" t="s">
        <v>573</v>
      </c>
      <c r="B169">
        <v>1457</v>
      </c>
      <c r="C169" s="146" t="s">
        <v>1010</v>
      </c>
      <c r="D169">
        <v>135</v>
      </c>
      <c r="E169" s="146" t="s">
        <v>224</v>
      </c>
      <c r="F169" s="146" t="s">
        <v>2335</v>
      </c>
      <c r="G169" s="146" t="s">
        <v>1714</v>
      </c>
      <c r="H169" s="146" t="s">
        <v>2334</v>
      </c>
      <c r="I169">
        <v>30</v>
      </c>
      <c r="J169">
        <v>30</v>
      </c>
      <c r="K169">
        <v>1</v>
      </c>
      <c r="L169" s="146" t="s">
        <v>1557</v>
      </c>
      <c r="M169" s="144">
        <v>0.63329999999999997</v>
      </c>
      <c r="N169" t="str">
        <f>_xlfn.XLOOKUP(Disabilities_ELA[[#This Row],[School Name]],Maine_Schools[School Name],Maine_Schools[Comparison School Type], "Error")</f>
        <v>Non Charter</v>
      </c>
      <c r="O169" s="146" t="str">
        <f>_xlfn.XLOOKUP(Disabilities_ELA[[#This Row],[School Name]],Maine_Schools[School Name],Maine_Schools[Comparison Grade Span], "Error")</f>
        <v>05-08</v>
      </c>
    </row>
    <row r="170" spans="1:15">
      <c r="A170" s="146" t="s">
        <v>573</v>
      </c>
      <c r="B170">
        <v>1457</v>
      </c>
      <c r="C170" s="146" t="s">
        <v>1010</v>
      </c>
      <c r="D170">
        <v>136</v>
      </c>
      <c r="E170" s="146" t="s">
        <v>281</v>
      </c>
      <c r="F170" s="146" t="s">
        <v>2335</v>
      </c>
      <c r="G170" s="146" t="s">
        <v>1714</v>
      </c>
      <c r="H170" s="146" t="s">
        <v>2334</v>
      </c>
      <c r="I170">
        <v>20</v>
      </c>
      <c r="J170">
        <v>20</v>
      </c>
      <c r="K170">
        <v>1</v>
      </c>
      <c r="L170" s="146" t="s">
        <v>1293</v>
      </c>
      <c r="M170" s="144">
        <v>0.7</v>
      </c>
      <c r="N170" t="str">
        <f>_xlfn.XLOOKUP(Disabilities_ELA[[#This Row],[School Name]],Maine_Schools[School Name],Maine_Schools[Comparison School Type], "Error")</f>
        <v>Non Charter</v>
      </c>
      <c r="O170" s="146" t="str">
        <f>_xlfn.XLOOKUP(Disabilities_ELA[[#This Row],[School Name]],Maine_Schools[School Name],Maine_Schools[Comparison Grade Span], "Error")</f>
        <v>PK-04</v>
      </c>
    </row>
    <row r="171" spans="1:15">
      <c r="A171" s="146" t="s">
        <v>573</v>
      </c>
      <c r="B171">
        <v>1457</v>
      </c>
      <c r="C171" s="146" t="s">
        <v>1010</v>
      </c>
      <c r="D171">
        <v>812</v>
      </c>
      <c r="E171" s="146" t="s">
        <v>453</v>
      </c>
      <c r="F171" s="146" t="s">
        <v>2335</v>
      </c>
      <c r="G171" s="146" t="s">
        <v>1714</v>
      </c>
      <c r="H171" s="146" t="s">
        <v>2334</v>
      </c>
      <c r="I171">
        <v>28</v>
      </c>
      <c r="J171">
        <v>28</v>
      </c>
      <c r="K171">
        <v>1</v>
      </c>
      <c r="L171" s="146" t="s">
        <v>1557</v>
      </c>
      <c r="M171" s="144">
        <v>0.67859999999999998</v>
      </c>
      <c r="N171" t="str">
        <f>_xlfn.XLOOKUP(Disabilities_ELA[[#This Row],[School Name]],Maine_Schools[School Name],Maine_Schools[Comparison School Type], "Error")</f>
        <v>Non Charter</v>
      </c>
      <c r="O171" s="146" t="str">
        <f>_xlfn.XLOOKUP(Disabilities_ELA[[#This Row],[School Name]],Maine_Schools[School Name],Maine_Schools[Comparison Grade Span], "Error")</f>
        <v>PK-05</v>
      </c>
    </row>
    <row r="172" spans="1:15">
      <c r="A172" s="146" t="s">
        <v>573</v>
      </c>
      <c r="B172">
        <v>1457</v>
      </c>
      <c r="C172" s="146" t="s">
        <v>1010</v>
      </c>
      <c r="D172">
        <v>811</v>
      </c>
      <c r="E172" s="146" t="s">
        <v>297</v>
      </c>
      <c r="F172" s="146" t="s">
        <v>2335</v>
      </c>
      <c r="G172" s="146" t="s">
        <v>1714</v>
      </c>
      <c r="H172" s="146" t="s">
        <v>2334</v>
      </c>
      <c r="I172">
        <v>26</v>
      </c>
      <c r="J172">
        <v>24</v>
      </c>
      <c r="K172">
        <v>0.92310000000000003</v>
      </c>
      <c r="L172" s="146" t="s">
        <v>1557</v>
      </c>
      <c r="M172" s="144">
        <v>0.79169999999999996</v>
      </c>
      <c r="N172" t="str">
        <f>_xlfn.XLOOKUP(Disabilities_ELA[[#This Row],[School Name]],Maine_Schools[School Name],Maine_Schools[Comparison School Type], "Error")</f>
        <v>Non Charter</v>
      </c>
      <c r="O172" s="146" t="str">
        <f>_xlfn.XLOOKUP(Disabilities_ELA[[#This Row],[School Name]],Maine_Schools[School Name],Maine_Schools[Comparison Grade Span], "Error")</f>
        <v>09-12</v>
      </c>
    </row>
    <row r="173" spans="1:15">
      <c r="A173" s="146" t="s">
        <v>573</v>
      </c>
      <c r="B173">
        <v>1457</v>
      </c>
      <c r="C173" s="146" t="s">
        <v>1010</v>
      </c>
      <c r="D173">
        <v>813</v>
      </c>
      <c r="E173" s="146" t="s">
        <v>491</v>
      </c>
      <c r="F173" s="146" t="s">
        <v>2335</v>
      </c>
      <c r="G173" s="146" t="s">
        <v>1714</v>
      </c>
      <c r="H173" s="146" t="s">
        <v>2334</v>
      </c>
      <c r="I173">
        <v>80</v>
      </c>
      <c r="J173">
        <v>75</v>
      </c>
      <c r="K173">
        <v>0.9375</v>
      </c>
      <c r="L173" s="146" t="s">
        <v>1432</v>
      </c>
      <c r="M173" s="144">
        <v>0.68</v>
      </c>
      <c r="N173" t="str">
        <f>_xlfn.XLOOKUP(Disabilities_ELA[[#This Row],[School Name]],Maine_Schools[School Name],Maine_Schools[Comparison School Type], "Error")</f>
        <v>Non Charter</v>
      </c>
      <c r="O173" s="146" t="str">
        <f>_xlfn.XLOOKUP(Disabilities_ELA[[#This Row],[School Name]],Maine_Schools[School Name],Maine_Schools[Comparison Grade Span], "Error")</f>
        <v>06-08</v>
      </c>
    </row>
    <row r="174" spans="1:15">
      <c r="A174" s="146" t="s">
        <v>573</v>
      </c>
      <c r="B174">
        <v>1457</v>
      </c>
      <c r="C174" s="146" t="s">
        <v>1010</v>
      </c>
      <c r="D174">
        <v>810</v>
      </c>
      <c r="E174" s="146" t="s">
        <v>563</v>
      </c>
      <c r="F174" s="146" t="s">
        <v>2335</v>
      </c>
      <c r="G174" s="146" t="s">
        <v>1714</v>
      </c>
      <c r="H174" s="146" t="s">
        <v>2334</v>
      </c>
      <c r="I174">
        <v>44</v>
      </c>
      <c r="J174">
        <v>42</v>
      </c>
      <c r="K174">
        <v>0.95450000000000002</v>
      </c>
      <c r="L174" s="146" t="s">
        <v>1283</v>
      </c>
      <c r="M174" s="144">
        <v>0.66669999999999996</v>
      </c>
      <c r="N174" t="str">
        <f>_xlfn.XLOOKUP(Disabilities_ELA[[#This Row],[School Name]],Maine_Schools[School Name],Maine_Schools[Comparison School Type], "Error")</f>
        <v>Non Charter</v>
      </c>
      <c r="O174" s="146" t="str">
        <f>_xlfn.XLOOKUP(Disabilities_ELA[[#This Row],[School Name]],Maine_Schools[School Name],Maine_Schools[Comparison Grade Span], "Error")</f>
        <v>03-05</v>
      </c>
    </row>
    <row r="175" spans="1:15">
      <c r="A175" s="146" t="s">
        <v>573</v>
      </c>
      <c r="B175">
        <v>1458</v>
      </c>
      <c r="C175" s="146" t="s">
        <v>1015</v>
      </c>
      <c r="D175">
        <v>2047</v>
      </c>
      <c r="E175" s="146" t="s">
        <v>300</v>
      </c>
      <c r="F175" s="146" t="s">
        <v>2335</v>
      </c>
      <c r="G175" s="146" t="s">
        <v>1714</v>
      </c>
      <c r="H175" s="146" t="s">
        <v>2334</v>
      </c>
      <c r="I175">
        <v>100</v>
      </c>
      <c r="J175">
        <v>94</v>
      </c>
      <c r="K175">
        <v>0.94</v>
      </c>
      <c r="L175" s="146" t="s">
        <v>1331</v>
      </c>
      <c r="M175" s="144">
        <v>0.77659999999999996</v>
      </c>
      <c r="N175" t="str">
        <f>_xlfn.XLOOKUP(Disabilities_ELA[[#This Row],[School Name]],Maine_Schools[School Name],Maine_Schools[Comparison School Type], "Error")</f>
        <v>Non Charter</v>
      </c>
      <c r="O175" s="146" t="str">
        <f>_xlfn.XLOOKUP(Disabilities_ELA[[#This Row],[School Name]],Maine_Schools[School Name],Maine_Schools[Comparison Grade Span], "Error")</f>
        <v>05-08</v>
      </c>
    </row>
    <row r="176" spans="1:15">
      <c r="A176" s="146" t="s">
        <v>573</v>
      </c>
      <c r="B176">
        <v>1458</v>
      </c>
      <c r="C176" s="146" t="s">
        <v>1015</v>
      </c>
      <c r="D176">
        <v>2045</v>
      </c>
      <c r="E176" s="146" t="s">
        <v>302</v>
      </c>
      <c r="F176" s="146" t="s">
        <v>2335</v>
      </c>
      <c r="G176" s="146" t="s">
        <v>1714</v>
      </c>
      <c r="H176" s="146" t="s">
        <v>2334</v>
      </c>
      <c r="I176">
        <v>26</v>
      </c>
      <c r="J176">
        <v>26</v>
      </c>
      <c r="K176">
        <v>1</v>
      </c>
      <c r="L176" s="146" t="s">
        <v>1370</v>
      </c>
      <c r="M176" s="144">
        <v>0.65380000000000005</v>
      </c>
      <c r="N176" t="str">
        <f>_xlfn.XLOOKUP(Disabilities_ELA[[#This Row],[School Name]],Maine_Schools[School Name],Maine_Schools[Comparison School Type], "Error")</f>
        <v>Non Charter</v>
      </c>
      <c r="O176" s="146" t="str">
        <f>_xlfn.XLOOKUP(Disabilities_ELA[[#This Row],[School Name]],Maine_Schools[School Name],Maine_Schools[Comparison Grade Span], "Error")</f>
        <v>PK-04</v>
      </c>
    </row>
    <row r="177" spans="1:15">
      <c r="A177" s="146" t="s">
        <v>573</v>
      </c>
      <c r="B177">
        <v>1459</v>
      </c>
      <c r="C177" s="146" t="s">
        <v>1019</v>
      </c>
      <c r="D177">
        <v>884</v>
      </c>
      <c r="E177" s="146" t="s">
        <v>205</v>
      </c>
      <c r="F177" s="146" t="s">
        <v>2335</v>
      </c>
      <c r="G177" s="146" t="s">
        <v>1714</v>
      </c>
      <c r="H177" s="146" t="s">
        <v>2334</v>
      </c>
      <c r="I177">
        <v>44</v>
      </c>
      <c r="J177">
        <v>43</v>
      </c>
      <c r="K177">
        <v>0.97729999999999995</v>
      </c>
      <c r="L177" s="146" t="s">
        <v>1447</v>
      </c>
      <c r="M177" s="144">
        <v>0.74419999999999997</v>
      </c>
      <c r="N177" t="str">
        <f>_xlfn.XLOOKUP(Disabilities_ELA[[#This Row],[School Name]],Maine_Schools[School Name],Maine_Schools[Comparison School Type], "Error")</f>
        <v>Non Charter</v>
      </c>
      <c r="O177" s="146" t="str">
        <f>_xlfn.XLOOKUP(Disabilities_ELA[[#This Row],[School Name]],Maine_Schools[School Name],Maine_Schools[Comparison Grade Span], "Error")</f>
        <v>06-08</v>
      </c>
    </row>
    <row r="178" spans="1:15">
      <c r="A178" s="146" t="s">
        <v>573</v>
      </c>
      <c r="B178">
        <v>1459</v>
      </c>
      <c r="C178" s="146" t="s">
        <v>1019</v>
      </c>
      <c r="D178">
        <v>886</v>
      </c>
      <c r="E178" s="146" t="s">
        <v>442</v>
      </c>
      <c r="F178" s="146" t="s">
        <v>2335</v>
      </c>
      <c r="G178" s="146" t="s">
        <v>1714</v>
      </c>
      <c r="H178" s="146" t="s">
        <v>2334</v>
      </c>
      <c r="I178">
        <v>35</v>
      </c>
      <c r="J178">
        <v>35</v>
      </c>
      <c r="K178">
        <v>1</v>
      </c>
      <c r="L178" s="146" t="s">
        <v>1557</v>
      </c>
      <c r="M178" s="144">
        <v>0.54290000000000005</v>
      </c>
      <c r="N178" t="str">
        <f>_xlfn.XLOOKUP(Disabilities_ELA[[#This Row],[School Name]],Maine_Schools[School Name],Maine_Schools[Comparison School Type], "Error")</f>
        <v>Non Charter</v>
      </c>
      <c r="O178" s="146" t="str">
        <f>_xlfn.XLOOKUP(Disabilities_ELA[[#This Row],[School Name]],Maine_Schools[School Name],Maine_Schools[Comparison Grade Span], "Error")</f>
        <v>PK-05</v>
      </c>
    </row>
    <row r="179" spans="1:15">
      <c r="A179" s="146" t="s">
        <v>573</v>
      </c>
      <c r="B179">
        <v>1460</v>
      </c>
      <c r="C179" s="146" t="s">
        <v>1021</v>
      </c>
      <c r="D179">
        <v>964</v>
      </c>
      <c r="E179" s="146" t="s">
        <v>308</v>
      </c>
      <c r="F179" s="146" t="s">
        <v>2335</v>
      </c>
      <c r="G179" s="146" t="s">
        <v>1714</v>
      </c>
      <c r="H179" s="146" t="s">
        <v>2334</v>
      </c>
      <c r="I179">
        <v>23</v>
      </c>
      <c r="J179">
        <v>22</v>
      </c>
      <c r="K179">
        <v>0.95650000000000002</v>
      </c>
      <c r="L179" s="146" t="s">
        <v>1293</v>
      </c>
      <c r="M179" s="144">
        <v>0.63639999999999997</v>
      </c>
      <c r="N179" t="str">
        <f>_xlfn.XLOOKUP(Disabilities_ELA[[#This Row],[School Name]],Maine_Schools[School Name],Maine_Schools[Comparison School Type], "Error")</f>
        <v>Non Charter</v>
      </c>
      <c r="O179" s="146" t="str">
        <f>_xlfn.XLOOKUP(Disabilities_ELA[[#This Row],[School Name]],Maine_Schools[School Name],Maine_Schools[Comparison Grade Span], "Error")</f>
        <v>09-12</v>
      </c>
    </row>
    <row r="180" spans="1:15">
      <c r="A180" s="146" t="s">
        <v>573</v>
      </c>
      <c r="B180">
        <v>1460</v>
      </c>
      <c r="C180" s="146" t="s">
        <v>1021</v>
      </c>
      <c r="D180">
        <v>966</v>
      </c>
      <c r="E180" s="146" t="s">
        <v>492</v>
      </c>
      <c r="F180" s="146" t="s">
        <v>2335</v>
      </c>
      <c r="G180" s="146" t="s">
        <v>1714</v>
      </c>
      <c r="H180" s="146" t="s">
        <v>2334</v>
      </c>
      <c r="I180">
        <v>106</v>
      </c>
      <c r="J180">
        <v>100</v>
      </c>
      <c r="K180">
        <v>0.94340000000000002</v>
      </c>
      <c r="L180" s="146" t="s">
        <v>1414</v>
      </c>
      <c r="M180" s="144">
        <v>0.43</v>
      </c>
      <c r="N180" t="str">
        <f>_xlfn.XLOOKUP(Disabilities_ELA[[#This Row],[School Name]],Maine_Schools[School Name],Maine_Schools[Comparison School Type], "Error")</f>
        <v>Non Charter</v>
      </c>
      <c r="O180" s="146" t="str">
        <f>_xlfn.XLOOKUP(Disabilities_ELA[[#This Row],[School Name]],Maine_Schools[School Name],Maine_Schools[Comparison Grade Span], "Error")</f>
        <v>06-08</v>
      </c>
    </row>
    <row r="181" spans="1:15">
      <c r="A181" s="146" t="s">
        <v>573</v>
      </c>
      <c r="B181">
        <v>1460</v>
      </c>
      <c r="C181" s="146" t="s">
        <v>1021</v>
      </c>
      <c r="D181">
        <v>13</v>
      </c>
      <c r="E181" s="146" t="s">
        <v>372</v>
      </c>
      <c r="F181" s="146" t="s">
        <v>2335</v>
      </c>
      <c r="G181" s="146" t="s">
        <v>1714</v>
      </c>
      <c r="H181" s="146" t="s">
        <v>2334</v>
      </c>
      <c r="I181">
        <v>20</v>
      </c>
      <c r="J181">
        <v>20</v>
      </c>
      <c r="K181">
        <v>1</v>
      </c>
      <c r="L181" s="146" t="s">
        <v>1289</v>
      </c>
      <c r="M181" s="144">
        <v>0.45</v>
      </c>
      <c r="N181" t="str">
        <f>_xlfn.XLOOKUP(Disabilities_ELA[[#This Row],[School Name]],Maine_Schools[School Name],Maine_Schools[Comparison School Type], "Error")</f>
        <v>Non Charter</v>
      </c>
      <c r="O181" s="146" t="str">
        <f>_xlfn.XLOOKUP(Disabilities_ELA[[#This Row],[School Name]],Maine_Schools[School Name],Maine_Schools[Comparison Grade Span], "Error")</f>
        <v>KG-05</v>
      </c>
    </row>
    <row r="182" spans="1:15">
      <c r="A182" s="146" t="s">
        <v>573</v>
      </c>
      <c r="B182">
        <v>1460</v>
      </c>
      <c r="C182" s="146" t="s">
        <v>1021</v>
      </c>
      <c r="D182">
        <v>965</v>
      </c>
      <c r="E182" s="146" t="s">
        <v>77</v>
      </c>
      <c r="F182" s="146" t="s">
        <v>2335</v>
      </c>
      <c r="G182" s="146" t="s">
        <v>1714</v>
      </c>
      <c r="H182" s="146" t="s">
        <v>2334</v>
      </c>
      <c r="I182">
        <v>69</v>
      </c>
      <c r="J182">
        <v>69</v>
      </c>
      <c r="K182">
        <v>1</v>
      </c>
      <c r="L182" s="146" t="s">
        <v>1290</v>
      </c>
      <c r="M182" s="144">
        <v>0.42030000000000001</v>
      </c>
      <c r="N182" t="str">
        <f>_xlfn.XLOOKUP(Disabilities_ELA[[#This Row],[School Name]],Maine_Schools[School Name],Maine_Schools[Comparison School Type], "Error")</f>
        <v>Non Charter</v>
      </c>
      <c r="O182" s="146" t="str">
        <f>_xlfn.XLOOKUP(Disabilities_ELA[[#This Row],[School Name]],Maine_Schools[School Name],Maine_Schools[Comparison Grade Span], "Error")</f>
        <v>03-05</v>
      </c>
    </row>
    <row r="183" spans="1:15">
      <c r="A183" s="146" t="s">
        <v>573</v>
      </c>
      <c r="B183">
        <v>1615</v>
      </c>
      <c r="C183" s="146" t="s">
        <v>1025</v>
      </c>
      <c r="D183">
        <v>674</v>
      </c>
      <c r="E183" s="146" t="s">
        <v>404</v>
      </c>
      <c r="F183" s="146" t="s">
        <v>2335</v>
      </c>
      <c r="G183" s="146" t="s">
        <v>1714</v>
      </c>
      <c r="H183" s="146" t="s">
        <v>2334</v>
      </c>
      <c r="I183">
        <v>74</v>
      </c>
      <c r="J183">
        <v>74</v>
      </c>
      <c r="K183">
        <v>1</v>
      </c>
      <c r="L183" s="146" t="s">
        <v>1373</v>
      </c>
      <c r="M183" s="144">
        <v>0.51349999999999996</v>
      </c>
      <c r="N183" t="str">
        <f>_xlfn.XLOOKUP(Disabilities_ELA[[#This Row],[School Name]],Maine_Schools[School Name],Maine_Schools[Comparison School Type], "Error")</f>
        <v>Non Charter</v>
      </c>
      <c r="O183" s="146" t="str">
        <f>_xlfn.XLOOKUP(Disabilities_ELA[[#This Row],[School Name]],Maine_Schools[School Name],Maine_Schools[Comparison Grade Span], "Error")</f>
        <v>03-05</v>
      </c>
    </row>
    <row r="184" spans="1:15">
      <c r="A184" s="146" t="s">
        <v>573</v>
      </c>
      <c r="B184">
        <v>1615</v>
      </c>
      <c r="C184" s="146" t="s">
        <v>1025</v>
      </c>
      <c r="D184">
        <v>675</v>
      </c>
      <c r="E184" s="146" t="s">
        <v>430</v>
      </c>
      <c r="F184" s="146" t="s">
        <v>2335</v>
      </c>
      <c r="G184" s="146" t="s">
        <v>1714</v>
      </c>
      <c r="H184" s="146" t="s">
        <v>2334</v>
      </c>
      <c r="I184">
        <v>36</v>
      </c>
      <c r="J184">
        <v>33</v>
      </c>
      <c r="K184">
        <v>0.91669999999999996</v>
      </c>
      <c r="L184" s="146" t="s">
        <v>1557</v>
      </c>
      <c r="M184" s="144">
        <v>0.57579999999999998</v>
      </c>
      <c r="N184" t="str">
        <f>_xlfn.XLOOKUP(Disabilities_ELA[[#This Row],[School Name]],Maine_Schools[School Name],Maine_Schools[Comparison School Type], "Error")</f>
        <v>Non Charter</v>
      </c>
      <c r="O184" s="146" t="str">
        <f>_xlfn.XLOOKUP(Disabilities_ELA[[#This Row],[School Name]],Maine_Schools[School Name],Maine_Schools[Comparison Grade Span], "Error")</f>
        <v>09-12</v>
      </c>
    </row>
    <row r="185" spans="1:15">
      <c r="A185" s="146" t="s">
        <v>573</v>
      </c>
      <c r="B185">
        <v>1615</v>
      </c>
      <c r="C185" s="146" t="s">
        <v>1025</v>
      </c>
      <c r="D185">
        <v>677</v>
      </c>
      <c r="E185" s="146" t="s">
        <v>521</v>
      </c>
      <c r="F185" s="146" t="s">
        <v>2335</v>
      </c>
      <c r="G185" s="146" t="s">
        <v>1714</v>
      </c>
      <c r="H185" s="146" t="s">
        <v>2334</v>
      </c>
      <c r="I185">
        <v>68</v>
      </c>
      <c r="J185">
        <v>65</v>
      </c>
      <c r="K185">
        <v>0.95589999999999997</v>
      </c>
      <c r="L185" s="146" t="s">
        <v>1448</v>
      </c>
      <c r="M185" s="144">
        <v>0.50770000000000004</v>
      </c>
      <c r="N185" t="str">
        <f>_xlfn.XLOOKUP(Disabilities_ELA[[#This Row],[School Name]],Maine_Schools[School Name],Maine_Schools[Comparison School Type], "Error")</f>
        <v>Non Charter</v>
      </c>
      <c r="O185" s="146" t="str">
        <f>_xlfn.XLOOKUP(Disabilities_ELA[[#This Row],[School Name]],Maine_Schools[School Name],Maine_Schools[Comparison Grade Span], "Error")</f>
        <v>06-08</v>
      </c>
    </row>
    <row r="186" spans="1:15">
      <c r="A186" s="146" t="s">
        <v>573</v>
      </c>
      <c r="B186">
        <v>1615</v>
      </c>
      <c r="C186" s="146" t="s">
        <v>1025</v>
      </c>
      <c r="D186">
        <v>680</v>
      </c>
      <c r="E186" s="146" t="s">
        <v>440</v>
      </c>
      <c r="F186" s="146" t="s">
        <v>2335</v>
      </c>
      <c r="G186" s="146" t="s">
        <v>1714</v>
      </c>
      <c r="H186" s="146" t="s">
        <v>2334</v>
      </c>
      <c r="I186">
        <v>58</v>
      </c>
      <c r="J186">
        <v>57</v>
      </c>
      <c r="K186">
        <v>0.98280000000000001</v>
      </c>
      <c r="L186" s="146" t="s">
        <v>1310</v>
      </c>
      <c r="M186" s="144">
        <v>0.64910000000000001</v>
      </c>
      <c r="N186" t="str">
        <f>_xlfn.XLOOKUP(Disabilities_ELA[[#This Row],[School Name]],Maine_Schools[School Name],Maine_Schools[Comparison School Type], "Error")</f>
        <v>Non Charter</v>
      </c>
      <c r="O186" s="146" t="str">
        <f>_xlfn.XLOOKUP(Disabilities_ELA[[#This Row],[School Name]],Maine_Schools[School Name],Maine_Schools[Comparison Grade Span], "Error")</f>
        <v>05-08</v>
      </c>
    </row>
    <row r="187" spans="1:15">
      <c r="A187" s="146" t="s">
        <v>573</v>
      </c>
      <c r="B187">
        <v>1461</v>
      </c>
      <c r="C187" s="146" t="s">
        <v>1029</v>
      </c>
      <c r="D187">
        <v>324</v>
      </c>
      <c r="E187" s="146" t="s">
        <v>343</v>
      </c>
      <c r="F187" s="146" t="s">
        <v>2335</v>
      </c>
      <c r="G187" s="146" t="s">
        <v>1714</v>
      </c>
      <c r="H187" s="146" t="s">
        <v>2334</v>
      </c>
      <c r="I187">
        <v>56</v>
      </c>
      <c r="J187">
        <v>56</v>
      </c>
      <c r="K187">
        <v>1</v>
      </c>
      <c r="L187" s="146" t="s">
        <v>1429</v>
      </c>
      <c r="M187" s="144">
        <v>0.71430000000000005</v>
      </c>
      <c r="N187" t="str">
        <f>_xlfn.XLOOKUP(Disabilities_ELA[[#This Row],[School Name]],Maine_Schools[School Name],Maine_Schools[Comparison School Type], "Error")</f>
        <v>Non Charter</v>
      </c>
      <c r="O187" s="146" t="str">
        <f>_xlfn.XLOOKUP(Disabilities_ELA[[#This Row],[School Name]],Maine_Schools[School Name],Maine_Schools[Comparison Grade Span], "Error")</f>
        <v>03-08</v>
      </c>
    </row>
    <row r="188" spans="1:15">
      <c r="A188" s="146" t="s">
        <v>573</v>
      </c>
      <c r="B188">
        <v>1462</v>
      </c>
      <c r="C188" s="146" t="s">
        <v>1031</v>
      </c>
      <c r="D188">
        <v>2139</v>
      </c>
      <c r="E188" s="146" t="s">
        <v>500</v>
      </c>
      <c r="F188" s="146" t="s">
        <v>2335</v>
      </c>
      <c r="G188" s="146" t="s">
        <v>1714</v>
      </c>
      <c r="H188" s="146" t="s">
        <v>2334</v>
      </c>
      <c r="I188">
        <v>17</v>
      </c>
      <c r="J188">
        <v>17</v>
      </c>
      <c r="K188">
        <v>1</v>
      </c>
      <c r="L188" s="146" t="s">
        <v>1394</v>
      </c>
      <c r="M188" s="144">
        <v>0.70589999999999997</v>
      </c>
      <c r="N188" t="str">
        <f>_xlfn.XLOOKUP(Disabilities_ELA[[#This Row],[School Name]],Maine_Schools[School Name],Maine_Schools[Comparison School Type], "Error")</f>
        <v>Non Charter</v>
      </c>
      <c r="O188" s="146" t="str">
        <f>_xlfn.XLOOKUP(Disabilities_ELA[[#This Row],[School Name]],Maine_Schools[School Name],Maine_Schools[Comparison Grade Span], "Error")</f>
        <v>PK-05</v>
      </c>
    </row>
    <row r="189" spans="1:15">
      <c r="A189" s="146" t="s">
        <v>573</v>
      </c>
      <c r="B189">
        <v>1462</v>
      </c>
      <c r="C189" s="146" t="s">
        <v>1031</v>
      </c>
      <c r="D189">
        <v>2144</v>
      </c>
      <c r="E189" s="146" t="s">
        <v>186</v>
      </c>
      <c r="F189" s="146" t="s">
        <v>2335</v>
      </c>
      <c r="G189" s="146" t="s">
        <v>1714</v>
      </c>
      <c r="H189" s="146" t="s">
        <v>2334</v>
      </c>
      <c r="I189">
        <v>33</v>
      </c>
      <c r="J189">
        <v>32</v>
      </c>
      <c r="K189">
        <v>0.96970000000000001</v>
      </c>
      <c r="L189" s="146" t="s">
        <v>1557</v>
      </c>
      <c r="M189" s="144">
        <v>0.59379999999999999</v>
      </c>
      <c r="N189" t="str">
        <f>_xlfn.XLOOKUP(Disabilities_ELA[[#This Row],[School Name]],Maine_Schools[School Name],Maine_Schools[Comparison School Type], "Error")</f>
        <v>Non Charter</v>
      </c>
      <c r="O189" s="146" t="str">
        <f>_xlfn.XLOOKUP(Disabilities_ELA[[#This Row],[School Name]],Maine_Schools[School Name],Maine_Schools[Comparison Grade Span], "Error")</f>
        <v>06-08</v>
      </c>
    </row>
    <row r="190" spans="1:15">
      <c r="A190" s="146" t="s">
        <v>573</v>
      </c>
      <c r="B190">
        <v>1464</v>
      </c>
      <c r="C190" s="146" t="s">
        <v>1036</v>
      </c>
      <c r="D190">
        <v>107</v>
      </c>
      <c r="E190" s="146" t="s">
        <v>53</v>
      </c>
      <c r="F190" s="146" t="s">
        <v>2335</v>
      </c>
      <c r="G190" s="146" t="s">
        <v>1714</v>
      </c>
      <c r="H190" s="146" t="s">
        <v>2334</v>
      </c>
      <c r="I190">
        <v>71</v>
      </c>
      <c r="J190">
        <v>64</v>
      </c>
      <c r="K190">
        <v>0.90139999999999998</v>
      </c>
      <c r="L190" s="146" t="s">
        <v>1361</v>
      </c>
      <c r="M190" s="144">
        <v>0.60940000000000005</v>
      </c>
      <c r="N190" t="str">
        <f>_xlfn.XLOOKUP(Disabilities_ELA[[#This Row],[School Name]],Maine_Schools[School Name],Maine_Schools[Comparison School Type], "Error")</f>
        <v>Non Charter</v>
      </c>
      <c r="O190" s="146" t="str">
        <f>_xlfn.XLOOKUP(Disabilities_ELA[[#This Row],[School Name]],Maine_Schools[School Name],Maine_Schools[Comparison Grade Span], "Error")</f>
        <v>05-08</v>
      </c>
    </row>
    <row r="191" spans="1:15">
      <c r="A191" s="146" t="s">
        <v>573</v>
      </c>
      <c r="B191">
        <v>1464</v>
      </c>
      <c r="C191" s="146" t="s">
        <v>1036</v>
      </c>
      <c r="D191">
        <v>106</v>
      </c>
      <c r="E191" s="146" t="s">
        <v>494</v>
      </c>
      <c r="F191" s="146" t="s">
        <v>2335</v>
      </c>
      <c r="G191" s="146" t="s">
        <v>1714</v>
      </c>
      <c r="H191" s="146" t="s">
        <v>2334</v>
      </c>
      <c r="I191">
        <v>36</v>
      </c>
      <c r="J191">
        <v>36</v>
      </c>
      <c r="K191">
        <v>1</v>
      </c>
      <c r="L191" s="146" t="s">
        <v>1308</v>
      </c>
      <c r="M191" s="144">
        <v>0.72219999999999995</v>
      </c>
      <c r="N191" t="str">
        <f>_xlfn.XLOOKUP(Disabilities_ELA[[#This Row],[School Name]],Maine_Schools[School Name],Maine_Schools[Comparison School Type], "Error")</f>
        <v>Non Charter</v>
      </c>
      <c r="O191" s="146" t="str">
        <f>_xlfn.XLOOKUP(Disabilities_ELA[[#This Row],[School Name]],Maine_Schools[School Name],Maine_Schools[Comparison Grade Span], "Error")</f>
        <v>01-04</v>
      </c>
    </row>
    <row r="192" spans="1:15">
      <c r="A192" s="146" t="s">
        <v>573</v>
      </c>
      <c r="B192">
        <v>1465</v>
      </c>
      <c r="C192" s="146" t="s">
        <v>1039</v>
      </c>
      <c r="D192">
        <v>339</v>
      </c>
      <c r="E192" s="146" t="s">
        <v>102</v>
      </c>
      <c r="F192" s="146" t="s">
        <v>2335</v>
      </c>
      <c r="G192" s="146" t="s">
        <v>1714</v>
      </c>
      <c r="H192" s="146" t="s">
        <v>2334</v>
      </c>
      <c r="I192">
        <v>39</v>
      </c>
      <c r="J192">
        <v>39</v>
      </c>
      <c r="K192">
        <v>1</v>
      </c>
      <c r="L192" s="146" t="s">
        <v>1360</v>
      </c>
      <c r="M192" s="144">
        <v>0.46150000000000002</v>
      </c>
      <c r="N192" t="str">
        <f>_xlfn.XLOOKUP(Disabilities_ELA[[#This Row],[School Name]],Maine_Schools[School Name],Maine_Schools[Comparison School Type], "Error")</f>
        <v>Non Charter</v>
      </c>
      <c r="O192" s="146" t="str">
        <f>_xlfn.XLOOKUP(Disabilities_ELA[[#This Row],[School Name]],Maine_Schools[School Name],Maine_Schools[Comparison Grade Span], "Error")</f>
        <v>PK-05</v>
      </c>
    </row>
    <row r="193" spans="1:15">
      <c r="A193" s="146" t="s">
        <v>573</v>
      </c>
      <c r="B193">
        <v>1465</v>
      </c>
      <c r="C193" s="146" t="s">
        <v>1039</v>
      </c>
      <c r="D193">
        <v>340</v>
      </c>
      <c r="E193" s="146" t="s">
        <v>158</v>
      </c>
      <c r="F193" s="146" t="s">
        <v>2335</v>
      </c>
      <c r="G193" s="146" t="s">
        <v>1714</v>
      </c>
      <c r="H193" s="146" t="s">
        <v>2334</v>
      </c>
      <c r="I193">
        <v>29</v>
      </c>
      <c r="J193">
        <v>24</v>
      </c>
      <c r="K193">
        <v>0.8276</v>
      </c>
      <c r="L193" s="146" t="s">
        <v>1293</v>
      </c>
      <c r="M193" s="144">
        <v>0.58330000000000004</v>
      </c>
      <c r="N193" t="str">
        <f>_xlfn.XLOOKUP(Disabilities_ELA[[#This Row],[School Name]],Maine_Schools[School Name],Maine_Schools[Comparison School Type], "Error")</f>
        <v>Non Charter</v>
      </c>
      <c r="O193" s="146" t="str">
        <f>_xlfn.XLOOKUP(Disabilities_ELA[[#This Row],[School Name]],Maine_Schools[School Name],Maine_Schools[Comparison Grade Span], "Error")</f>
        <v>09-12</v>
      </c>
    </row>
    <row r="194" spans="1:15">
      <c r="A194" s="146" t="s">
        <v>573</v>
      </c>
      <c r="B194">
        <v>1465</v>
      </c>
      <c r="C194" s="146" t="s">
        <v>1039</v>
      </c>
      <c r="D194">
        <v>341</v>
      </c>
      <c r="E194" s="146" t="s">
        <v>508</v>
      </c>
      <c r="F194" s="146" t="s">
        <v>2335</v>
      </c>
      <c r="G194" s="146" t="s">
        <v>1714</v>
      </c>
      <c r="H194" s="146" t="s">
        <v>2334</v>
      </c>
      <c r="I194">
        <v>41</v>
      </c>
      <c r="J194">
        <v>39</v>
      </c>
      <c r="K194">
        <v>0.95120000000000005</v>
      </c>
      <c r="L194" s="146" t="s">
        <v>1586</v>
      </c>
      <c r="M194" s="144">
        <v>0.5897</v>
      </c>
      <c r="N194" t="str">
        <f>_xlfn.XLOOKUP(Disabilities_ELA[[#This Row],[School Name]],Maine_Schools[School Name],Maine_Schools[Comparison School Type], "Error")</f>
        <v>Non Charter</v>
      </c>
      <c r="O194" s="146" t="str">
        <f>_xlfn.XLOOKUP(Disabilities_ELA[[#This Row],[School Name]],Maine_Schools[School Name],Maine_Schools[Comparison Grade Span], "Error")</f>
        <v>06-08</v>
      </c>
    </row>
    <row r="195" spans="1:15">
      <c r="A195" s="146" t="s">
        <v>573</v>
      </c>
      <c r="B195">
        <v>703</v>
      </c>
      <c r="C195" s="146" t="s">
        <v>1041</v>
      </c>
      <c r="D195">
        <v>706</v>
      </c>
      <c r="E195" s="146" t="s">
        <v>238</v>
      </c>
      <c r="F195" s="146" t="s">
        <v>2335</v>
      </c>
      <c r="G195" s="146" t="s">
        <v>1714</v>
      </c>
      <c r="H195" s="146" t="s">
        <v>2334</v>
      </c>
      <c r="I195">
        <v>28</v>
      </c>
      <c r="J195">
        <v>24</v>
      </c>
      <c r="K195">
        <v>0.85709999999999997</v>
      </c>
      <c r="L195" s="146" t="s">
        <v>1370</v>
      </c>
      <c r="M195" s="144">
        <v>0.70830000000000004</v>
      </c>
      <c r="N195" t="str">
        <f>_xlfn.XLOOKUP(Disabilities_ELA[[#This Row],[School Name]],Maine_Schools[School Name],Maine_Schools[Comparison School Type], "Error")</f>
        <v>Non Charter</v>
      </c>
      <c r="O195" s="146" t="str">
        <f>_xlfn.XLOOKUP(Disabilities_ELA[[#This Row],[School Name]],Maine_Schools[School Name],Maine_Schools[Comparison Grade Span], "Error")</f>
        <v>PK-04</v>
      </c>
    </row>
    <row r="196" spans="1:15">
      <c r="A196" s="146" t="s">
        <v>573</v>
      </c>
      <c r="B196">
        <v>703</v>
      </c>
      <c r="C196" s="146" t="s">
        <v>1041</v>
      </c>
      <c r="D196">
        <v>705</v>
      </c>
      <c r="E196" s="146" t="s">
        <v>240</v>
      </c>
      <c r="F196" s="146" t="s">
        <v>2335</v>
      </c>
      <c r="G196" s="146" t="s">
        <v>1714</v>
      </c>
      <c r="H196" s="146" t="s">
        <v>2334</v>
      </c>
      <c r="I196">
        <v>61</v>
      </c>
      <c r="J196">
        <v>57</v>
      </c>
      <c r="K196">
        <v>0.93440000000000001</v>
      </c>
      <c r="L196" s="146" t="s">
        <v>1578</v>
      </c>
      <c r="M196" s="144">
        <v>0.47370000000000001</v>
      </c>
      <c r="N196" t="str">
        <f>_xlfn.XLOOKUP(Disabilities_ELA[[#This Row],[School Name]],Maine_Schools[School Name],Maine_Schools[Comparison School Type], "Error")</f>
        <v>Non Charter</v>
      </c>
      <c r="O196" s="146" t="str">
        <f>_xlfn.XLOOKUP(Disabilities_ELA[[#This Row],[School Name]],Maine_Schools[School Name],Maine_Schools[Comparison Grade Span], "Error")</f>
        <v>05-08</v>
      </c>
    </row>
    <row r="197" spans="1:15">
      <c r="A197" s="146" t="s">
        <v>573</v>
      </c>
      <c r="B197">
        <v>707</v>
      </c>
      <c r="C197" s="146" t="s">
        <v>1043</v>
      </c>
      <c r="D197">
        <v>711</v>
      </c>
      <c r="E197" s="146" t="s">
        <v>121</v>
      </c>
      <c r="F197" s="146" t="s">
        <v>2335</v>
      </c>
      <c r="G197" s="146" t="s">
        <v>1714</v>
      </c>
      <c r="H197" s="146" t="s">
        <v>2334</v>
      </c>
      <c r="I197">
        <v>42</v>
      </c>
      <c r="J197">
        <v>42</v>
      </c>
      <c r="K197">
        <v>1</v>
      </c>
      <c r="L197" s="146" t="s">
        <v>1436</v>
      </c>
      <c r="M197" s="144">
        <v>0.73809999999999998</v>
      </c>
      <c r="N197" t="str">
        <f>_xlfn.XLOOKUP(Disabilities_ELA[[#This Row],[School Name]],Maine_Schools[School Name],Maine_Schools[Comparison School Type], "Error")</f>
        <v>Non Charter</v>
      </c>
      <c r="O197" s="146" t="str">
        <f>_xlfn.XLOOKUP(Disabilities_ELA[[#This Row],[School Name]],Maine_Schools[School Name],Maine_Schools[Comparison Grade Span], "Error")</f>
        <v>06-08</v>
      </c>
    </row>
    <row r="198" spans="1:15">
      <c r="A198" s="146" t="s">
        <v>573</v>
      </c>
      <c r="B198">
        <v>707</v>
      </c>
      <c r="C198" s="146" t="s">
        <v>1043</v>
      </c>
      <c r="D198">
        <v>710</v>
      </c>
      <c r="E198" s="146" t="s">
        <v>449</v>
      </c>
      <c r="F198" s="146" t="s">
        <v>2335</v>
      </c>
      <c r="G198" s="146" t="s">
        <v>1714</v>
      </c>
      <c r="H198" s="146" t="s">
        <v>2334</v>
      </c>
      <c r="I198">
        <v>62</v>
      </c>
      <c r="J198">
        <v>62</v>
      </c>
      <c r="K198">
        <v>1</v>
      </c>
      <c r="L198" s="146" t="s">
        <v>1310</v>
      </c>
      <c r="M198" s="144">
        <v>0.5968</v>
      </c>
      <c r="N198" t="str">
        <f>_xlfn.XLOOKUP(Disabilities_ELA[[#This Row],[School Name]],Maine_Schools[School Name],Maine_Schools[Comparison School Type], "Error")</f>
        <v>Non Charter</v>
      </c>
      <c r="O198" s="146" t="str">
        <f>_xlfn.XLOOKUP(Disabilities_ELA[[#This Row],[School Name]],Maine_Schools[School Name],Maine_Schools[Comparison Grade Span], "Error")</f>
        <v>03-05</v>
      </c>
    </row>
    <row r="199" spans="1:15">
      <c r="A199" s="146" t="s">
        <v>573</v>
      </c>
      <c r="B199">
        <v>713</v>
      </c>
      <c r="C199" s="146" t="s">
        <v>1045</v>
      </c>
      <c r="D199">
        <v>714</v>
      </c>
      <c r="E199" s="146" t="s">
        <v>190</v>
      </c>
      <c r="F199" s="146" t="s">
        <v>2335</v>
      </c>
      <c r="G199" s="146" t="s">
        <v>1714</v>
      </c>
      <c r="H199" s="146" t="s">
        <v>2334</v>
      </c>
      <c r="I199">
        <v>20</v>
      </c>
      <c r="J199">
        <v>17</v>
      </c>
      <c r="K199">
        <v>0.85</v>
      </c>
      <c r="L199" s="146" t="s">
        <v>1289</v>
      </c>
      <c r="M199" s="144">
        <v>0.52939999999999998</v>
      </c>
      <c r="N199" t="str">
        <f>_xlfn.XLOOKUP(Disabilities_ELA[[#This Row],[School Name]],Maine_Schools[School Name],Maine_Schools[Comparison School Type], "Error")</f>
        <v>Non Charter</v>
      </c>
      <c r="O199" s="146" t="str">
        <f>_xlfn.XLOOKUP(Disabilities_ELA[[#This Row],[School Name]],Maine_Schools[School Name],Maine_Schools[Comparison Grade Span], "Error")</f>
        <v>05-08</v>
      </c>
    </row>
    <row r="200" spans="1:15">
      <c r="A200" s="146" t="s">
        <v>573</v>
      </c>
      <c r="B200">
        <v>718</v>
      </c>
      <c r="C200" s="146" t="s">
        <v>1047</v>
      </c>
      <c r="D200">
        <v>721</v>
      </c>
      <c r="E200" s="146" t="s">
        <v>320</v>
      </c>
      <c r="F200" s="146" t="s">
        <v>2335</v>
      </c>
      <c r="G200" s="146" t="s">
        <v>1714</v>
      </c>
      <c r="H200" s="146" t="s">
        <v>2334</v>
      </c>
      <c r="I200">
        <v>24</v>
      </c>
      <c r="J200">
        <v>22</v>
      </c>
      <c r="K200">
        <v>0.91669999999999996</v>
      </c>
      <c r="L200" s="146" t="s">
        <v>1293</v>
      </c>
      <c r="M200" s="144">
        <v>0.63639999999999997</v>
      </c>
      <c r="N200" t="str">
        <f>_xlfn.XLOOKUP(Disabilities_ELA[[#This Row],[School Name]],Maine_Schools[School Name],Maine_Schools[Comparison School Type], "Error")</f>
        <v>Non Charter</v>
      </c>
      <c r="O200" s="146" t="str">
        <f>_xlfn.XLOOKUP(Disabilities_ELA[[#This Row],[School Name]],Maine_Schools[School Name],Maine_Schools[Comparison Grade Span], "Error")</f>
        <v>06-08</v>
      </c>
    </row>
    <row r="201" spans="1:15">
      <c r="A201" s="146" t="s">
        <v>573</v>
      </c>
      <c r="B201">
        <v>722</v>
      </c>
      <c r="C201" s="146" t="s">
        <v>1050</v>
      </c>
      <c r="D201">
        <v>725</v>
      </c>
      <c r="E201" s="146" t="s">
        <v>62</v>
      </c>
      <c r="F201" s="146" t="s">
        <v>2335</v>
      </c>
      <c r="G201" s="146" t="s">
        <v>1714</v>
      </c>
      <c r="H201" s="146" t="s">
        <v>2334</v>
      </c>
      <c r="I201">
        <v>35</v>
      </c>
      <c r="J201">
        <v>34</v>
      </c>
      <c r="K201">
        <v>0.97140000000000004</v>
      </c>
      <c r="L201" s="146" t="s">
        <v>1586</v>
      </c>
      <c r="M201" s="144">
        <v>0.67649999999999999</v>
      </c>
      <c r="N201" t="str">
        <f>_xlfn.XLOOKUP(Disabilities_ELA[[#This Row],[School Name]],Maine_Schools[School Name],Maine_Schools[Comparison School Type], "Error")</f>
        <v>Non Charter</v>
      </c>
      <c r="O201" s="146" t="str">
        <f>_xlfn.XLOOKUP(Disabilities_ELA[[#This Row],[School Name]],Maine_Schools[School Name],Maine_Schools[Comparison Grade Span], "Error")</f>
        <v>PK-12</v>
      </c>
    </row>
    <row r="202" spans="1:15">
      <c r="A202" s="146" t="s">
        <v>573</v>
      </c>
      <c r="B202">
        <v>1466</v>
      </c>
      <c r="C202" s="146" t="s">
        <v>1054</v>
      </c>
      <c r="D202">
        <v>331</v>
      </c>
      <c r="E202" s="146" t="s">
        <v>96</v>
      </c>
      <c r="F202" s="146" t="s">
        <v>2335</v>
      </c>
      <c r="G202" s="146" t="s">
        <v>1714</v>
      </c>
      <c r="H202" s="146" t="s">
        <v>2334</v>
      </c>
      <c r="I202">
        <v>65</v>
      </c>
      <c r="J202">
        <v>62</v>
      </c>
      <c r="K202">
        <v>0.95379999999999998</v>
      </c>
      <c r="L202" s="146" t="s">
        <v>1371</v>
      </c>
      <c r="M202" s="144">
        <v>0.7742</v>
      </c>
      <c r="N202" t="str">
        <f>_xlfn.XLOOKUP(Disabilities_ELA[[#This Row],[School Name]],Maine_Schools[School Name],Maine_Schools[Comparison School Type], "Error")</f>
        <v>Non Charter</v>
      </c>
      <c r="O202" s="146" t="str">
        <f>_xlfn.XLOOKUP(Disabilities_ELA[[#This Row],[School Name]],Maine_Schools[School Name],Maine_Schools[Comparison Grade Span], "Error")</f>
        <v>06-08</v>
      </c>
    </row>
    <row r="203" spans="1:15">
      <c r="A203" s="146" t="s">
        <v>573</v>
      </c>
      <c r="B203">
        <v>1466</v>
      </c>
      <c r="C203" s="146" t="s">
        <v>1054</v>
      </c>
      <c r="D203">
        <v>333</v>
      </c>
      <c r="E203" s="146" t="s">
        <v>406</v>
      </c>
      <c r="F203" s="146" t="s">
        <v>2335</v>
      </c>
      <c r="G203" s="146" t="s">
        <v>1714</v>
      </c>
      <c r="H203" s="146" t="s">
        <v>2334</v>
      </c>
      <c r="I203">
        <v>83</v>
      </c>
      <c r="J203">
        <v>83</v>
      </c>
      <c r="K203">
        <v>1</v>
      </c>
      <c r="L203" s="146" t="s">
        <v>1306</v>
      </c>
      <c r="M203" s="144">
        <v>0.63859999999999995</v>
      </c>
      <c r="N203" t="str">
        <f>_xlfn.XLOOKUP(Disabilities_ELA[[#This Row],[School Name]],Maine_Schools[School Name],Maine_Schools[Comparison School Type], "Error")</f>
        <v>Non Charter</v>
      </c>
      <c r="O203" s="146" t="str">
        <f>_xlfn.XLOOKUP(Disabilities_ELA[[#This Row],[School Name]],Maine_Schools[School Name],Maine_Schools[Comparison Grade Span], "Error")</f>
        <v>PK-05</v>
      </c>
    </row>
    <row r="204" spans="1:15">
      <c r="A204" s="146" t="s">
        <v>573</v>
      </c>
      <c r="B204">
        <v>1466</v>
      </c>
      <c r="C204" s="146" t="s">
        <v>1054</v>
      </c>
      <c r="D204">
        <v>332</v>
      </c>
      <c r="E204" s="146" t="s">
        <v>173</v>
      </c>
      <c r="F204" s="146" t="s">
        <v>2335</v>
      </c>
      <c r="G204" s="146" t="s">
        <v>1714</v>
      </c>
      <c r="H204" s="146" t="s">
        <v>2334</v>
      </c>
      <c r="I204">
        <v>42</v>
      </c>
      <c r="J204">
        <v>36</v>
      </c>
      <c r="K204">
        <v>0.85709999999999997</v>
      </c>
      <c r="L204" s="146" t="s">
        <v>1578</v>
      </c>
      <c r="M204" s="144">
        <v>0.75</v>
      </c>
      <c r="N204" t="str">
        <f>_xlfn.XLOOKUP(Disabilities_ELA[[#This Row],[School Name]],Maine_Schools[School Name],Maine_Schools[Comparison School Type], "Error")</f>
        <v>Non Charter</v>
      </c>
      <c r="O204" s="146" t="str">
        <f>_xlfn.XLOOKUP(Disabilities_ELA[[#This Row],[School Name]],Maine_Schools[School Name],Maine_Schools[Comparison Grade Span], "Error")</f>
        <v>09-12</v>
      </c>
    </row>
    <row r="205" spans="1:15">
      <c r="A205" s="146" t="s">
        <v>573</v>
      </c>
      <c r="B205">
        <v>743</v>
      </c>
      <c r="C205" s="146" t="s">
        <v>1058</v>
      </c>
      <c r="D205">
        <v>746</v>
      </c>
      <c r="E205" s="146" t="s">
        <v>273</v>
      </c>
      <c r="F205" s="146" t="s">
        <v>2335</v>
      </c>
      <c r="G205" s="146" t="s">
        <v>1714</v>
      </c>
      <c r="H205" s="146" t="s">
        <v>2334</v>
      </c>
      <c r="I205">
        <v>17</v>
      </c>
      <c r="J205">
        <v>17</v>
      </c>
      <c r="K205">
        <v>1</v>
      </c>
      <c r="L205" s="146" t="s">
        <v>1289</v>
      </c>
      <c r="M205" s="144">
        <v>0.52939999999999998</v>
      </c>
      <c r="N205" t="str">
        <f>_xlfn.XLOOKUP(Disabilities_ELA[[#This Row],[School Name]],Maine_Schools[School Name],Maine_Schools[Comparison School Type], "Error")</f>
        <v>Non Charter</v>
      </c>
      <c r="O205" s="146" t="str">
        <f>_xlfn.XLOOKUP(Disabilities_ELA[[#This Row],[School Name]],Maine_Schools[School Name],Maine_Schools[Comparison Grade Span], "Error")</f>
        <v>PK-03</v>
      </c>
    </row>
    <row r="206" spans="1:15">
      <c r="A206" s="146" t="s">
        <v>573</v>
      </c>
      <c r="B206">
        <v>743</v>
      </c>
      <c r="C206" s="146" t="s">
        <v>1058</v>
      </c>
      <c r="D206">
        <v>747</v>
      </c>
      <c r="E206" s="146" t="s">
        <v>485</v>
      </c>
      <c r="F206" s="146" t="s">
        <v>2335</v>
      </c>
      <c r="G206" s="146" t="s">
        <v>1714</v>
      </c>
      <c r="H206" s="146" t="s">
        <v>2334</v>
      </c>
      <c r="I206">
        <v>57</v>
      </c>
      <c r="J206">
        <v>57</v>
      </c>
      <c r="K206">
        <v>1</v>
      </c>
      <c r="L206" s="146" t="s">
        <v>1341</v>
      </c>
      <c r="M206" s="144">
        <v>0.52629999999999999</v>
      </c>
      <c r="N206" t="str">
        <f>_xlfn.XLOOKUP(Disabilities_ELA[[#This Row],[School Name]],Maine_Schools[School Name],Maine_Schools[Comparison School Type], "Error")</f>
        <v>Non Charter</v>
      </c>
      <c r="O206" s="146" t="str">
        <f>_xlfn.XLOOKUP(Disabilities_ELA[[#This Row],[School Name]],Maine_Schools[School Name],Maine_Schools[Comparison Grade Span], "Error")</f>
        <v>04-05</v>
      </c>
    </row>
    <row r="207" spans="1:15">
      <c r="A207" s="146" t="s">
        <v>573</v>
      </c>
      <c r="B207">
        <v>743</v>
      </c>
      <c r="C207" s="146" t="s">
        <v>1058</v>
      </c>
      <c r="D207">
        <v>745</v>
      </c>
      <c r="E207" s="146" t="s">
        <v>487</v>
      </c>
      <c r="F207" s="146" t="s">
        <v>2335</v>
      </c>
      <c r="G207" s="146" t="s">
        <v>1714</v>
      </c>
      <c r="H207" s="146" t="s">
        <v>2334</v>
      </c>
      <c r="I207">
        <v>77</v>
      </c>
      <c r="J207">
        <v>74</v>
      </c>
      <c r="K207">
        <v>0.96099999999999997</v>
      </c>
      <c r="L207" s="146" t="s">
        <v>1397</v>
      </c>
      <c r="M207" s="144">
        <v>0.56759999999999999</v>
      </c>
      <c r="N207" t="str">
        <f>_xlfn.XLOOKUP(Disabilities_ELA[[#This Row],[School Name]],Maine_Schools[School Name],Maine_Schools[Comparison School Type], "Error")</f>
        <v>Non Charter</v>
      </c>
      <c r="O207" s="146" t="str">
        <f>_xlfn.XLOOKUP(Disabilities_ELA[[#This Row],[School Name]],Maine_Schools[School Name],Maine_Schools[Comparison Grade Span], "Error")</f>
        <v>06-08</v>
      </c>
    </row>
    <row r="208" spans="1:15">
      <c r="A208" s="146" t="s">
        <v>573</v>
      </c>
      <c r="B208">
        <v>753</v>
      </c>
      <c r="C208" s="146" t="s">
        <v>1061</v>
      </c>
      <c r="D208">
        <v>754</v>
      </c>
      <c r="E208" s="146" t="s">
        <v>252</v>
      </c>
      <c r="F208" s="146" t="s">
        <v>2335</v>
      </c>
      <c r="G208" s="146" t="s">
        <v>1714</v>
      </c>
      <c r="H208" s="146" t="s">
        <v>2334</v>
      </c>
      <c r="I208">
        <v>15</v>
      </c>
      <c r="J208">
        <v>15</v>
      </c>
      <c r="K208">
        <v>1</v>
      </c>
      <c r="L208" s="146" t="s">
        <v>1389</v>
      </c>
      <c r="M208" s="144">
        <v>0.4667</v>
      </c>
      <c r="N208" t="str">
        <f>_xlfn.XLOOKUP(Disabilities_ELA[[#This Row],[School Name]],Maine_Schools[School Name],Maine_Schools[Comparison School Type], "Error")</f>
        <v>Non Charter</v>
      </c>
      <c r="O208" s="146" t="str">
        <f>_xlfn.XLOOKUP(Disabilities_ELA[[#This Row],[School Name]],Maine_Schools[School Name],Maine_Schools[Comparison Grade Span], "Error")</f>
        <v>03-06</v>
      </c>
    </row>
    <row r="209" spans="1:15">
      <c r="A209" s="146" t="s">
        <v>573</v>
      </c>
      <c r="B209">
        <v>753</v>
      </c>
      <c r="C209" s="146" t="s">
        <v>1061</v>
      </c>
      <c r="D209">
        <v>757</v>
      </c>
      <c r="E209" s="146" t="s">
        <v>148</v>
      </c>
      <c r="F209" s="146" t="s">
        <v>2335</v>
      </c>
      <c r="G209" s="146" t="s">
        <v>1714</v>
      </c>
      <c r="H209" s="146" t="s">
        <v>2334</v>
      </c>
      <c r="I209">
        <v>35</v>
      </c>
      <c r="J209">
        <v>34</v>
      </c>
      <c r="K209">
        <v>0.97140000000000004</v>
      </c>
      <c r="L209" s="146" t="s">
        <v>1327</v>
      </c>
      <c r="M209" s="144">
        <v>0.70589999999999997</v>
      </c>
      <c r="N209" t="str">
        <f>_xlfn.XLOOKUP(Disabilities_ELA[[#This Row],[School Name]],Maine_Schools[School Name],Maine_Schools[Comparison School Type], "Error")</f>
        <v>Non Charter</v>
      </c>
      <c r="O209" s="146" t="str">
        <f>_xlfn.XLOOKUP(Disabilities_ELA[[#This Row],[School Name]],Maine_Schools[School Name],Maine_Schools[Comparison Grade Span], "Error")</f>
        <v>07-12</v>
      </c>
    </row>
    <row r="210" spans="1:15">
      <c r="A210" s="146" t="s">
        <v>573</v>
      </c>
      <c r="B210">
        <v>1467</v>
      </c>
      <c r="C210" s="146" t="s">
        <v>1065</v>
      </c>
      <c r="D210">
        <v>1043</v>
      </c>
      <c r="E210" s="146" t="s">
        <v>359</v>
      </c>
      <c r="F210" s="146" t="s">
        <v>2335</v>
      </c>
      <c r="G210" s="146" t="s">
        <v>1714</v>
      </c>
      <c r="H210" s="146" t="s">
        <v>2334</v>
      </c>
      <c r="I210">
        <v>12</v>
      </c>
      <c r="J210">
        <v>11</v>
      </c>
      <c r="K210">
        <v>0.91669999999999996</v>
      </c>
      <c r="L210" s="146" t="s">
        <v>1349</v>
      </c>
      <c r="M210" s="144">
        <v>0.45450000000000002</v>
      </c>
      <c r="N210" t="str">
        <f>_xlfn.XLOOKUP(Disabilities_ELA[[#This Row],[School Name]],Maine_Schools[School Name],Maine_Schools[Comparison School Type], "Error")</f>
        <v>Non Charter</v>
      </c>
      <c r="O210" s="146" t="str">
        <f>_xlfn.XLOOKUP(Disabilities_ELA[[#This Row],[School Name]],Maine_Schools[School Name],Maine_Schools[Comparison Grade Span], "Error")</f>
        <v>09-12</v>
      </c>
    </row>
    <row r="211" spans="1:15">
      <c r="A211" s="146" t="s">
        <v>573</v>
      </c>
      <c r="B211">
        <v>1467</v>
      </c>
      <c r="C211" s="146" t="s">
        <v>1065</v>
      </c>
      <c r="D211">
        <v>1044</v>
      </c>
      <c r="E211" s="146" t="s">
        <v>360</v>
      </c>
      <c r="F211" s="146" t="s">
        <v>2335</v>
      </c>
      <c r="G211" s="146" t="s">
        <v>1714</v>
      </c>
      <c r="H211" s="146" t="s">
        <v>2334</v>
      </c>
      <c r="I211">
        <v>45</v>
      </c>
      <c r="J211">
        <v>41</v>
      </c>
      <c r="K211">
        <v>0.91110000000000002</v>
      </c>
      <c r="L211" s="146" t="s">
        <v>1283</v>
      </c>
      <c r="M211" s="144">
        <v>0.68289999999999995</v>
      </c>
      <c r="N211" t="str">
        <f>_xlfn.XLOOKUP(Disabilities_ELA[[#This Row],[School Name]],Maine_Schools[School Name],Maine_Schools[Comparison School Type], "Error")</f>
        <v>Non Charter</v>
      </c>
      <c r="O211" s="146" t="str">
        <f>_xlfn.XLOOKUP(Disabilities_ELA[[#This Row],[School Name]],Maine_Schools[School Name],Maine_Schools[Comparison Grade Span], "Error")</f>
        <v>06-08</v>
      </c>
    </row>
    <row r="212" spans="1:15">
      <c r="A212" s="146" t="s">
        <v>573</v>
      </c>
      <c r="B212">
        <v>1468</v>
      </c>
      <c r="C212" s="146" t="s">
        <v>1070</v>
      </c>
      <c r="D212">
        <v>2085</v>
      </c>
      <c r="E212" s="146" t="s">
        <v>192</v>
      </c>
      <c r="F212" s="146" t="s">
        <v>2335</v>
      </c>
      <c r="G212" s="146" t="s">
        <v>1714</v>
      </c>
      <c r="H212" s="146" t="s">
        <v>2334</v>
      </c>
      <c r="I212">
        <v>116</v>
      </c>
      <c r="J212">
        <v>114</v>
      </c>
      <c r="K212">
        <v>0.98280000000000001</v>
      </c>
      <c r="L212" s="146" t="s">
        <v>1527</v>
      </c>
      <c r="M212" s="144">
        <v>0.74560000000000004</v>
      </c>
      <c r="N212" t="str">
        <f>_xlfn.XLOOKUP(Disabilities_ELA[[#This Row],[School Name]],Maine_Schools[School Name],Maine_Schools[Comparison School Type], "Error")</f>
        <v>Non Charter</v>
      </c>
      <c r="O212" s="146" t="str">
        <f>_xlfn.XLOOKUP(Disabilities_ELA[[#This Row],[School Name]],Maine_Schools[School Name],Maine_Schools[Comparison Grade Span], "Error")</f>
        <v>03-08</v>
      </c>
    </row>
    <row r="213" spans="1:15">
      <c r="A213" s="146" t="s">
        <v>573</v>
      </c>
      <c r="B213">
        <v>1468</v>
      </c>
      <c r="C213" s="146" t="s">
        <v>1070</v>
      </c>
      <c r="D213">
        <v>1971</v>
      </c>
      <c r="E213" s="146" t="s">
        <v>21</v>
      </c>
      <c r="F213" s="146" t="s">
        <v>2335</v>
      </c>
      <c r="G213" s="146" t="s">
        <v>1714</v>
      </c>
      <c r="H213" s="146" t="s">
        <v>2334</v>
      </c>
      <c r="I213">
        <v>25</v>
      </c>
      <c r="J213">
        <v>25</v>
      </c>
      <c r="K213">
        <v>1</v>
      </c>
      <c r="L213" s="146" t="s">
        <v>1557</v>
      </c>
      <c r="M213" s="144">
        <v>0.76</v>
      </c>
      <c r="N213" t="str">
        <f>_xlfn.XLOOKUP(Disabilities_ELA[[#This Row],[School Name]],Maine_Schools[School Name],Maine_Schools[Comparison School Type], "Error")</f>
        <v>Non Charter</v>
      </c>
      <c r="O213" s="146" t="str">
        <f>_xlfn.XLOOKUP(Disabilities_ELA[[#This Row],[School Name]],Maine_Schools[School Name],Maine_Schools[Comparison Grade Span], "Error")</f>
        <v>09-12</v>
      </c>
    </row>
    <row r="214" spans="1:15">
      <c r="A214" s="146" t="s">
        <v>573</v>
      </c>
      <c r="B214">
        <v>765</v>
      </c>
      <c r="C214" s="146" t="s">
        <v>1072</v>
      </c>
      <c r="D214">
        <v>773</v>
      </c>
      <c r="E214" s="146" t="s">
        <v>120</v>
      </c>
      <c r="F214" s="146" t="s">
        <v>2335</v>
      </c>
      <c r="G214" s="146" t="s">
        <v>1714</v>
      </c>
      <c r="H214" s="146" t="s">
        <v>2334</v>
      </c>
      <c r="I214">
        <v>69</v>
      </c>
      <c r="J214">
        <v>58</v>
      </c>
      <c r="K214">
        <v>0.84060000000000001</v>
      </c>
      <c r="L214" s="146" t="s">
        <v>1429</v>
      </c>
      <c r="M214" s="144">
        <v>0.68969999999999998</v>
      </c>
      <c r="N214" t="str">
        <f>_xlfn.XLOOKUP(Disabilities_ELA[[#This Row],[School Name]],Maine_Schools[School Name],Maine_Schools[Comparison School Type], "Error")</f>
        <v>Non Charter</v>
      </c>
      <c r="O214" s="146" t="str">
        <f>_xlfn.XLOOKUP(Disabilities_ELA[[#This Row],[School Name]],Maine_Schools[School Name],Maine_Schools[Comparison Grade Span], "Error")</f>
        <v>07-08</v>
      </c>
    </row>
    <row r="215" spans="1:15">
      <c r="A215" s="146" t="s">
        <v>573</v>
      </c>
      <c r="B215">
        <v>765</v>
      </c>
      <c r="C215" s="146" t="s">
        <v>1072</v>
      </c>
      <c r="D215">
        <v>770</v>
      </c>
      <c r="E215" s="146" t="s">
        <v>84</v>
      </c>
      <c r="F215" s="146" t="s">
        <v>2335</v>
      </c>
      <c r="G215" s="146" t="s">
        <v>1714</v>
      </c>
      <c r="H215" s="146" t="s">
        <v>2334</v>
      </c>
      <c r="I215">
        <v>38</v>
      </c>
      <c r="J215">
        <v>30</v>
      </c>
      <c r="K215">
        <v>0.78949999999999998</v>
      </c>
      <c r="L215" s="146" t="s">
        <v>1454</v>
      </c>
      <c r="M215" s="144">
        <v>0.7</v>
      </c>
      <c r="N215" t="str">
        <f>_xlfn.XLOOKUP(Disabilities_ELA[[#This Row],[School Name]],Maine_Schools[School Name],Maine_Schools[Comparison School Type], "Error")</f>
        <v>Non Charter</v>
      </c>
      <c r="O215" s="146" t="str">
        <f>_xlfn.XLOOKUP(Disabilities_ELA[[#This Row],[School Name]],Maine_Schools[School Name],Maine_Schools[Comparison Grade Span], "Error")</f>
        <v>09-12</v>
      </c>
    </row>
    <row r="216" spans="1:15">
      <c r="A216" s="146" t="s">
        <v>573</v>
      </c>
      <c r="B216">
        <v>765</v>
      </c>
      <c r="C216" s="146" t="s">
        <v>1072</v>
      </c>
      <c r="D216">
        <v>768</v>
      </c>
      <c r="E216" s="146" t="s">
        <v>305</v>
      </c>
      <c r="F216" s="146" t="s">
        <v>2335</v>
      </c>
      <c r="G216" s="146" t="s">
        <v>1714</v>
      </c>
      <c r="H216" s="146" t="s">
        <v>2334</v>
      </c>
      <c r="I216">
        <v>49</v>
      </c>
      <c r="J216">
        <v>42</v>
      </c>
      <c r="K216">
        <v>0.85709999999999997</v>
      </c>
      <c r="L216" s="146" t="s">
        <v>1447</v>
      </c>
      <c r="M216" s="144">
        <v>0.76190000000000002</v>
      </c>
      <c r="N216" t="str">
        <f>_xlfn.XLOOKUP(Disabilities_ELA[[#This Row],[School Name]],Maine_Schools[School Name],Maine_Schools[Comparison School Type], "Error")</f>
        <v>Non Charter</v>
      </c>
      <c r="O216" s="146" t="str">
        <f>_xlfn.XLOOKUP(Disabilities_ELA[[#This Row],[School Name]],Maine_Schools[School Name],Maine_Schools[Comparison Grade Span], "Error")</f>
        <v>03-06</v>
      </c>
    </row>
    <row r="217" spans="1:15">
      <c r="A217" s="146" t="s">
        <v>573</v>
      </c>
      <c r="B217">
        <v>765</v>
      </c>
      <c r="C217" s="146" t="s">
        <v>1072</v>
      </c>
      <c r="D217">
        <v>771</v>
      </c>
      <c r="E217" s="146" t="s">
        <v>335</v>
      </c>
      <c r="F217" s="146" t="s">
        <v>2335</v>
      </c>
      <c r="G217" s="146" t="s">
        <v>1714</v>
      </c>
      <c r="H217" s="146" t="s">
        <v>2334</v>
      </c>
      <c r="I217">
        <v>47</v>
      </c>
      <c r="J217">
        <v>45</v>
      </c>
      <c r="K217">
        <v>0.95740000000000003</v>
      </c>
      <c r="L217" s="146" t="s">
        <v>1558</v>
      </c>
      <c r="M217" s="144">
        <v>0.75560000000000005</v>
      </c>
      <c r="N217" t="str">
        <f>_xlfn.XLOOKUP(Disabilities_ELA[[#This Row],[School Name]],Maine_Schools[School Name],Maine_Schools[Comparison School Type], "Error")</f>
        <v>Non Charter</v>
      </c>
      <c r="O217" s="146" t="str">
        <f>_xlfn.XLOOKUP(Disabilities_ELA[[#This Row],[School Name]],Maine_Schools[School Name],Maine_Schools[Comparison Grade Span], "Error")</f>
        <v>03-06</v>
      </c>
    </row>
    <row r="218" spans="1:15">
      <c r="A218" s="146" t="s">
        <v>573</v>
      </c>
      <c r="B218">
        <v>774</v>
      </c>
      <c r="C218" s="146" t="s">
        <v>1077</v>
      </c>
      <c r="D218">
        <v>1959</v>
      </c>
      <c r="E218" s="146" t="s">
        <v>147</v>
      </c>
      <c r="F218" s="146" t="s">
        <v>2335</v>
      </c>
      <c r="G218" s="146" t="s">
        <v>1714</v>
      </c>
      <c r="H218" s="146" t="s">
        <v>2334</v>
      </c>
      <c r="I218">
        <v>25</v>
      </c>
      <c r="J218">
        <v>25</v>
      </c>
      <c r="K218">
        <v>1</v>
      </c>
      <c r="L218" s="146" t="s">
        <v>1293</v>
      </c>
      <c r="M218" s="144">
        <v>0.56000000000000005</v>
      </c>
      <c r="N218" t="str">
        <f>_xlfn.XLOOKUP(Disabilities_ELA[[#This Row],[School Name]],Maine_Schools[School Name],Maine_Schools[Comparison School Type], "Error")</f>
        <v>Non Charter</v>
      </c>
      <c r="O218" s="146" t="str">
        <f>_xlfn.XLOOKUP(Disabilities_ELA[[#This Row],[School Name]],Maine_Schools[School Name],Maine_Schools[Comparison Grade Span], "Error")</f>
        <v>03-04</v>
      </c>
    </row>
    <row r="219" spans="1:15">
      <c r="A219" s="146" t="s">
        <v>573</v>
      </c>
      <c r="B219">
        <v>774</v>
      </c>
      <c r="C219" s="146" t="s">
        <v>1077</v>
      </c>
      <c r="D219">
        <v>778</v>
      </c>
      <c r="E219" s="146" t="s">
        <v>219</v>
      </c>
      <c r="F219" s="146" t="s">
        <v>2335</v>
      </c>
      <c r="G219" s="146" t="s">
        <v>1714</v>
      </c>
      <c r="H219" s="146" t="s">
        <v>2334</v>
      </c>
      <c r="I219">
        <v>67</v>
      </c>
      <c r="J219">
        <v>59</v>
      </c>
      <c r="K219">
        <v>0.88060000000000005</v>
      </c>
      <c r="L219" s="146" t="s">
        <v>1552</v>
      </c>
      <c r="M219" s="144">
        <v>0.74580000000000002</v>
      </c>
      <c r="N219" t="str">
        <f>_xlfn.XLOOKUP(Disabilities_ELA[[#This Row],[School Name]],Maine_Schools[School Name],Maine_Schools[Comparison School Type], "Error")</f>
        <v>Non Charter</v>
      </c>
      <c r="O219" s="146" t="str">
        <f>_xlfn.XLOOKUP(Disabilities_ELA[[#This Row],[School Name]],Maine_Schools[School Name],Maine_Schools[Comparison Grade Span], "Error")</f>
        <v>05-12</v>
      </c>
    </row>
    <row r="220" spans="1:15">
      <c r="A220" s="146" t="s">
        <v>573</v>
      </c>
      <c r="B220">
        <v>780</v>
      </c>
      <c r="C220" s="146" t="s">
        <v>1081</v>
      </c>
      <c r="D220">
        <v>781</v>
      </c>
      <c r="E220" s="146" t="s">
        <v>271</v>
      </c>
      <c r="F220" s="146" t="s">
        <v>2335</v>
      </c>
      <c r="G220" s="146" t="s">
        <v>1714</v>
      </c>
      <c r="H220" s="146" t="s">
        <v>2334</v>
      </c>
      <c r="I220">
        <v>36</v>
      </c>
      <c r="J220">
        <v>36</v>
      </c>
      <c r="K220">
        <v>1</v>
      </c>
      <c r="L220" s="146" t="s">
        <v>1557</v>
      </c>
      <c r="M220" s="144">
        <v>0.52780000000000005</v>
      </c>
      <c r="N220" t="str">
        <f>_xlfn.XLOOKUP(Disabilities_ELA[[#This Row],[School Name]],Maine_Schools[School Name],Maine_Schools[Comparison School Type], "Error")</f>
        <v>Non Charter</v>
      </c>
      <c r="O220" s="146" t="str">
        <f>_xlfn.XLOOKUP(Disabilities_ELA[[#This Row],[School Name]],Maine_Schools[School Name],Maine_Schools[Comparison Grade Span], "Error")</f>
        <v>03-06</v>
      </c>
    </row>
    <row r="221" spans="1:15">
      <c r="A221" s="146" t="s">
        <v>573</v>
      </c>
      <c r="B221">
        <v>789</v>
      </c>
      <c r="C221" s="146" t="s">
        <v>1083</v>
      </c>
      <c r="D221">
        <v>791</v>
      </c>
      <c r="E221" s="146" t="s">
        <v>228</v>
      </c>
      <c r="F221" s="146" t="s">
        <v>2335</v>
      </c>
      <c r="G221" s="146" t="s">
        <v>1714</v>
      </c>
      <c r="H221" s="146" t="s">
        <v>2334</v>
      </c>
      <c r="I221">
        <v>20</v>
      </c>
      <c r="J221">
        <v>20</v>
      </c>
      <c r="K221">
        <v>1</v>
      </c>
      <c r="L221" s="146" t="s">
        <v>1293</v>
      </c>
      <c r="M221" s="144">
        <v>0.7</v>
      </c>
      <c r="N221" t="str">
        <f>_xlfn.XLOOKUP(Disabilities_ELA[[#This Row],[School Name]],Maine_Schools[School Name],Maine_Schools[Comparison School Type], "Error")</f>
        <v>Non Charter</v>
      </c>
      <c r="O221" s="146" t="str">
        <f>_xlfn.XLOOKUP(Disabilities_ELA[[#This Row],[School Name]],Maine_Schools[School Name],Maine_Schools[Comparison Grade Span], "Error")</f>
        <v>PK-05</v>
      </c>
    </row>
    <row r="222" spans="1:15">
      <c r="A222" s="146" t="s">
        <v>573</v>
      </c>
      <c r="B222">
        <v>789</v>
      </c>
      <c r="C222" s="146" t="s">
        <v>1083</v>
      </c>
      <c r="D222">
        <v>793</v>
      </c>
      <c r="E222" s="146" t="s">
        <v>193</v>
      </c>
      <c r="F222" s="146" t="s">
        <v>2335</v>
      </c>
      <c r="G222" s="146" t="s">
        <v>1714</v>
      </c>
      <c r="H222" s="146" t="s">
        <v>2334</v>
      </c>
      <c r="I222">
        <v>37</v>
      </c>
      <c r="J222">
        <v>37</v>
      </c>
      <c r="K222">
        <v>1</v>
      </c>
      <c r="L222" s="146" t="s">
        <v>1586</v>
      </c>
      <c r="M222" s="144">
        <v>0.62160000000000004</v>
      </c>
      <c r="N222" t="str">
        <f>_xlfn.XLOOKUP(Disabilities_ELA[[#This Row],[School Name]],Maine_Schools[School Name],Maine_Schools[Comparison School Type], "Error")</f>
        <v>Non Charter</v>
      </c>
      <c r="O222" s="146" t="str">
        <f>_xlfn.XLOOKUP(Disabilities_ELA[[#This Row],[School Name]],Maine_Schools[School Name],Maine_Schools[Comparison Grade Span], "Error")</f>
        <v>06-08</v>
      </c>
    </row>
    <row r="223" spans="1:15">
      <c r="A223" s="146" t="s">
        <v>573</v>
      </c>
      <c r="B223">
        <v>826</v>
      </c>
      <c r="C223" s="146" t="s">
        <v>1088</v>
      </c>
      <c r="D223">
        <v>828</v>
      </c>
      <c r="E223" s="146" t="s">
        <v>154</v>
      </c>
      <c r="F223" s="146" t="s">
        <v>2335</v>
      </c>
      <c r="G223" s="146" t="s">
        <v>1714</v>
      </c>
      <c r="H223" s="146" t="s">
        <v>2334</v>
      </c>
      <c r="I223">
        <v>79</v>
      </c>
      <c r="J223">
        <v>74</v>
      </c>
      <c r="K223">
        <v>0.93669999999999998</v>
      </c>
      <c r="L223" s="146" t="s">
        <v>1388</v>
      </c>
      <c r="M223" s="144">
        <v>0.6351</v>
      </c>
      <c r="N223" t="str">
        <f>_xlfn.XLOOKUP(Disabilities_ELA[[#This Row],[School Name]],Maine_Schools[School Name],Maine_Schools[Comparison School Type], "Error")</f>
        <v>Non Charter</v>
      </c>
      <c r="O223" s="146" t="str">
        <f>_xlfn.XLOOKUP(Disabilities_ELA[[#This Row],[School Name]],Maine_Schools[School Name],Maine_Schools[Comparison Grade Span], "Error")</f>
        <v>01-06</v>
      </c>
    </row>
    <row r="224" spans="1:15">
      <c r="A224" s="146" t="s">
        <v>573</v>
      </c>
      <c r="B224">
        <v>826</v>
      </c>
      <c r="C224" s="146" t="s">
        <v>1088</v>
      </c>
      <c r="D224">
        <v>829</v>
      </c>
      <c r="E224" s="146" t="s">
        <v>37</v>
      </c>
      <c r="F224" s="146" t="s">
        <v>2335</v>
      </c>
      <c r="G224" s="146" t="s">
        <v>1714</v>
      </c>
      <c r="H224" s="146" t="s">
        <v>2334</v>
      </c>
      <c r="I224">
        <v>38</v>
      </c>
      <c r="J224">
        <v>38</v>
      </c>
      <c r="K224">
        <v>1</v>
      </c>
      <c r="L224" s="146" t="s">
        <v>1447</v>
      </c>
      <c r="M224" s="144">
        <v>0.84209999999999996</v>
      </c>
      <c r="N224" t="str">
        <f>_xlfn.XLOOKUP(Disabilities_ELA[[#This Row],[School Name]],Maine_Schools[School Name],Maine_Schools[Comparison School Type], "Error")</f>
        <v>Non Charter</v>
      </c>
      <c r="O224" s="146" t="str">
        <f>_xlfn.XLOOKUP(Disabilities_ELA[[#This Row],[School Name]],Maine_Schools[School Name],Maine_Schools[Comparison Grade Span], "Error")</f>
        <v>03-06</v>
      </c>
    </row>
    <row r="225" spans="1:15">
      <c r="A225" s="146" t="s">
        <v>573</v>
      </c>
      <c r="B225">
        <v>826</v>
      </c>
      <c r="C225" s="146" t="s">
        <v>1088</v>
      </c>
      <c r="D225">
        <v>831</v>
      </c>
      <c r="E225" s="146" t="s">
        <v>143</v>
      </c>
      <c r="F225" s="146" t="s">
        <v>2335</v>
      </c>
      <c r="G225" s="146" t="s">
        <v>1714</v>
      </c>
      <c r="H225" s="146" t="s">
        <v>2334</v>
      </c>
      <c r="I225">
        <v>59</v>
      </c>
      <c r="J225">
        <v>52</v>
      </c>
      <c r="K225">
        <v>0.88139999999999996</v>
      </c>
      <c r="L225" s="146" t="s">
        <v>1429</v>
      </c>
      <c r="M225" s="144">
        <v>0.76919999999999999</v>
      </c>
      <c r="N225" t="str">
        <f>_xlfn.XLOOKUP(Disabilities_ELA[[#This Row],[School Name]],Maine_Schools[School Name],Maine_Schools[Comparison School Type], "Error")</f>
        <v>Non Charter</v>
      </c>
      <c r="O225" s="146" t="str">
        <f>_xlfn.XLOOKUP(Disabilities_ELA[[#This Row],[School Name]],Maine_Schools[School Name],Maine_Schools[Comparison Grade Span], "Error")</f>
        <v>07-08</v>
      </c>
    </row>
    <row r="226" spans="1:15">
      <c r="A226" s="146" t="s">
        <v>573</v>
      </c>
      <c r="B226">
        <v>1500</v>
      </c>
      <c r="C226" s="146" t="s">
        <v>1094</v>
      </c>
      <c r="D226">
        <v>1041</v>
      </c>
      <c r="E226" s="146" t="s">
        <v>447</v>
      </c>
      <c r="F226" s="146" t="s">
        <v>2335</v>
      </c>
      <c r="G226" s="146" t="s">
        <v>1714</v>
      </c>
      <c r="H226" s="146" t="s">
        <v>2334</v>
      </c>
      <c r="I226">
        <v>46</v>
      </c>
      <c r="J226">
        <v>46</v>
      </c>
      <c r="K226">
        <v>1</v>
      </c>
      <c r="L226" s="146" t="s">
        <v>1436</v>
      </c>
      <c r="M226" s="144">
        <v>0.67390000000000005</v>
      </c>
      <c r="N226" t="str">
        <f>_xlfn.XLOOKUP(Disabilities_ELA[[#This Row],[School Name]],Maine_Schools[School Name],Maine_Schools[Comparison School Type], "Error")</f>
        <v>Non Charter</v>
      </c>
      <c r="O226" s="146" t="str">
        <f>_xlfn.XLOOKUP(Disabilities_ELA[[#This Row],[School Name]],Maine_Schools[School Name],Maine_Schools[Comparison Grade Span], "Error")</f>
        <v>PK-12</v>
      </c>
    </row>
    <row r="227" spans="1:15">
      <c r="A227" s="146" t="s">
        <v>573</v>
      </c>
      <c r="B227">
        <v>839</v>
      </c>
      <c r="C227" s="146" t="s">
        <v>1096</v>
      </c>
      <c r="D227">
        <v>846</v>
      </c>
      <c r="E227" s="146" t="s">
        <v>425</v>
      </c>
      <c r="F227" s="146" t="s">
        <v>2335</v>
      </c>
      <c r="G227" s="146" t="s">
        <v>1714</v>
      </c>
      <c r="H227" s="146" t="s">
        <v>2334</v>
      </c>
      <c r="I227">
        <v>81</v>
      </c>
      <c r="J227">
        <v>77</v>
      </c>
      <c r="K227">
        <v>0.9506</v>
      </c>
      <c r="L227" s="146" t="s">
        <v>1318</v>
      </c>
      <c r="M227" s="144">
        <v>0.53249999999999997</v>
      </c>
      <c r="N227" t="str">
        <f>_xlfn.XLOOKUP(Disabilities_ELA[[#This Row],[School Name]],Maine_Schools[School Name],Maine_Schools[Comparison School Type], "Error")</f>
        <v>Non Charter</v>
      </c>
      <c r="O227" s="146" t="str">
        <f>_xlfn.XLOOKUP(Disabilities_ELA[[#This Row],[School Name]],Maine_Schools[School Name],Maine_Schools[Comparison Grade Span], "Error")</f>
        <v>06-08</v>
      </c>
    </row>
    <row r="228" spans="1:15">
      <c r="A228" s="146" t="s">
        <v>573</v>
      </c>
      <c r="B228">
        <v>839</v>
      </c>
      <c r="C228" s="146" t="s">
        <v>1096</v>
      </c>
      <c r="D228">
        <v>845</v>
      </c>
      <c r="E228" s="146" t="s">
        <v>426</v>
      </c>
      <c r="F228" s="146" t="s">
        <v>2335</v>
      </c>
      <c r="G228" s="146" t="s">
        <v>1714</v>
      </c>
      <c r="H228" s="146" t="s">
        <v>2334</v>
      </c>
      <c r="I228">
        <v>49</v>
      </c>
      <c r="J228">
        <v>49</v>
      </c>
      <c r="K228">
        <v>1</v>
      </c>
      <c r="L228" s="146" t="s">
        <v>1327</v>
      </c>
      <c r="M228" s="144">
        <v>0.48980000000000001</v>
      </c>
      <c r="N228" t="str">
        <f>_xlfn.XLOOKUP(Disabilities_ELA[[#This Row],[School Name]],Maine_Schools[School Name],Maine_Schools[Comparison School Type], "Error")</f>
        <v>Non Charter</v>
      </c>
      <c r="O228" s="146" t="str">
        <f>_xlfn.XLOOKUP(Disabilities_ELA[[#This Row],[School Name]],Maine_Schools[School Name],Maine_Schools[Comparison Grade Span], "Error")</f>
        <v>04-05</v>
      </c>
    </row>
    <row r="229" spans="1:15">
      <c r="A229" s="146" t="s">
        <v>573</v>
      </c>
      <c r="B229">
        <v>839</v>
      </c>
      <c r="C229" s="146" t="s">
        <v>1096</v>
      </c>
      <c r="D229">
        <v>844</v>
      </c>
      <c r="E229" s="146" t="s">
        <v>482</v>
      </c>
      <c r="F229" s="146" t="s">
        <v>2335</v>
      </c>
      <c r="G229" s="146" t="s">
        <v>1714</v>
      </c>
      <c r="H229" s="146" t="s">
        <v>2334</v>
      </c>
      <c r="I229">
        <v>23</v>
      </c>
      <c r="J229">
        <v>21</v>
      </c>
      <c r="K229">
        <v>0.91300000000000003</v>
      </c>
      <c r="L229" s="146" t="s">
        <v>1294</v>
      </c>
      <c r="M229" s="144">
        <v>0.61899999999999999</v>
      </c>
      <c r="N229" t="str">
        <f>_xlfn.XLOOKUP(Disabilities_ELA[[#This Row],[School Name]],Maine_Schools[School Name],Maine_Schools[Comparison School Type], "Error")</f>
        <v>Non Charter</v>
      </c>
      <c r="O229" s="146" t="str">
        <f>_xlfn.XLOOKUP(Disabilities_ELA[[#This Row],[School Name]],Maine_Schools[School Name],Maine_Schools[Comparison Grade Span], "Error")</f>
        <v>PK-03</v>
      </c>
    </row>
    <row r="230" spans="1:15">
      <c r="A230" s="146" t="s">
        <v>573</v>
      </c>
      <c r="B230">
        <v>847</v>
      </c>
      <c r="C230" s="146" t="s">
        <v>1097</v>
      </c>
      <c r="D230">
        <v>848</v>
      </c>
      <c r="E230" s="146" t="s">
        <v>428</v>
      </c>
      <c r="F230" s="146" t="s">
        <v>2335</v>
      </c>
      <c r="G230" s="146" t="s">
        <v>1714</v>
      </c>
      <c r="H230" s="146" t="s">
        <v>2334</v>
      </c>
      <c r="I230">
        <v>23</v>
      </c>
      <c r="J230">
        <v>23</v>
      </c>
      <c r="K230">
        <v>1</v>
      </c>
      <c r="L230" s="146" t="s">
        <v>1628</v>
      </c>
      <c r="M230" s="144">
        <v>0.69569999999999999</v>
      </c>
      <c r="N230" t="str">
        <f>_xlfn.XLOOKUP(Disabilities_ELA[[#This Row],[School Name]],Maine_Schools[School Name],Maine_Schools[Comparison School Type], "Error")</f>
        <v>Non Charter</v>
      </c>
      <c r="O230" s="146" t="str">
        <f>_xlfn.XLOOKUP(Disabilities_ELA[[#This Row],[School Name]],Maine_Schools[School Name],Maine_Schools[Comparison Grade Span], "Error")</f>
        <v>03-06</v>
      </c>
    </row>
    <row r="231" spans="1:15">
      <c r="A231" s="146" t="s">
        <v>573</v>
      </c>
      <c r="B231">
        <v>847</v>
      </c>
      <c r="C231" s="146" t="s">
        <v>1097</v>
      </c>
      <c r="D231">
        <v>851</v>
      </c>
      <c r="E231" s="146" t="s">
        <v>270</v>
      </c>
      <c r="F231" s="146" t="s">
        <v>2335</v>
      </c>
      <c r="G231" s="146" t="s">
        <v>1714</v>
      </c>
      <c r="H231" s="146" t="s">
        <v>2334</v>
      </c>
      <c r="I231">
        <v>31</v>
      </c>
      <c r="J231">
        <v>30</v>
      </c>
      <c r="K231">
        <v>0.9677</v>
      </c>
      <c r="L231" s="146" t="s">
        <v>1497</v>
      </c>
      <c r="M231" s="144">
        <v>0.66669999999999996</v>
      </c>
      <c r="N231" t="str">
        <f>_xlfn.XLOOKUP(Disabilities_ELA[[#This Row],[School Name]],Maine_Schools[School Name],Maine_Schools[Comparison School Type], "Error")</f>
        <v>Non Charter</v>
      </c>
      <c r="O231" s="146" t="str">
        <f>_xlfn.XLOOKUP(Disabilities_ELA[[#This Row],[School Name]],Maine_Schools[School Name],Maine_Schools[Comparison Grade Span], "Error")</f>
        <v>09-12</v>
      </c>
    </row>
    <row r="232" spans="1:15">
      <c r="A232" s="146" t="s">
        <v>573</v>
      </c>
      <c r="B232">
        <v>847</v>
      </c>
      <c r="C232" s="146" t="s">
        <v>1097</v>
      </c>
      <c r="D232">
        <v>849</v>
      </c>
      <c r="E232" s="146" t="s">
        <v>329</v>
      </c>
      <c r="F232" s="146" t="s">
        <v>2335</v>
      </c>
      <c r="G232" s="146" t="s">
        <v>1714</v>
      </c>
      <c r="H232" s="146" t="s">
        <v>2334</v>
      </c>
      <c r="I232">
        <v>31</v>
      </c>
      <c r="J232">
        <v>29</v>
      </c>
      <c r="K232">
        <v>0.9355</v>
      </c>
      <c r="L232" s="146" t="s">
        <v>1370</v>
      </c>
      <c r="M232" s="144">
        <v>0.58620000000000005</v>
      </c>
      <c r="N232" t="str">
        <f>_xlfn.XLOOKUP(Disabilities_ELA[[#This Row],[School Name]],Maine_Schools[School Name],Maine_Schools[Comparison School Type], "Error")</f>
        <v>Non Charter</v>
      </c>
      <c r="O232" s="146" t="str">
        <f>_xlfn.XLOOKUP(Disabilities_ELA[[#This Row],[School Name]],Maine_Schools[School Name],Maine_Schools[Comparison Grade Span], "Error")</f>
        <v>03-06</v>
      </c>
    </row>
    <row r="233" spans="1:15">
      <c r="A233" s="146" t="s">
        <v>573</v>
      </c>
      <c r="B233">
        <v>847</v>
      </c>
      <c r="C233" s="146" t="s">
        <v>1097</v>
      </c>
      <c r="D233">
        <v>850</v>
      </c>
      <c r="E233" s="146" t="s">
        <v>459</v>
      </c>
      <c r="F233" s="146" t="s">
        <v>2335</v>
      </c>
      <c r="G233" s="146" t="s">
        <v>1714</v>
      </c>
      <c r="H233" s="146" t="s">
        <v>2334</v>
      </c>
      <c r="I233">
        <v>71</v>
      </c>
      <c r="J233">
        <v>67</v>
      </c>
      <c r="K233">
        <v>0.94369999999999998</v>
      </c>
      <c r="L233" s="146" t="s">
        <v>1388</v>
      </c>
      <c r="M233" s="144">
        <v>0.70150000000000001</v>
      </c>
      <c r="N233" t="str">
        <f>_xlfn.XLOOKUP(Disabilities_ELA[[#This Row],[School Name]],Maine_Schools[School Name],Maine_Schools[Comparison School Type], "Error")</f>
        <v>Non Charter</v>
      </c>
      <c r="O233" s="146" t="str">
        <f>_xlfn.XLOOKUP(Disabilities_ELA[[#This Row],[School Name]],Maine_Schools[School Name],Maine_Schools[Comparison Grade Span], "Error")</f>
        <v>07-08</v>
      </c>
    </row>
    <row r="234" spans="1:15">
      <c r="A234" s="146" t="s">
        <v>573</v>
      </c>
      <c r="B234">
        <v>847</v>
      </c>
      <c r="C234" s="146" t="s">
        <v>1097</v>
      </c>
      <c r="D234">
        <v>852</v>
      </c>
      <c r="E234" s="146" t="s">
        <v>463</v>
      </c>
      <c r="F234" s="146" t="s">
        <v>2335</v>
      </c>
      <c r="G234" s="146" t="s">
        <v>1714</v>
      </c>
      <c r="H234" s="146" t="s">
        <v>2334</v>
      </c>
      <c r="I234">
        <v>54</v>
      </c>
      <c r="J234">
        <v>54</v>
      </c>
      <c r="K234">
        <v>1</v>
      </c>
      <c r="L234" s="146" t="s">
        <v>1318</v>
      </c>
      <c r="M234" s="144">
        <v>0.75929999999999997</v>
      </c>
      <c r="N234" t="str">
        <f>_xlfn.XLOOKUP(Disabilities_ELA[[#This Row],[School Name]],Maine_Schools[School Name],Maine_Schools[Comparison School Type], "Error")</f>
        <v>Non Charter</v>
      </c>
      <c r="O234" s="146" t="str">
        <f>_xlfn.XLOOKUP(Disabilities_ELA[[#This Row],[School Name]],Maine_Schools[School Name],Maine_Schools[Comparison Grade Span], "Error")</f>
        <v>03-06</v>
      </c>
    </row>
    <row r="235" spans="1:15">
      <c r="A235" s="146" t="s">
        <v>573</v>
      </c>
      <c r="B235">
        <v>854</v>
      </c>
      <c r="C235" s="146" t="s">
        <v>1101</v>
      </c>
      <c r="D235">
        <v>858</v>
      </c>
      <c r="E235" s="146" t="s">
        <v>357</v>
      </c>
      <c r="F235" s="146" t="s">
        <v>2335</v>
      </c>
      <c r="G235" s="146" t="s">
        <v>1714</v>
      </c>
      <c r="H235" s="146" t="s">
        <v>2334</v>
      </c>
      <c r="I235">
        <v>56</v>
      </c>
      <c r="J235">
        <v>54</v>
      </c>
      <c r="K235">
        <v>0.96430000000000005</v>
      </c>
      <c r="L235" s="146" t="s">
        <v>1552</v>
      </c>
      <c r="M235" s="144">
        <v>0.81479999999999997</v>
      </c>
      <c r="N235" t="str">
        <f>_xlfn.XLOOKUP(Disabilities_ELA[[#This Row],[School Name]],Maine_Schools[School Name],Maine_Schools[Comparison School Type], "Error")</f>
        <v>Non Charter</v>
      </c>
      <c r="O235" s="146" t="str">
        <f>_xlfn.XLOOKUP(Disabilities_ELA[[#This Row],[School Name]],Maine_Schools[School Name],Maine_Schools[Comparison Grade Span], "Error")</f>
        <v>05-08</v>
      </c>
    </row>
    <row r="236" spans="1:15">
      <c r="A236" s="146" t="s">
        <v>573</v>
      </c>
      <c r="B236">
        <v>860</v>
      </c>
      <c r="C236" s="146" t="s">
        <v>1102</v>
      </c>
      <c r="D236">
        <v>869</v>
      </c>
      <c r="E236" s="146" t="s">
        <v>26</v>
      </c>
      <c r="F236" s="146" t="s">
        <v>2335</v>
      </c>
      <c r="G236" s="146" t="s">
        <v>1714</v>
      </c>
      <c r="H236" s="146" t="s">
        <v>2334</v>
      </c>
      <c r="I236">
        <v>29</v>
      </c>
      <c r="J236">
        <v>29</v>
      </c>
      <c r="K236">
        <v>1</v>
      </c>
      <c r="L236" s="146" t="s">
        <v>1454</v>
      </c>
      <c r="M236" s="144">
        <v>0.72409999999999997</v>
      </c>
      <c r="N236" t="str">
        <f>_xlfn.XLOOKUP(Disabilities_ELA[[#This Row],[School Name]],Maine_Schools[School Name],Maine_Schools[Comparison School Type], "Error")</f>
        <v>Non Charter</v>
      </c>
      <c r="O236" s="146" t="str">
        <f>_xlfn.XLOOKUP(Disabilities_ELA[[#This Row],[School Name]],Maine_Schools[School Name],Maine_Schools[Comparison Grade Span], "Error")</f>
        <v>01-03</v>
      </c>
    </row>
    <row r="237" spans="1:15">
      <c r="A237" s="146" t="s">
        <v>573</v>
      </c>
      <c r="B237">
        <v>860</v>
      </c>
      <c r="C237" s="146" t="s">
        <v>1102</v>
      </c>
      <c r="D237">
        <v>868</v>
      </c>
      <c r="E237" s="146" t="s">
        <v>293</v>
      </c>
      <c r="F237" s="146" t="s">
        <v>2335</v>
      </c>
      <c r="G237" s="146" t="s">
        <v>1714</v>
      </c>
      <c r="H237" s="146" t="s">
        <v>2334</v>
      </c>
      <c r="I237">
        <v>50</v>
      </c>
      <c r="J237">
        <v>46</v>
      </c>
      <c r="K237">
        <v>0.92</v>
      </c>
      <c r="L237" s="146" t="s">
        <v>1308</v>
      </c>
      <c r="M237" s="144">
        <v>0.56520000000000004</v>
      </c>
      <c r="N237" t="str">
        <f>_xlfn.XLOOKUP(Disabilities_ELA[[#This Row],[School Name]],Maine_Schools[School Name],Maine_Schools[Comparison School Type], "Error")</f>
        <v>Non Charter</v>
      </c>
      <c r="O237" s="146" t="str">
        <f>_xlfn.XLOOKUP(Disabilities_ELA[[#This Row],[School Name]],Maine_Schools[School Name],Maine_Schools[Comparison Grade Span], "Error")</f>
        <v>04-05</v>
      </c>
    </row>
    <row r="238" spans="1:15">
      <c r="A238" s="146" t="s">
        <v>573</v>
      </c>
      <c r="B238">
        <v>860</v>
      </c>
      <c r="C238" s="146" t="s">
        <v>1102</v>
      </c>
      <c r="D238">
        <v>873</v>
      </c>
      <c r="E238" s="146" t="s">
        <v>375</v>
      </c>
      <c r="F238" s="146" t="s">
        <v>2335</v>
      </c>
      <c r="G238" s="146" t="s">
        <v>1714</v>
      </c>
      <c r="H238" s="146" t="s">
        <v>2334</v>
      </c>
      <c r="I238">
        <v>49</v>
      </c>
      <c r="J238">
        <v>49</v>
      </c>
      <c r="K238">
        <v>1</v>
      </c>
      <c r="L238" s="146" t="s">
        <v>1281</v>
      </c>
      <c r="M238" s="144">
        <v>0.71430000000000005</v>
      </c>
      <c r="N238" t="str">
        <f>_xlfn.XLOOKUP(Disabilities_ELA[[#This Row],[School Name]],Maine_Schools[School Name],Maine_Schools[Comparison School Type], "Error")</f>
        <v>Non Charter</v>
      </c>
      <c r="O238" s="146" t="str">
        <f>_xlfn.XLOOKUP(Disabilities_ELA[[#This Row],[School Name]],Maine_Schools[School Name],Maine_Schools[Comparison Grade Span], "Error")</f>
        <v>PK-05</v>
      </c>
    </row>
    <row r="239" spans="1:15">
      <c r="A239" s="146" t="s">
        <v>573</v>
      </c>
      <c r="B239">
        <v>860</v>
      </c>
      <c r="C239" s="146" t="s">
        <v>1102</v>
      </c>
      <c r="D239">
        <v>867</v>
      </c>
      <c r="E239" s="146" t="s">
        <v>112</v>
      </c>
      <c r="F239" s="146" t="s">
        <v>2335</v>
      </c>
      <c r="G239" s="146" t="s">
        <v>1714</v>
      </c>
      <c r="H239" s="146" t="s">
        <v>2334</v>
      </c>
      <c r="I239">
        <v>40</v>
      </c>
      <c r="J239">
        <v>38</v>
      </c>
      <c r="K239">
        <v>0.95</v>
      </c>
      <c r="L239" s="146" t="s">
        <v>1290</v>
      </c>
      <c r="M239" s="144">
        <v>0.76319999999999999</v>
      </c>
      <c r="N239" t="str">
        <f>_xlfn.XLOOKUP(Disabilities_ELA[[#This Row],[School Name]],Maine_Schools[School Name],Maine_Schools[Comparison School Type], "Error")</f>
        <v>Non Charter</v>
      </c>
      <c r="O239" s="146" t="str">
        <f>_xlfn.XLOOKUP(Disabilities_ELA[[#This Row],[School Name]],Maine_Schools[School Name],Maine_Schools[Comparison Grade Span], "Error")</f>
        <v>09-12</v>
      </c>
    </row>
    <row r="240" spans="1:15">
      <c r="A240" s="146" t="s">
        <v>573</v>
      </c>
      <c r="B240">
        <v>860</v>
      </c>
      <c r="C240" s="146" t="s">
        <v>1102</v>
      </c>
      <c r="D240">
        <v>870</v>
      </c>
      <c r="E240" s="146" t="s">
        <v>179</v>
      </c>
      <c r="F240" s="146" t="s">
        <v>2335</v>
      </c>
      <c r="G240" s="146" t="s">
        <v>1714</v>
      </c>
      <c r="H240" s="146" t="s">
        <v>2334</v>
      </c>
      <c r="I240">
        <v>121</v>
      </c>
      <c r="J240">
        <v>115</v>
      </c>
      <c r="K240">
        <v>0.95040000000000002</v>
      </c>
      <c r="L240" s="146" t="s">
        <v>1347</v>
      </c>
      <c r="M240" s="144">
        <v>0.61739999999999995</v>
      </c>
      <c r="N240" t="str">
        <f>_xlfn.XLOOKUP(Disabilities_ELA[[#This Row],[School Name]],Maine_Schools[School Name],Maine_Schools[Comparison School Type], "Error")</f>
        <v>Non Charter</v>
      </c>
      <c r="O240" s="146" t="str">
        <f>_xlfn.XLOOKUP(Disabilities_ELA[[#This Row],[School Name]],Maine_Schools[School Name],Maine_Schools[Comparison Grade Span], "Error")</f>
        <v>06-08</v>
      </c>
    </row>
    <row r="241" spans="1:15">
      <c r="A241" s="146" t="s">
        <v>573</v>
      </c>
      <c r="B241">
        <v>874</v>
      </c>
      <c r="C241" s="146" t="s">
        <v>1106</v>
      </c>
      <c r="D241">
        <v>879</v>
      </c>
      <c r="E241" s="146" t="s">
        <v>364</v>
      </c>
      <c r="F241" s="146" t="s">
        <v>2335</v>
      </c>
      <c r="G241" s="146" t="s">
        <v>1714</v>
      </c>
      <c r="H241" s="146" t="s">
        <v>2334</v>
      </c>
      <c r="I241">
        <v>17</v>
      </c>
      <c r="J241">
        <v>16</v>
      </c>
      <c r="K241">
        <v>0.94120000000000004</v>
      </c>
      <c r="L241" s="146" t="s">
        <v>1438</v>
      </c>
      <c r="M241" s="144">
        <v>0.6875</v>
      </c>
      <c r="N241" t="str">
        <f>_xlfn.XLOOKUP(Disabilities_ELA[[#This Row],[School Name]],Maine_Schools[School Name],Maine_Schools[Comparison School Type], "Error")</f>
        <v>Non Charter</v>
      </c>
      <c r="O241" s="146" t="str">
        <f>_xlfn.XLOOKUP(Disabilities_ELA[[#This Row],[School Name]],Maine_Schools[School Name],Maine_Schools[Comparison Grade Span], "Error")</f>
        <v>PK-03</v>
      </c>
    </row>
    <row r="242" spans="1:15">
      <c r="A242" s="146" t="s">
        <v>573</v>
      </c>
      <c r="B242">
        <v>874</v>
      </c>
      <c r="C242" s="146" t="s">
        <v>1106</v>
      </c>
      <c r="D242">
        <v>877</v>
      </c>
      <c r="E242" s="146" t="s">
        <v>171</v>
      </c>
      <c r="F242" s="146" t="s">
        <v>2335</v>
      </c>
      <c r="G242" s="146" t="s">
        <v>1714</v>
      </c>
      <c r="H242" s="146" t="s">
        <v>2334</v>
      </c>
      <c r="I242">
        <v>13</v>
      </c>
      <c r="J242">
        <v>12</v>
      </c>
      <c r="K242">
        <v>0.92310000000000003</v>
      </c>
      <c r="L242" s="146" t="s">
        <v>1389</v>
      </c>
      <c r="M242" s="144">
        <v>0.58330000000000004</v>
      </c>
      <c r="N242" t="str">
        <f>_xlfn.XLOOKUP(Disabilities_ELA[[#This Row],[School Name]],Maine_Schools[School Name],Maine_Schools[Comparison School Type], "Error")</f>
        <v>Non Charter</v>
      </c>
      <c r="O242" s="146" t="str">
        <f>_xlfn.XLOOKUP(Disabilities_ELA[[#This Row],[School Name]],Maine_Schools[School Name],Maine_Schools[Comparison Grade Span], "Error")</f>
        <v>09-12</v>
      </c>
    </row>
    <row r="243" spans="1:15">
      <c r="A243" s="146" t="s">
        <v>573</v>
      </c>
      <c r="B243">
        <v>874</v>
      </c>
      <c r="C243" s="146" t="s">
        <v>1106</v>
      </c>
      <c r="D243">
        <v>881</v>
      </c>
      <c r="E243" s="146" t="s">
        <v>439</v>
      </c>
      <c r="F243" s="146" t="s">
        <v>2335</v>
      </c>
      <c r="G243" s="146" t="s">
        <v>1714</v>
      </c>
      <c r="H243" s="146" t="s">
        <v>2334</v>
      </c>
      <c r="I243">
        <v>80</v>
      </c>
      <c r="J243">
        <v>78</v>
      </c>
      <c r="K243">
        <v>0.97499999999999998</v>
      </c>
      <c r="L243" s="146" t="s">
        <v>1383</v>
      </c>
      <c r="M243" s="144">
        <v>0.66669999999999996</v>
      </c>
      <c r="N243" t="str">
        <f>_xlfn.XLOOKUP(Disabilities_ELA[[#This Row],[School Name]],Maine_Schools[School Name],Maine_Schools[Comparison School Type], "Error")</f>
        <v>Non Charter</v>
      </c>
      <c r="O243" s="146" t="str">
        <f>_xlfn.XLOOKUP(Disabilities_ELA[[#This Row],[School Name]],Maine_Schools[School Name],Maine_Schools[Comparison Grade Span], "Error")</f>
        <v>04-08</v>
      </c>
    </row>
    <row r="244" spans="1:15">
      <c r="A244" s="146" t="s">
        <v>573</v>
      </c>
      <c r="B244">
        <v>1826</v>
      </c>
      <c r="C244" s="146" t="s">
        <v>1108</v>
      </c>
      <c r="D244">
        <v>671</v>
      </c>
      <c r="E244" s="146" t="s">
        <v>71</v>
      </c>
      <c r="F244" s="146" t="s">
        <v>2335</v>
      </c>
      <c r="G244" s="146" t="s">
        <v>1714</v>
      </c>
      <c r="H244" s="146" t="s">
        <v>2334</v>
      </c>
      <c r="I244">
        <v>35</v>
      </c>
      <c r="J244">
        <v>33</v>
      </c>
      <c r="K244">
        <v>0.94289999999999996</v>
      </c>
      <c r="L244" s="146" t="s">
        <v>1497</v>
      </c>
      <c r="M244" s="144">
        <v>0.60609999999999997</v>
      </c>
      <c r="N244" t="str">
        <f>_xlfn.XLOOKUP(Disabilities_ELA[[#This Row],[School Name]],Maine_Schools[School Name],Maine_Schools[Comparison School Type], "Error")</f>
        <v>Non Charter</v>
      </c>
      <c r="O244" s="146" t="str">
        <f>_xlfn.XLOOKUP(Disabilities_ELA[[#This Row],[School Name]],Maine_Schools[School Name],Maine_Schools[Comparison Grade Span], "Error")</f>
        <v>06-08</v>
      </c>
    </row>
    <row r="245" spans="1:15">
      <c r="A245" s="146" t="s">
        <v>573</v>
      </c>
      <c r="B245">
        <v>888</v>
      </c>
      <c r="C245" s="146" t="s">
        <v>1111</v>
      </c>
      <c r="D245">
        <v>890</v>
      </c>
      <c r="E245" s="146" t="s">
        <v>340</v>
      </c>
      <c r="F245" s="146" t="s">
        <v>2335</v>
      </c>
      <c r="G245" s="146" t="s">
        <v>1714</v>
      </c>
      <c r="H245" s="146" t="s">
        <v>2334</v>
      </c>
      <c r="I245">
        <v>25</v>
      </c>
      <c r="J245">
        <v>25</v>
      </c>
      <c r="K245">
        <v>1</v>
      </c>
      <c r="L245" s="146" t="s">
        <v>1360</v>
      </c>
      <c r="M245" s="144">
        <v>0.72</v>
      </c>
      <c r="N245" t="str">
        <f>_xlfn.XLOOKUP(Disabilities_ELA[[#This Row],[School Name]],Maine_Schools[School Name],Maine_Schools[Comparison School Type], "Error")</f>
        <v>Non Charter</v>
      </c>
      <c r="O245" s="146" t="str">
        <f>_xlfn.XLOOKUP(Disabilities_ELA[[#This Row],[School Name]],Maine_Schools[School Name],Maine_Schools[Comparison Grade Span], "Error")</f>
        <v>PK-05</v>
      </c>
    </row>
    <row r="246" spans="1:15">
      <c r="A246" s="146" t="s">
        <v>573</v>
      </c>
      <c r="B246">
        <v>888</v>
      </c>
      <c r="C246" s="146" t="s">
        <v>1111</v>
      </c>
      <c r="D246">
        <v>892</v>
      </c>
      <c r="E246" s="146" t="s">
        <v>348</v>
      </c>
      <c r="F246" s="146" t="s">
        <v>2335</v>
      </c>
      <c r="G246" s="146" t="s">
        <v>1714</v>
      </c>
      <c r="H246" s="146" t="s">
        <v>2334</v>
      </c>
      <c r="I246">
        <v>22</v>
      </c>
      <c r="J246">
        <v>22</v>
      </c>
      <c r="K246">
        <v>1</v>
      </c>
      <c r="L246" s="146" t="s">
        <v>1628</v>
      </c>
      <c r="M246" s="144">
        <v>0.72729999999999995</v>
      </c>
      <c r="N246" t="str">
        <f>_xlfn.XLOOKUP(Disabilities_ELA[[#This Row],[School Name]],Maine_Schools[School Name],Maine_Schools[Comparison School Type], "Error")</f>
        <v>Non Charter</v>
      </c>
      <c r="O246" s="146" t="str">
        <f>_xlfn.XLOOKUP(Disabilities_ELA[[#This Row],[School Name]],Maine_Schools[School Name],Maine_Schools[Comparison Grade Span], "Error")</f>
        <v>PK-05</v>
      </c>
    </row>
    <row r="247" spans="1:15">
      <c r="A247" s="146" t="s">
        <v>573</v>
      </c>
      <c r="B247">
        <v>888</v>
      </c>
      <c r="C247" s="146" t="s">
        <v>1111</v>
      </c>
      <c r="D247">
        <v>894</v>
      </c>
      <c r="E247" s="146" t="s">
        <v>296</v>
      </c>
      <c r="F247" s="146" t="s">
        <v>2335</v>
      </c>
      <c r="G247" s="146" t="s">
        <v>1714</v>
      </c>
      <c r="H247" s="146" t="s">
        <v>2334</v>
      </c>
      <c r="I247">
        <v>31</v>
      </c>
      <c r="J247">
        <v>27</v>
      </c>
      <c r="K247">
        <v>0.871</v>
      </c>
      <c r="L247" s="146" t="s">
        <v>1497</v>
      </c>
      <c r="M247" s="144">
        <v>0.74070000000000003</v>
      </c>
      <c r="N247" t="str">
        <f>_xlfn.XLOOKUP(Disabilities_ELA[[#This Row],[School Name]],Maine_Schools[School Name],Maine_Schools[Comparison School Type], "Error")</f>
        <v>Non Charter</v>
      </c>
      <c r="O247" s="146" t="str">
        <f>_xlfn.XLOOKUP(Disabilities_ELA[[#This Row],[School Name]],Maine_Schools[School Name],Maine_Schools[Comparison Grade Span], "Error")</f>
        <v>09-12</v>
      </c>
    </row>
    <row r="248" spans="1:15">
      <c r="A248" s="146" t="s">
        <v>573</v>
      </c>
      <c r="B248">
        <v>888</v>
      </c>
      <c r="C248" s="146" t="s">
        <v>1111</v>
      </c>
      <c r="D248">
        <v>897</v>
      </c>
      <c r="E248" s="146" t="s">
        <v>369</v>
      </c>
      <c r="F248" s="146" t="s">
        <v>2335</v>
      </c>
      <c r="G248" s="146" t="s">
        <v>1714</v>
      </c>
      <c r="H248" s="146" t="s">
        <v>2334</v>
      </c>
      <c r="I248">
        <v>114</v>
      </c>
      <c r="J248">
        <v>113</v>
      </c>
      <c r="K248">
        <v>0.99119999999999997</v>
      </c>
      <c r="L248" s="146" t="s">
        <v>1352</v>
      </c>
      <c r="M248" s="144">
        <v>0.63719999999999999</v>
      </c>
      <c r="N248" t="str">
        <f>_xlfn.XLOOKUP(Disabilities_ELA[[#This Row],[School Name]],Maine_Schools[School Name],Maine_Schools[Comparison School Type], "Error")</f>
        <v>Non Charter</v>
      </c>
      <c r="O248" s="146" t="str">
        <f>_xlfn.XLOOKUP(Disabilities_ELA[[#This Row],[School Name]],Maine_Schools[School Name],Maine_Schools[Comparison Grade Span], "Error")</f>
        <v>06-08</v>
      </c>
    </row>
    <row r="249" spans="1:15">
      <c r="A249" s="146" t="s">
        <v>573</v>
      </c>
      <c r="B249">
        <v>888</v>
      </c>
      <c r="C249" s="146" t="s">
        <v>1111</v>
      </c>
      <c r="D249">
        <v>896</v>
      </c>
      <c r="E249" s="146" t="s">
        <v>554</v>
      </c>
      <c r="F249" s="146" t="s">
        <v>2335</v>
      </c>
      <c r="G249" s="146" t="s">
        <v>1714</v>
      </c>
      <c r="H249" s="146" t="s">
        <v>2334</v>
      </c>
      <c r="I249">
        <v>45</v>
      </c>
      <c r="J249">
        <v>44</v>
      </c>
      <c r="K249">
        <v>0.9778</v>
      </c>
      <c r="L249" s="146" t="s">
        <v>1327</v>
      </c>
      <c r="M249" s="144">
        <v>0.54549999999999998</v>
      </c>
      <c r="N249" t="str">
        <f>_xlfn.XLOOKUP(Disabilities_ELA[[#This Row],[School Name]],Maine_Schools[School Name],Maine_Schools[Comparison School Type], "Error")</f>
        <v>Non Charter</v>
      </c>
      <c r="O249" s="146" t="str">
        <f>_xlfn.XLOOKUP(Disabilities_ELA[[#This Row],[School Name]],Maine_Schools[School Name],Maine_Schools[Comparison Grade Span], "Error")</f>
        <v>PK-05</v>
      </c>
    </row>
    <row r="250" spans="1:15">
      <c r="A250" s="146" t="s">
        <v>573</v>
      </c>
      <c r="B250">
        <v>898</v>
      </c>
      <c r="C250" s="146" t="s">
        <v>1118</v>
      </c>
      <c r="D250">
        <v>2143</v>
      </c>
      <c r="E250" s="146" t="s">
        <v>194</v>
      </c>
      <c r="F250" s="146" t="s">
        <v>2335</v>
      </c>
      <c r="G250" s="146" t="s">
        <v>1714</v>
      </c>
      <c r="H250" s="146" t="s">
        <v>2334</v>
      </c>
      <c r="I250">
        <v>54</v>
      </c>
      <c r="J250">
        <v>52</v>
      </c>
      <c r="K250">
        <v>0.96299999999999997</v>
      </c>
      <c r="L250" s="146" t="s">
        <v>1327</v>
      </c>
      <c r="M250" s="144">
        <v>0.46150000000000002</v>
      </c>
      <c r="N250" t="str">
        <f>_xlfn.XLOOKUP(Disabilities_ELA[[#This Row],[School Name]],Maine_Schools[School Name],Maine_Schools[Comparison School Type], "Error")</f>
        <v>Non Charter</v>
      </c>
      <c r="O250" s="146" t="str">
        <f>_xlfn.XLOOKUP(Disabilities_ELA[[#This Row],[School Name]],Maine_Schools[School Name],Maine_Schools[Comparison Grade Span], "Error")</f>
        <v>05-08</v>
      </c>
    </row>
    <row r="251" spans="1:15">
      <c r="A251" s="146" t="s">
        <v>573</v>
      </c>
      <c r="B251">
        <v>898</v>
      </c>
      <c r="C251" s="146" t="s">
        <v>1118</v>
      </c>
      <c r="D251">
        <v>904</v>
      </c>
      <c r="E251" s="146" t="s">
        <v>130</v>
      </c>
      <c r="F251" s="146" t="s">
        <v>2335</v>
      </c>
      <c r="G251" s="146" t="s">
        <v>1714</v>
      </c>
      <c r="H251" s="146" t="s">
        <v>2334</v>
      </c>
      <c r="I251">
        <v>15</v>
      </c>
      <c r="J251">
        <v>14</v>
      </c>
      <c r="K251">
        <v>0.93330000000000002</v>
      </c>
      <c r="L251" s="146" t="s">
        <v>1372</v>
      </c>
      <c r="M251" s="144">
        <v>0.57140000000000002</v>
      </c>
      <c r="N251" t="str">
        <f>_xlfn.XLOOKUP(Disabilities_ELA[[#This Row],[School Name]],Maine_Schools[School Name],Maine_Schools[Comparison School Type], "Error")</f>
        <v>Non Charter</v>
      </c>
      <c r="O251" s="146" t="str">
        <f>_xlfn.XLOOKUP(Disabilities_ELA[[#This Row],[School Name]],Maine_Schools[School Name],Maine_Schools[Comparison Grade Span], "Error")</f>
        <v>09-12</v>
      </c>
    </row>
    <row r="252" spans="1:15">
      <c r="A252" s="146" t="s">
        <v>573</v>
      </c>
      <c r="B252">
        <v>905</v>
      </c>
      <c r="C252" s="146" t="s">
        <v>1123</v>
      </c>
      <c r="D252">
        <v>2203</v>
      </c>
      <c r="E252" s="146" t="s">
        <v>354</v>
      </c>
      <c r="F252" s="146" t="s">
        <v>2335</v>
      </c>
      <c r="G252" s="146" t="s">
        <v>1714</v>
      </c>
      <c r="H252" s="146" t="s">
        <v>2334</v>
      </c>
      <c r="I252">
        <v>40</v>
      </c>
      <c r="J252">
        <v>37</v>
      </c>
      <c r="K252">
        <v>0.92500000000000004</v>
      </c>
      <c r="L252" s="146" t="s">
        <v>1436</v>
      </c>
      <c r="M252" s="144">
        <v>0.83779999999999999</v>
      </c>
      <c r="N252" t="str">
        <f>_xlfn.XLOOKUP(Disabilities_ELA[[#This Row],[School Name]],Maine_Schools[School Name],Maine_Schools[Comparison School Type], "Error")</f>
        <v>Non Charter</v>
      </c>
      <c r="O252" s="146" t="str">
        <f>_xlfn.XLOOKUP(Disabilities_ELA[[#This Row],[School Name]],Maine_Schools[School Name],Maine_Schools[Comparison Grade Span], "Error")</f>
        <v>03-06</v>
      </c>
    </row>
    <row r="253" spans="1:15">
      <c r="A253" s="146" t="s">
        <v>573</v>
      </c>
      <c r="B253">
        <v>913</v>
      </c>
      <c r="C253" s="146" t="s">
        <v>1125</v>
      </c>
      <c r="D253">
        <v>921</v>
      </c>
      <c r="E253" s="146" t="s">
        <v>258</v>
      </c>
      <c r="F253" s="146" t="s">
        <v>2335</v>
      </c>
      <c r="G253" s="146" t="s">
        <v>1714</v>
      </c>
      <c r="H253" s="146" t="s">
        <v>2334</v>
      </c>
      <c r="I253">
        <v>40</v>
      </c>
      <c r="J253">
        <v>38</v>
      </c>
      <c r="K253">
        <v>0.95</v>
      </c>
      <c r="L253" s="146" t="s">
        <v>1283</v>
      </c>
      <c r="M253" s="144">
        <v>0.73680000000000001</v>
      </c>
      <c r="N253" t="str">
        <f>_xlfn.XLOOKUP(Disabilities_ELA[[#This Row],[School Name]],Maine_Schools[School Name],Maine_Schools[Comparison School Type], "Error")</f>
        <v>Non Charter</v>
      </c>
      <c r="O253" s="146" t="str">
        <f>_xlfn.XLOOKUP(Disabilities_ELA[[#This Row],[School Name]],Maine_Schools[School Name],Maine_Schools[Comparison Grade Span], "Error")</f>
        <v>04-05</v>
      </c>
    </row>
    <row r="254" spans="1:15">
      <c r="A254" s="146" t="s">
        <v>573</v>
      </c>
      <c r="B254">
        <v>913</v>
      </c>
      <c r="C254" s="146" t="s">
        <v>1125</v>
      </c>
      <c r="D254">
        <v>918</v>
      </c>
      <c r="E254" s="146" t="s">
        <v>470</v>
      </c>
      <c r="F254" s="146" t="s">
        <v>2335</v>
      </c>
      <c r="G254" s="146" t="s">
        <v>1714</v>
      </c>
      <c r="H254" s="146" t="s">
        <v>2334</v>
      </c>
      <c r="I254">
        <v>29</v>
      </c>
      <c r="J254">
        <v>29</v>
      </c>
      <c r="K254">
        <v>1</v>
      </c>
      <c r="L254" s="146" t="s">
        <v>1628</v>
      </c>
      <c r="M254" s="144">
        <v>0.55169999999999997</v>
      </c>
      <c r="N254" t="str">
        <f>_xlfn.XLOOKUP(Disabilities_ELA[[#This Row],[School Name]],Maine_Schools[School Name],Maine_Schools[Comparison School Type], "Error")</f>
        <v>Non Charter</v>
      </c>
      <c r="O254" s="146" t="str">
        <f>_xlfn.XLOOKUP(Disabilities_ELA[[#This Row],[School Name]],Maine_Schools[School Name],Maine_Schools[Comparison Grade Span], "Error")</f>
        <v>04-05</v>
      </c>
    </row>
    <row r="255" spans="1:15">
      <c r="A255" s="146" t="s">
        <v>573</v>
      </c>
      <c r="B255">
        <v>913</v>
      </c>
      <c r="C255" s="146" t="s">
        <v>1125</v>
      </c>
      <c r="D255">
        <v>920</v>
      </c>
      <c r="E255" s="146" t="s">
        <v>325</v>
      </c>
      <c r="F255" s="146" t="s">
        <v>2335</v>
      </c>
      <c r="G255" s="146" t="s">
        <v>1714</v>
      </c>
      <c r="H255" s="146" t="s">
        <v>2334</v>
      </c>
      <c r="I255">
        <v>60</v>
      </c>
      <c r="J255">
        <v>55</v>
      </c>
      <c r="K255">
        <v>0.91669999999999996</v>
      </c>
      <c r="L255" s="146" t="s">
        <v>1423</v>
      </c>
      <c r="M255" s="144">
        <v>0.89090000000000003</v>
      </c>
      <c r="N255" t="str">
        <f>_xlfn.XLOOKUP(Disabilities_ELA[[#This Row],[School Name]],Maine_Schools[School Name],Maine_Schools[Comparison School Type], "Error")</f>
        <v>Non Charter</v>
      </c>
      <c r="O255" s="146" t="str">
        <f>_xlfn.XLOOKUP(Disabilities_ELA[[#This Row],[School Name]],Maine_Schools[School Name],Maine_Schools[Comparison Grade Span], "Error")</f>
        <v>08-12</v>
      </c>
    </row>
    <row r="256" spans="1:15">
      <c r="A256" s="146" t="s">
        <v>573</v>
      </c>
      <c r="B256">
        <v>913</v>
      </c>
      <c r="C256" s="146" t="s">
        <v>1125</v>
      </c>
      <c r="D256">
        <v>915</v>
      </c>
      <c r="E256" s="146" t="s">
        <v>200</v>
      </c>
      <c r="F256" s="146" t="s">
        <v>2335</v>
      </c>
      <c r="G256" s="146" t="s">
        <v>1714</v>
      </c>
      <c r="H256" s="146" t="s">
        <v>2334</v>
      </c>
      <c r="I256">
        <v>82</v>
      </c>
      <c r="J256">
        <v>80</v>
      </c>
      <c r="K256">
        <v>0.97560000000000002</v>
      </c>
      <c r="L256" s="146" t="s">
        <v>1416</v>
      </c>
      <c r="M256" s="144">
        <v>0.76249999999999996</v>
      </c>
      <c r="N256" t="str">
        <f>_xlfn.XLOOKUP(Disabilities_ELA[[#This Row],[School Name]],Maine_Schools[School Name],Maine_Schools[Comparison School Type], "Error")</f>
        <v>Non Charter</v>
      </c>
      <c r="O256" s="146" t="str">
        <f>_xlfn.XLOOKUP(Disabilities_ELA[[#This Row],[School Name]],Maine_Schools[School Name],Maine_Schools[Comparison Grade Span], "Error")</f>
        <v>06-07</v>
      </c>
    </row>
    <row r="257" spans="1:15">
      <c r="A257" s="146" t="s">
        <v>573</v>
      </c>
      <c r="B257">
        <v>922</v>
      </c>
      <c r="C257" s="146" t="s">
        <v>1130</v>
      </c>
      <c r="D257">
        <v>2113</v>
      </c>
      <c r="E257" s="146" t="s">
        <v>231</v>
      </c>
      <c r="F257" s="146" t="s">
        <v>2335</v>
      </c>
      <c r="G257" s="146" t="s">
        <v>1714</v>
      </c>
      <c r="H257" s="146" t="s">
        <v>2334</v>
      </c>
      <c r="I257">
        <v>41</v>
      </c>
      <c r="J257">
        <v>41</v>
      </c>
      <c r="K257">
        <v>1</v>
      </c>
      <c r="L257" s="146" t="s">
        <v>1586</v>
      </c>
      <c r="M257" s="144">
        <v>0.56100000000000005</v>
      </c>
      <c r="N257" t="str">
        <f>_xlfn.XLOOKUP(Disabilities_ELA[[#This Row],[School Name]],Maine_Schools[School Name],Maine_Schools[Comparison School Type], "Error")</f>
        <v>Non Charter</v>
      </c>
      <c r="O257" s="146" t="str">
        <f>_xlfn.XLOOKUP(Disabilities_ELA[[#This Row],[School Name]],Maine_Schools[School Name],Maine_Schools[Comparison Grade Span], "Error")</f>
        <v>03-05</v>
      </c>
    </row>
    <row r="258" spans="1:15">
      <c r="A258" s="146" t="s">
        <v>573</v>
      </c>
      <c r="B258">
        <v>922</v>
      </c>
      <c r="C258" s="146" t="s">
        <v>1130</v>
      </c>
      <c r="D258">
        <v>925</v>
      </c>
      <c r="E258" s="146" t="s">
        <v>86</v>
      </c>
      <c r="F258" s="146" t="s">
        <v>2335</v>
      </c>
      <c r="G258" s="146" t="s">
        <v>1714</v>
      </c>
      <c r="H258" s="146" t="s">
        <v>2334</v>
      </c>
      <c r="I258">
        <v>29</v>
      </c>
      <c r="J258">
        <v>26</v>
      </c>
      <c r="K258">
        <v>0.89659999999999995</v>
      </c>
      <c r="L258" s="146" t="s">
        <v>1497</v>
      </c>
      <c r="M258" s="144">
        <v>0.76919999999999999</v>
      </c>
      <c r="N258" t="str">
        <f>_xlfn.XLOOKUP(Disabilities_ELA[[#This Row],[School Name]],Maine_Schools[School Name],Maine_Schools[Comparison School Type], "Error")</f>
        <v>Non Charter</v>
      </c>
      <c r="O258" s="146" t="str">
        <f>_xlfn.XLOOKUP(Disabilities_ELA[[#This Row],[School Name]],Maine_Schools[School Name],Maine_Schools[Comparison Grade Span], "Error")</f>
        <v>09-12</v>
      </c>
    </row>
    <row r="259" spans="1:15">
      <c r="A259" s="146" t="s">
        <v>573</v>
      </c>
      <c r="B259">
        <v>922</v>
      </c>
      <c r="C259" s="146" t="s">
        <v>1130</v>
      </c>
      <c r="D259">
        <v>926</v>
      </c>
      <c r="E259" s="146" t="s">
        <v>92</v>
      </c>
      <c r="F259" s="146" t="s">
        <v>2335</v>
      </c>
      <c r="G259" s="146" t="s">
        <v>1714</v>
      </c>
      <c r="H259" s="146" t="s">
        <v>2334</v>
      </c>
      <c r="I259">
        <v>81</v>
      </c>
      <c r="J259">
        <v>77</v>
      </c>
      <c r="K259">
        <v>0.9506</v>
      </c>
      <c r="L259" s="146" t="s">
        <v>1439</v>
      </c>
      <c r="M259" s="144">
        <v>0.64939999999999998</v>
      </c>
      <c r="N259" t="str">
        <f>_xlfn.XLOOKUP(Disabilities_ELA[[#This Row],[School Name]],Maine_Schools[School Name],Maine_Schools[Comparison School Type], "Error")</f>
        <v>Non Charter</v>
      </c>
      <c r="O259" s="146" t="str">
        <f>_xlfn.XLOOKUP(Disabilities_ELA[[#This Row],[School Name]],Maine_Schools[School Name],Maine_Schools[Comparison Grade Span], "Error")</f>
        <v>06-08</v>
      </c>
    </row>
    <row r="260" spans="1:15">
      <c r="A260" s="146" t="s">
        <v>573</v>
      </c>
      <c r="B260">
        <v>932</v>
      </c>
      <c r="C260" s="146" t="s">
        <v>1134</v>
      </c>
      <c r="D260">
        <v>935</v>
      </c>
      <c r="E260" s="146" t="s">
        <v>303</v>
      </c>
      <c r="F260" s="146" t="s">
        <v>2335</v>
      </c>
      <c r="G260" s="146" t="s">
        <v>1714</v>
      </c>
      <c r="H260" s="146" t="s">
        <v>2334</v>
      </c>
      <c r="I260">
        <v>30</v>
      </c>
      <c r="J260">
        <v>30</v>
      </c>
      <c r="K260">
        <v>1</v>
      </c>
      <c r="L260" s="146" t="s">
        <v>1557</v>
      </c>
      <c r="M260" s="144">
        <v>0.63329999999999997</v>
      </c>
      <c r="N260" t="str">
        <f>_xlfn.XLOOKUP(Disabilities_ELA[[#This Row],[School Name]],Maine_Schools[School Name],Maine_Schools[Comparison School Type], "Error")</f>
        <v>Non Charter</v>
      </c>
      <c r="O260" s="146" t="str">
        <f>_xlfn.XLOOKUP(Disabilities_ELA[[#This Row],[School Name]],Maine_Schools[School Name],Maine_Schools[Comparison Grade Span], "Error")</f>
        <v>05-08</v>
      </c>
    </row>
    <row r="261" spans="1:15">
      <c r="A261" s="146" t="s">
        <v>573</v>
      </c>
      <c r="B261">
        <v>932</v>
      </c>
      <c r="C261" s="146" t="s">
        <v>1134</v>
      </c>
      <c r="D261">
        <v>934</v>
      </c>
      <c r="E261" s="146" t="s">
        <v>443</v>
      </c>
      <c r="F261" s="146" t="s">
        <v>2335</v>
      </c>
      <c r="G261" s="146" t="s">
        <v>1714</v>
      </c>
      <c r="H261" s="146" t="s">
        <v>2334</v>
      </c>
      <c r="I261">
        <v>18</v>
      </c>
      <c r="J261">
        <v>18</v>
      </c>
      <c r="K261">
        <v>1</v>
      </c>
      <c r="L261" s="146" t="s">
        <v>1389</v>
      </c>
      <c r="M261" s="144">
        <v>0.38890000000000002</v>
      </c>
      <c r="N261" t="str">
        <f>_xlfn.XLOOKUP(Disabilities_ELA[[#This Row],[School Name]],Maine_Schools[School Name],Maine_Schools[Comparison School Type], "Error")</f>
        <v>Non Charter</v>
      </c>
      <c r="O261" s="146" t="str">
        <f>_xlfn.XLOOKUP(Disabilities_ELA[[#This Row],[School Name]],Maine_Schools[School Name],Maine_Schools[Comparison Grade Span], "Error")</f>
        <v>02-04</v>
      </c>
    </row>
    <row r="262" spans="1:15">
      <c r="A262" s="146" t="s">
        <v>573</v>
      </c>
      <c r="B262">
        <v>936</v>
      </c>
      <c r="C262" s="146" t="s">
        <v>1138</v>
      </c>
      <c r="D262">
        <v>1763</v>
      </c>
      <c r="E262" s="146" t="s">
        <v>16</v>
      </c>
      <c r="F262" s="146" t="s">
        <v>2335</v>
      </c>
      <c r="G262" s="146" t="s">
        <v>1714</v>
      </c>
      <c r="H262" s="146" t="s">
        <v>2334</v>
      </c>
      <c r="I262">
        <v>47</v>
      </c>
      <c r="J262">
        <v>46</v>
      </c>
      <c r="K262">
        <v>0.97870000000000001</v>
      </c>
      <c r="L262" s="146" t="s">
        <v>1429</v>
      </c>
      <c r="M262" s="144">
        <v>0.86960000000000004</v>
      </c>
      <c r="N262" t="str">
        <f>_xlfn.XLOOKUP(Disabilities_ELA[[#This Row],[School Name]],Maine_Schools[School Name],Maine_Schools[Comparison School Type], "Error")</f>
        <v>Non Charter</v>
      </c>
      <c r="O262" s="146" t="str">
        <f>_xlfn.XLOOKUP(Disabilities_ELA[[#This Row],[School Name]],Maine_Schools[School Name],Maine_Schools[Comparison Grade Span], "Error")</f>
        <v>PK-05</v>
      </c>
    </row>
    <row r="263" spans="1:15">
      <c r="A263" s="146" t="s">
        <v>573</v>
      </c>
      <c r="B263">
        <v>1469</v>
      </c>
      <c r="C263" s="146" t="s">
        <v>1143</v>
      </c>
      <c r="D263">
        <v>947</v>
      </c>
      <c r="E263" s="146" t="s">
        <v>355</v>
      </c>
      <c r="F263" s="146" t="s">
        <v>2335</v>
      </c>
      <c r="G263" s="146" t="s">
        <v>1714</v>
      </c>
      <c r="H263" s="146" t="s">
        <v>2334</v>
      </c>
      <c r="I263">
        <v>16</v>
      </c>
      <c r="J263">
        <v>15</v>
      </c>
      <c r="K263">
        <v>0.9375</v>
      </c>
      <c r="L263" s="146" t="s">
        <v>1289</v>
      </c>
      <c r="M263" s="144">
        <v>0.6</v>
      </c>
      <c r="N263" t="str">
        <f>_xlfn.XLOOKUP(Disabilities_ELA[[#This Row],[School Name]],Maine_Schools[School Name],Maine_Schools[Comparison School Type], "Error")</f>
        <v>Non Charter</v>
      </c>
      <c r="O263" s="146" t="str">
        <f>_xlfn.XLOOKUP(Disabilities_ELA[[#This Row],[School Name]],Maine_Schools[School Name],Maine_Schools[Comparison Grade Span], "Error")</f>
        <v>PK-03</v>
      </c>
    </row>
    <row r="264" spans="1:15">
      <c r="A264" s="146" t="s">
        <v>573</v>
      </c>
      <c r="B264">
        <v>1469</v>
      </c>
      <c r="C264" s="146" t="s">
        <v>1143</v>
      </c>
      <c r="D264">
        <v>949</v>
      </c>
      <c r="E264" s="146" t="s">
        <v>368</v>
      </c>
      <c r="F264" s="146" t="s">
        <v>2335</v>
      </c>
      <c r="G264" s="146" t="s">
        <v>1714</v>
      </c>
      <c r="H264" s="146" t="s">
        <v>2334</v>
      </c>
      <c r="I264">
        <v>67</v>
      </c>
      <c r="J264">
        <v>67</v>
      </c>
      <c r="K264">
        <v>1</v>
      </c>
      <c r="L264" s="146" t="s">
        <v>1439</v>
      </c>
      <c r="M264" s="144">
        <v>0.74629999999999996</v>
      </c>
      <c r="N264" t="str">
        <f>_xlfn.XLOOKUP(Disabilities_ELA[[#This Row],[School Name]],Maine_Schools[School Name],Maine_Schools[Comparison School Type], "Error")</f>
        <v>Non Charter</v>
      </c>
      <c r="O264" s="146" t="str">
        <f>_xlfn.XLOOKUP(Disabilities_ELA[[#This Row],[School Name]],Maine_Schools[School Name],Maine_Schools[Comparison Grade Span], "Error")</f>
        <v>04-08</v>
      </c>
    </row>
    <row r="265" spans="1:15">
      <c r="A265" s="146" t="s">
        <v>573</v>
      </c>
      <c r="B265">
        <v>951</v>
      </c>
      <c r="C265" s="146" t="s">
        <v>1144</v>
      </c>
      <c r="D265">
        <v>954</v>
      </c>
      <c r="E265" s="146" t="s">
        <v>374</v>
      </c>
      <c r="F265" s="146" t="s">
        <v>2335</v>
      </c>
      <c r="G265" s="146" t="s">
        <v>1714</v>
      </c>
      <c r="H265" s="146" t="s">
        <v>2334</v>
      </c>
      <c r="I265">
        <v>46</v>
      </c>
      <c r="J265">
        <v>44</v>
      </c>
      <c r="K265">
        <v>0.95650000000000002</v>
      </c>
      <c r="L265" s="146" t="s">
        <v>1448</v>
      </c>
      <c r="M265" s="144">
        <v>0.75</v>
      </c>
      <c r="N265" t="str">
        <f>_xlfn.XLOOKUP(Disabilities_ELA[[#This Row],[School Name]],Maine_Schools[School Name],Maine_Schools[Comparison School Type], "Error")</f>
        <v>Non Charter</v>
      </c>
      <c r="O265" s="146" t="str">
        <f>_xlfn.XLOOKUP(Disabilities_ELA[[#This Row],[School Name]],Maine_Schools[School Name],Maine_Schools[Comparison Grade Span], "Error")</f>
        <v>05-08</v>
      </c>
    </row>
    <row r="266" spans="1:15">
      <c r="A266" s="146" t="s">
        <v>573</v>
      </c>
      <c r="B266">
        <v>957</v>
      </c>
      <c r="C266" s="146" t="s">
        <v>1145</v>
      </c>
      <c r="D266">
        <v>958</v>
      </c>
      <c r="E266" s="146" t="s">
        <v>381</v>
      </c>
      <c r="F266" s="146" t="s">
        <v>2335</v>
      </c>
      <c r="G266" s="146" t="s">
        <v>1714</v>
      </c>
      <c r="H266" s="146" t="s">
        <v>2334</v>
      </c>
      <c r="I266">
        <v>33</v>
      </c>
      <c r="J266">
        <v>33</v>
      </c>
      <c r="K266">
        <v>1</v>
      </c>
      <c r="L266" s="146" t="s">
        <v>1578</v>
      </c>
      <c r="M266" s="144">
        <v>0.81820000000000004</v>
      </c>
      <c r="N266" t="str">
        <f>_xlfn.XLOOKUP(Disabilities_ELA[[#This Row],[School Name]],Maine_Schools[School Name],Maine_Schools[Comparison School Type], "Error")</f>
        <v>Non Charter</v>
      </c>
      <c r="O266" s="146" t="str">
        <f>_xlfn.XLOOKUP(Disabilities_ELA[[#This Row],[School Name]],Maine_Schools[School Name],Maine_Schools[Comparison Grade Span], "Error")</f>
        <v>03-06</v>
      </c>
    </row>
    <row r="267" spans="1:15">
      <c r="A267" s="146" t="s">
        <v>573</v>
      </c>
      <c r="B267">
        <v>1733</v>
      </c>
      <c r="C267" s="146" t="s">
        <v>1147</v>
      </c>
      <c r="D267">
        <v>739</v>
      </c>
      <c r="E267" s="146" t="s">
        <v>39</v>
      </c>
      <c r="F267" s="146" t="s">
        <v>2335</v>
      </c>
      <c r="G267" s="146" t="s">
        <v>1714</v>
      </c>
      <c r="H267" s="146" t="s">
        <v>2334</v>
      </c>
      <c r="I267">
        <v>22</v>
      </c>
      <c r="J267">
        <v>22</v>
      </c>
      <c r="K267">
        <v>1</v>
      </c>
      <c r="L267" s="146" t="s">
        <v>1394</v>
      </c>
      <c r="M267" s="144">
        <v>0.54549999999999998</v>
      </c>
      <c r="N267" t="str">
        <f>_xlfn.XLOOKUP(Disabilities_ELA[[#This Row],[School Name]],Maine_Schools[School Name],Maine_Schools[Comparison School Type], "Error")</f>
        <v>Non Charter</v>
      </c>
      <c r="O267" s="146" t="str">
        <f>_xlfn.XLOOKUP(Disabilities_ELA[[#This Row],[School Name]],Maine_Schools[School Name],Maine_Schools[Comparison Grade Span], "Error")</f>
        <v>02-05</v>
      </c>
    </row>
    <row r="268" spans="1:15">
      <c r="A268" s="146" t="s">
        <v>573</v>
      </c>
      <c r="B268">
        <v>1733</v>
      </c>
      <c r="C268" s="146" t="s">
        <v>1147</v>
      </c>
      <c r="D268">
        <v>735</v>
      </c>
      <c r="E268" s="146" t="s">
        <v>12</v>
      </c>
      <c r="F268" s="146" t="s">
        <v>2335</v>
      </c>
      <c r="G268" s="146" t="s">
        <v>1714</v>
      </c>
      <c r="H268" s="146" t="s">
        <v>2334</v>
      </c>
      <c r="I268">
        <v>35</v>
      </c>
      <c r="J268">
        <v>27</v>
      </c>
      <c r="K268">
        <v>0.77139999999999997</v>
      </c>
      <c r="L268" s="146" t="s">
        <v>1454</v>
      </c>
      <c r="M268" s="144">
        <v>0.77780000000000005</v>
      </c>
      <c r="N268" t="str">
        <f>_xlfn.XLOOKUP(Disabilities_ELA[[#This Row],[School Name]],Maine_Schools[School Name],Maine_Schools[Comparison School Type], "Error")</f>
        <v>Non Charter</v>
      </c>
      <c r="O268" s="146" t="str">
        <f>_xlfn.XLOOKUP(Disabilities_ELA[[#This Row],[School Name]],Maine_Schools[School Name],Maine_Schools[Comparison Grade Span], "Error")</f>
        <v>09-12</v>
      </c>
    </row>
    <row r="269" spans="1:15">
      <c r="A269" s="146" t="s">
        <v>573</v>
      </c>
      <c r="B269">
        <v>1733</v>
      </c>
      <c r="C269" s="146" t="s">
        <v>1147</v>
      </c>
      <c r="D269">
        <v>742</v>
      </c>
      <c r="E269" s="146" t="s">
        <v>155</v>
      </c>
      <c r="F269" s="146" t="s">
        <v>2335</v>
      </c>
      <c r="G269" s="146" t="s">
        <v>1714</v>
      </c>
      <c r="H269" s="146" t="s">
        <v>2334</v>
      </c>
      <c r="I269">
        <v>41</v>
      </c>
      <c r="J269">
        <v>38</v>
      </c>
      <c r="K269">
        <v>0.92679999999999996</v>
      </c>
      <c r="L269" s="146" t="s">
        <v>1286</v>
      </c>
      <c r="M269" s="144">
        <v>0.65790000000000004</v>
      </c>
      <c r="N269" t="str">
        <f>_xlfn.XLOOKUP(Disabilities_ELA[[#This Row],[School Name]],Maine_Schools[School Name],Maine_Schools[Comparison School Type], "Error")</f>
        <v>Non Charter</v>
      </c>
      <c r="O269" s="146" t="str">
        <f>_xlfn.XLOOKUP(Disabilities_ELA[[#This Row],[School Name]],Maine_Schools[School Name],Maine_Schools[Comparison Grade Span], "Error")</f>
        <v>PK-05</v>
      </c>
    </row>
    <row r="270" spans="1:15">
      <c r="A270" s="146" t="s">
        <v>573</v>
      </c>
      <c r="B270">
        <v>1733</v>
      </c>
      <c r="C270" s="146" t="s">
        <v>1147</v>
      </c>
      <c r="D270">
        <v>2097</v>
      </c>
      <c r="E270" s="146" t="s">
        <v>52</v>
      </c>
      <c r="F270" s="146" t="s">
        <v>2335</v>
      </c>
      <c r="G270" s="146" t="s">
        <v>1714</v>
      </c>
      <c r="H270" s="146" t="s">
        <v>2334</v>
      </c>
      <c r="I270">
        <v>15</v>
      </c>
      <c r="J270">
        <v>15</v>
      </c>
      <c r="K270">
        <v>1</v>
      </c>
      <c r="L270" s="146" t="s">
        <v>1372</v>
      </c>
      <c r="M270" s="144">
        <v>0.5333</v>
      </c>
      <c r="N270" t="str">
        <f>_xlfn.XLOOKUP(Disabilities_ELA[[#This Row],[School Name]],Maine_Schools[School Name],Maine_Schools[Comparison School Type], "Error")</f>
        <v>Non Charter</v>
      </c>
      <c r="O270" s="146" t="str">
        <f>_xlfn.XLOOKUP(Disabilities_ELA[[#This Row],[School Name]],Maine_Schools[School Name],Maine_Schools[Comparison Grade Span], "Error")</f>
        <v>03-05</v>
      </c>
    </row>
    <row r="271" spans="1:15">
      <c r="A271" s="146" t="s">
        <v>573</v>
      </c>
      <c r="B271">
        <v>1733</v>
      </c>
      <c r="C271" s="146" t="s">
        <v>1147</v>
      </c>
      <c r="D271">
        <v>736</v>
      </c>
      <c r="E271" s="146" t="s">
        <v>388</v>
      </c>
      <c r="F271" s="146" t="s">
        <v>2335</v>
      </c>
      <c r="G271" s="146" t="s">
        <v>1714</v>
      </c>
      <c r="H271" s="146" t="s">
        <v>2334</v>
      </c>
      <c r="I271">
        <v>89</v>
      </c>
      <c r="J271">
        <v>82</v>
      </c>
      <c r="K271">
        <v>0.92130000000000001</v>
      </c>
      <c r="L271" s="146" t="s">
        <v>1476</v>
      </c>
      <c r="M271" s="144">
        <v>0.75609999999999999</v>
      </c>
      <c r="N271" t="str">
        <f>_xlfn.XLOOKUP(Disabilities_ELA[[#This Row],[School Name]],Maine_Schools[School Name],Maine_Schools[Comparison School Type], "Error")</f>
        <v>Non Charter</v>
      </c>
      <c r="O271" s="146" t="str">
        <f>_xlfn.XLOOKUP(Disabilities_ELA[[#This Row],[School Name]],Maine_Schools[School Name],Maine_Schools[Comparison Grade Span], "Error")</f>
        <v>06-08</v>
      </c>
    </row>
    <row r="272" spans="1:15">
      <c r="A272" s="146" t="s">
        <v>573</v>
      </c>
      <c r="B272">
        <v>969</v>
      </c>
      <c r="C272" s="146" t="s">
        <v>1152</v>
      </c>
      <c r="D272">
        <v>1953</v>
      </c>
      <c r="E272" s="146" t="s">
        <v>378</v>
      </c>
      <c r="F272" s="146" t="s">
        <v>2335</v>
      </c>
      <c r="G272" s="146" t="s">
        <v>1714</v>
      </c>
      <c r="H272" s="146" t="s">
        <v>2334</v>
      </c>
      <c r="I272">
        <v>86</v>
      </c>
      <c r="J272">
        <v>81</v>
      </c>
      <c r="K272">
        <v>0.94189999999999996</v>
      </c>
      <c r="L272" s="146" t="s">
        <v>1495</v>
      </c>
      <c r="M272" s="144">
        <v>0.69140000000000001</v>
      </c>
      <c r="N272" t="str">
        <f>_xlfn.XLOOKUP(Disabilities_ELA[[#This Row],[School Name]],Maine_Schools[School Name],Maine_Schools[Comparison School Type], "Error")</f>
        <v>Non Charter</v>
      </c>
      <c r="O272" s="146" t="str">
        <f>_xlfn.XLOOKUP(Disabilities_ELA[[#This Row],[School Name]],Maine_Schools[School Name],Maine_Schools[Comparison Grade Span], "Error")</f>
        <v>03-08</v>
      </c>
    </row>
    <row r="273" spans="1:15">
      <c r="A273" s="146" t="s">
        <v>573</v>
      </c>
      <c r="B273">
        <v>1498</v>
      </c>
      <c r="C273" s="146" t="s">
        <v>1155</v>
      </c>
      <c r="D273">
        <v>1759</v>
      </c>
      <c r="E273" s="146" t="s">
        <v>233</v>
      </c>
      <c r="F273" s="146" t="s">
        <v>2335</v>
      </c>
      <c r="G273" s="146" t="s">
        <v>1714</v>
      </c>
      <c r="H273" s="146" t="s">
        <v>2334</v>
      </c>
      <c r="I273">
        <v>68</v>
      </c>
      <c r="J273">
        <v>68</v>
      </c>
      <c r="K273">
        <v>1</v>
      </c>
      <c r="L273" s="146" t="s">
        <v>1552</v>
      </c>
      <c r="M273" s="144">
        <v>0.64710000000000001</v>
      </c>
      <c r="N273" t="str">
        <f>_xlfn.XLOOKUP(Disabilities_ELA[[#This Row],[School Name]],Maine_Schools[School Name],Maine_Schools[Comparison School Type], "Error")</f>
        <v>Non Charter</v>
      </c>
      <c r="O273" s="146" t="str">
        <f>_xlfn.XLOOKUP(Disabilities_ELA[[#This Row],[School Name]],Maine_Schools[School Name],Maine_Schools[Comparison Grade Span], "Error")</f>
        <v>03-05</v>
      </c>
    </row>
    <row r="274" spans="1:15">
      <c r="A274" s="146" t="s">
        <v>573</v>
      </c>
      <c r="B274">
        <v>1498</v>
      </c>
      <c r="C274" s="146" t="s">
        <v>1155</v>
      </c>
      <c r="D274">
        <v>1499</v>
      </c>
      <c r="E274" s="146" t="s">
        <v>236</v>
      </c>
      <c r="F274" s="146" t="s">
        <v>2335</v>
      </c>
      <c r="G274" s="146" t="s">
        <v>1714</v>
      </c>
      <c r="H274" s="146" t="s">
        <v>2334</v>
      </c>
      <c r="I274">
        <v>85</v>
      </c>
      <c r="J274">
        <v>75</v>
      </c>
      <c r="K274">
        <v>0.88239999999999996</v>
      </c>
      <c r="L274" s="146" t="s">
        <v>1358</v>
      </c>
      <c r="M274" s="144">
        <v>0.76</v>
      </c>
      <c r="N274" t="str">
        <f>_xlfn.XLOOKUP(Disabilities_ELA[[#This Row],[School Name]],Maine_Schools[School Name],Maine_Schools[Comparison School Type], "Error")</f>
        <v>Non Charter</v>
      </c>
      <c r="O274" s="146" t="str">
        <f>_xlfn.XLOOKUP(Disabilities_ELA[[#This Row],[School Name]],Maine_Schools[School Name],Maine_Schools[Comparison Grade Span], "Error")</f>
        <v>06-08</v>
      </c>
    </row>
    <row r="275" spans="1:15">
      <c r="A275" s="146" t="s">
        <v>573</v>
      </c>
      <c r="B275">
        <v>976</v>
      </c>
      <c r="C275" s="146" t="s">
        <v>1158</v>
      </c>
      <c r="D275">
        <v>983</v>
      </c>
      <c r="E275" s="146" t="s">
        <v>40</v>
      </c>
      <c r="F275" s="146" t="s">
        <v>2335</v>
      </c>
      <c r="G275" s="146" t="s">
        <v>1714</v>
      </c>
      <c r="H275" s="146" t="s">
        <v>2334</v>
      </c>
      <c r="I275">
        <v>42</v>
      </c>
      <c r="J275">
        <v>42</v>
      </c>
      <c r="K275">
        <v>1</v>
      </c>
      <c r="L275" s="146" t="s">
        <v>1283</v>
      </c>
      <c r="M275" s="144">
        <v>0.66669999999999996</v>
      </c>
      <c r="N275" t="str">
        <f>_xlfn.XLOOKUP(Disabilities_ELA[[#This Row],[School Name]],Maine_Schools[School Name],Maine_Schools[Comparison School Type], "Error")</f>
        <v>Non Charter</v>
      </c>
      <c r="O275" s="146" t="str">
        <f>_xlfn.XLOOKUP(Disabilities_ELA[[#This Row],[School Name]],Maine_Schools[School Name],Maine_Schools[Comparison Grade Span], "Error")</f>
        <v>03-08</v>
      </c>
    </row>
    <row r="276" spans="1:15">
      <c r="A276" s="146" t="s">
        <v>573</v>
      </c>
      <c r="B276">
        <v>984</v>
      </c>
      <c r="C276" s="146" t="s">
        <v>1162</v>
      </c>
      <c r="D276">
        <v>986</v>
      </c>
      <c r="E276" s="146" t="s">
        <v>135</v>
      </c>
      <c r="F276" s="146" t="s">
        <v>2335</v>
      </c>
      <c r="G276" s="146" t="s">
        <v>1714</v>
      </c>
      <c r="H276" s="146" t="s">
        <v>2334</v>
      </c>
      <c r="I276">
        <v>31</v>
      </c>
      <c r="J276">
        <v>31</v>
      </c>
      <c r="K276">
        <v>1</v>
      </c>
      <c r="L276" s="146" t="s">
        <v>1628</v>
      </c>
      <c r="M276" s="144">
        <v>0.5161</v>
      </c>
      <c r="N276" t="str">
        <f>_xlfn.XLOOKUP(Disabilities_ELA[[#This Row],[School Name]],Maine_Schools[School Name],Maine_Schools[Comparison School Type], "Error")</f>
        <v>Non Charter</v>
      </c>
      <c r="O276" s="146" t="str">
        <f>_xlfn.XLOOKUP(Disabilities_ELA[[#This Row],[School Name]],Maine_Schools[School Name],Maine_Schools[Comparison Grade Span], "Error")</f>
        <v>PK-05</v>
      </c>
    </row>
    <row r="277" spans="1:15">
      <c r="A277" s="146" t="s">
        <v>573</v>
      </c>
      <c r="B277">
        <v>984</v>
      </c>
      <c r="C277" s="146" t="s">
        <v>1162</v>
      </c>
      <c r="D277">
        <v>987</v>
      </c>
      <c r="E277" s="146" t="s">
        <v>199</v>
      </c>
      <c r="F277" s="146" t="s">
        <v>2335</v>
      </c>
      <c r="G277" s="146" t="s">
        <v>1714</v>
      </c>
      <c r="H277" s="146" t="s">
        <v>2334</v>
      </c>
      <c r="I277">
        <v>22</v>
      </c>
      <c r="J277">
        <v>22</v>
      </c>
      <c r="K277">
        <v>1</v>
      </c>
      <c r="L277" s="146" t="s">
        <v>1372</v>
      </c>
      <c r="M277" s="144">
        <v>0.36359999999999998</v>
      </c>
      <c r="N277" t="str">
        <f>_xlfn.XLOOKUP(Disabilities_ELA[[#This Row],[School Name]],Maine_Schools[School Name],Maine_Schools[Comparison School Type], "Error")</f>
        <v>Non Charter</v>
      </c>
      <c r="O277" s="146" t="str">
        <f>_xlfn.XLOOKUP(Disabilities_ELA[[#This Row],[School Name]],Maine_Schools[School Name],Maine_Schools[Comparison Grade Span], "Error")</f>
        <v>KG-05</v>
      </c>
    </row>
    <row r="278" spans="1:15">
      <c r="A278" s="146" t="s">
        <v>573</v>
      </c>
      <c r="B278">
        <v>984</v>
      </c>
      <c r="C278" s="146" t="s">
        <v>1162</v>
      </c>
      <c r="D278">
        <v>991</v>
      </c>
      <c r="E278" s="146" t="s">
        <v>384</v>
      </c>
      <c r="F278" s="146" t="s">
        <v>2335</v>
      </c>
      <c r="G278" s="146" t="s">
        <v>1714</v>
      </c>
      <c r="H278" s="146" t="s">
        <v>2334</v>
      </c>
      <c r="I278">
        <v>53</v>
      </c>
      <c r="J278">
        <v>36</v>
      </c>
      <c r="K278">
        <v>0.67920000000000003</v>
      </c>
      <c r="L278" s="146" t="s">
        <v>1578</v>
      </c>
      <c r="M278" s="144">
        <v>0.75</v>
      </c>
      <c r="N278" t="str">
        <f>_xlfn.XLOOKUP(Disabilities_ELA[[#This Row],[School Name]],Maine_Schools[School Name],Maine_Schools[Comparison School Type], "Error")</f>
        <v>Non Charter</v>
      </c>
      <c r="O278" s="146" t="str">
        <f>_xlfn.XLOOKUP(Disabilities_ELA[[#This Row],[School Name]],Maine_Schools[School Name],Maine_Schools[Comparison Grade Span], "Error")</f>
        <v>09-12</v>
      </c>
    </row>
    <row r="279" spans="1:15">
      <c r="A279" s="146" t="s">
        <v>573</v>
      </c>
      <c r="B279">
        <v>984</v>
      </c>
      <c r="C279" s="146" t="s">
        <v>1162</v>
      </c>
      <c r="D279">
        <v>993</v>
      </c>
      <c r="E279" s="146" t="s">
        <v>385</v>
      </c>
      <c r="F279" s="146" t="s">
        <v>2335</v>
      </c>
      <c r="G279" s="146" t="s">
        <v>1714</v>
      </c>
      <c r="H279" s="146" t="s">
        <v>2334</v>
      </c>
      <c r="I279">
        <v>132</v>
      </c>
      <c r="J279">
        <v>126</v>
      </c>
      <c r="K279">
        <v>0.95450000000000002</v>
      </c>
      <c r="L279" s="146" t="s">
        <v>1377</v>
      </c>
      <c r="M279" s="144">
        <v>0.70630000000000004</v>
      </c>
      <c r="N279" t="str">
        <f>_xlfn.XLOOKUP(Disabilities_ELA[[#This Row],[School Name]],Maine_Schools[School Name],Maine_Schools[Comparison School Type], "Error")</f>
        <v>Non Charter</v>
      </c>
      <c r="O279" s="146" t="str">
        <f>_xlfn.XLOOKUP(Disabilities_ELA[[#This Row],[School Name]],Maine_Schools[School Name],Maine_Schools[Comparison Grade Span], "Error")</f>
        <v>06-08</v>
      </c>
    </row>
    <row r="280" spans="1:15">
      <c r="A280" s="146" t="s">
        <v>573</v>
      </c>
      <c r="B280">
        <v>984</v>
      </c>
      <c r="C280" s="146" t="s">
        <v>1162</v>
      </c>
      <c r="D280">
        <v>990</v>
      </c>
      <c r="E280" s="146" t="s">
        <v>564</v>
      </c>
      <c r="F280" s="146" t="s">
        <v>2335</v>
      </c>
      <c r="G280" s="146" t="s">
        <v>1714</v>
      </c>
      <c r="H280" s="146" t="s">
        <v>2334</v>
      </c>
      <c r="I280">
        <v>31</v>
      </c>
      <c r="J280">
        <v>31</v>
      </c>
      <c r="K280">
        <v>1</v>
      </c>
      <c r="L280" s="146" t="s">
        <v>1370</v>
      </c>
      <c r="M280" s="144">
        <v>0.5484</v>
      </c>
      <c r="N280" t="str">
        <f>_xlfn.XLOOKUP(Disabilities_ELA[[#This Row],[School Name]],Maine_Schools[School Name],Maine_Schools[Comparison School Type], "Error")</f>
        <v>Non Charter</v>
      </c>
      <c r="O280" s="146" t="str">
        <f>_xlfn.XLOOKUP(Disabilities_ELA[[#This Row],[School Name]],Maine_Schools[School Name],Maine_Schools[Comparison Grade Span], "Error")</f>
        <v>PK-05</v>
      </c>
    </row>
    <row r="281" spans="1:15">
      <c r="A281" s="146" t="s">
        <v>573</v>
      </c>
      <c r="B281">
        <v>984</v>
      </c>
      <c r="C281" s="146" t="s">
        <v>1162</v>
      </c>
      <c r="D281">
        <v>992</v>
      </c>
      <c r="E281" s="146" t="s">
        <v>566</v>
      </c>
      <c r="F281" s="146" t="s">
        <v>2335</v>
      </c>
      <c r="G281" s="146" t="s">
        <v>1714</v>
      </c>
      <c r="H281" s="146" t="s">
        <v>2334</v>
      </c>
      <c r="I281">
        <v>54</v>
      </c>
      <c r="J281">
        <v>53</v>
      </c>
      <c r="K281">
        <v>0.98150000000000004</v>
      </c>
      <c r="L281" s="146" t="s">
        <v>1586</v>
      </c>
      <c r="M281" s="144">
        <v>0.434</v>
      </c>
      <c r="N281" t="str">
        <f>_xlfn.XLOOKUP(Disabilities_ELA[[#This Row],[School Name]],Maine_Schools[School Name],Maine_Schools[Comparison School Type], "Error")</f>
        <v>Non Charter</v>
      </c>
      <c r="O281" s="146" t="str">
        <f>_xlfn.XLOOKUP(Disabilities_ELA[[#This Row],[School Name]],Maine_Schools[School Name],Maine_Schools[Comparison Grade Span], "Error")</f>
        <v>KG-05</v>
      </c>
    </row>
    <row r="282" spans="1:15">
      <c r="A282" s="146" t="s">
        <v>573</v>
      </c>
      <c r="B282">
        <v>551</v>
      </c>
      <c r="C282" s="146" t="s">
        <v>1169</v>
      </c>
      <c r="D282">
        <v>554</v>
      </c>
      <c r="E282" s="146" t="s">
        <v>229</v>
      </c>
      <c r="F282" s="146" t="s">
        <v>2335</v>
      </c>
      <c r="G282" s="146" t="s">
        <v>1714</v>
      </c>
      <c r="H282" s="146" t="s">
        <v>2334</v>
      </c>
      <c r="I282">
        <v>50</v>
      </c>
      <c r="J282">
        <v>47</v>
      </c>
      <c r="K282">
        <v>0.94</v>
      </c>
      <c r="L282" s="146" t="s">
        <v>1288</v>
      </c>
      <c r="M282" s="144">
        <v>0.76600000000000001</v>
      </c>
      <c r="N282" t="str">
        <f>_xlfn.XLOOKUP(Disabilities_ELA[[#This Row],[School Name]],Maine_Schools[School Name],Maine_Schools[Comparison School Type], "Error")</f>
        <v>Non Charter</v>
      </c>
      <c r="O282" s="146" t="str">
        <f>_xlfn.XLOOKUP(Disabilities_ELA[[#This Row],[School Name]],Maine_Schools[School Name],Maine_Schools[Comparison Grade Span], "Error")</f>
        <v>03-05</v>
      </c>
    </row>
    <row r="283" spans="1:15">
      <c r="A283" s="146" t="s">
        <v>573</v>
      </c>
      <c r="B283">
        <v>551</v>
      </c>
      <c r="C283" s="146" t="s">
        <v>1169</v>
      </c>
      <c r="D283">
        <v>557</v>
      </c>
      <c r="E283" s="146" t="s">
        <v>356</v>
      </c>
      <c r="F283" s="146" t="s">
        <v>2335</v>
      </c>
      <c r="G283" s="146" t="s">
        <v>1714</v>
      </c>
      <c r="H283" s="146" t="s">
        <v>2334</v>
      </c>
      <c r="I283">
        <v>17</v>
      </c>
      <c r="J283">
        <v>17</v>
      </c>
      <c r="K283">
        <v>1</v>
      </c>
      <c r="L283" s="146" t="s">
        <v>1287</v>
      </c>
      <c r="M283" s="144">
        <v>0.58819999999999995</v>
      </c>
      <c r="N283" t="str">
        <f>_xlfn.XLOOKUP(Disabilities_ELA[[#This Row],[School Name]],Maine_Schools[School Name],Maine_Schools[Comparison School Type], "Error")</f>
        <v>Non Charter</v>
      </c>
      <c r="O283" s="146" t="str">
        <f>_xlfn.XLOOKUP(Disabilities_ELA[[#This Row],[School Name]],Maine_Schools[School Name],Maine_Schools[Comparison Grade Span], "Error")</f>
        <v>09-12</v>
      </c>
    </row>
    <row r="284" spans="1:15">
      <c r="A284" s="146" t="s">
        <v>573</v>
      </c>
      <c r="B284">
        <v>551</v>
      </c>
      <c r="C284" s="146" t="s">
        <v>1169</v>
      </c>
      <c r="D284">
        <v>556</v>
      </c>
      <c r="E284" s="146" t="s">
        <v>162</v>
      </c>
      <c r="F284" s="146" t="s">
        <v>2335</v>
      </c>
      <c r="G284" s="146" t="s">
        <v>1714</v>
      </c>
      <c r="H284" s="146" t="s">
        <v>2334</v>
      </c>
      <c r="I284">
        <v>69</v>
      </c>
      <c r="J284">
        <v>66</v>
      </c>
      <c r="K284">
        <v>0.95650000000000002</v>
      </c>
      <c r="L284" s="146" t="s">
        <v>1439</v>
      </c>
      <c r="M284" s="144">
        <v>0.75760000000000005</v>
      </c>
      <c r="N284" t="str">
        <f>_xlfn.XLOOKUP(Disabilities_ELA[[#This Row],[School Name]],Maine_Schools[School Name],Maine_Schools[Comparison School Type], "Error")</f>
        <v>Non Charter</v>
      </c>
      <c r="O284" s="146" t="str">
        <f>_xlfn.XLOOKUP(Disabilities_ELA[[#This Row],[School Name]],Maine_Schools[School Name],Maine_Schools[Comparison Grade Span], "Error")</f>
        <v>06-08</v>
      </c>
    </row>
    <row r="285" spans="1:15">
      <c r="A285" s="146" t="s">
        <v>573</v>
      </c>
      <c r="B285">
        <v>570</v>
      </c>
      <c r="C285" s="146" t="s">
        <v>1172</v>
      </c>
      <c r="D285">
        <v>1977</v>
      </c>
      <c r="E285" s="146" t="s">
        <v>70</v>
      </c>
      <c r="F285" s="146" t="s">
        <v>2335</v>
      </c>
      <c r="G285" s="146" t="s">
        <v>1714</v>
      </c>
      <c r="H285" s="146" t="s">
        <v>2334</v>
      </c>
      <c r="I285">
        <v>30</v>
      </c>
      <c r="J285">
        <v>29</v>
      </c>
      <c r="K285">
        <v>0.9667</v>
      </c>
      <c r="L285" s="146" t="s">
        <v>1298</v>
      </c>
      <c r="M285" s="144">
        <v>0.75860000000000005</v>
      </c>
      <c r="N285" t="str">
        <f>_xlfn.XLOOKUP(Disabilities_ELA[[#This Row],[School Name]],Maine_Schools[School Name],Maine_Schools[Comparison School Type], "Error")</f>
        <v>Non Charter</v>
      </c>
      <c r="O285" s="146" t="str">
        <f>_xlfn.XLOOKUP(Disabilities_ELA[[#This Row],[School Name]],Maine_Schools[School Name],Maine_Schools[Comparison Grade Span], "Error")</f>
        <v>03-06</v>
      </c>
    </row>
    <row r="286" spans="1:15">
      <c r="A286" s="146" t="s">
        <v>573</v>
      </c>
      <c r="B286">
        <v>626</v>
      </c>
      <c r="C286" s="146" t="s">
        <v>1174</v>
      </c>
      <c r="D286">
        <v>627</v>
      </c>
      <c r="E286" s="146" t="s">
        <v>268</v>
      </c>
      <c r="F286" s="146" t="s">
        <v>2335</v>
      </c>
      <c r="G286" s="146" t="s">
        <v>1714</v>
      </c>
      <c r="H286" s="146" t="s">
        <v>2334</v>
      </c>
      <c r="I286">
        <v>22</v>
      </c>
      <c r="J286">
        <v>22</v>
      </c>
      <c r="K286">
        <v>1</v>
      </c>
      <c r="L286" s="146" t="s">
        <v>1294</v>
      </c>
      <c r="M286" s="144">
        <v>0.59089999999999998</v>
      </c>
      <c r="N286" t="str">
        <f>_xlfn.XLOOKUP(Disabilities_ELA[[#This Row],[School Name]],Maine_Schools[School Name],Maine_Schools[Comparison School Type], "Error")</f>
        <v>Non Charter</v>
      </c>
      <c r="O286" s="146" t="str">
        <f>_xlfn.XLOOKUP(Disabilities_ELA[[#This Row],[School Name]],Maine_Schools[School Name],Maine_Schools[Comparison Grade Span], "Error")</f>
        <v>KG-12</v>
      </c>
    </row>
    <row r="287" spans="1:15">
      <c r="A287" s="146" t="s">
        <v>573</v>
      </c>
      <c r="B287">
        <v>633</v>
      </c>
      <c r="C287" s="146" t="s">
        <v>1178</v>
      </c>
      <c r="D287">
        <v>634</v>
      </c>
      <c r="E287" s="146" t="s">
        <v>218</v>
      </c>
      <c r="F287" s="146" t="s">
        <v>2335</v>
      </c>
      <c r="G287" s="146" t="s">
        <v>1714</v>
      </c>
      <c r="H287" s="146" t="s">
        <v>2334</v>
      </c>
      <c r="I287">
        <v>25</v>
      </c>
      <c r="J287">
        <v>24</v>
      </c>
      <c r="K287">
        <v>0.96</v>
      </c>
      <c r="L287" s="146" t="s">
        <v>1293</v>
      </c>
      <c r="M287" s="144">
        <v>0.58330000000000004</v>
      </c>
      <c r="N287" t="str">
        <f>_xlfn.XLOOKUP(Disabilities_ELA[[#This Row],[School Name]],Maine_Schools[School Name],Maine_Schools[Comparison School Type], "Error")</f>
        <v>Non Charter</v>
      </c>
      <c r="O287" s="146" t="str">
        <f>_xlfn.XLOOKUP(Disabilities_ELA[[#This Row],[School Name]],Maine_Schools[School Name],Maine_Schools[Comparison Grade Span], "Error")</f>
        <v>PK-12</v>
      </c>
    </row>
    <row r="288" spans="1:15">
      <c r="A288" s="146" t="s">
        <v>573</v>
      </c>
      <c r="B288">
        <v>664</v>
      </c>
      <c r="C288" s="146" t="s">
        <v>1182</v>
      </c>
      <c r="D288">
        <v>666</v>
      </c>
      <c r="E288" s="146" t="s">
        <v>304</v>
      </c>
      <c r="F288" s="146" t="s">
        <v>2335</v>
      </c>
      <c r="G288" s="146" t="s">
        <v>1714</v>
      </c>
      <c r="H288" s="146" t="s">
        <v>2334</v>
      </c>
      <c r="I288">
        <v>32</v>
      </c>
      <c r="J288">
        <v>31</v>
      </c>
      <c r="K288">
        <v>0.96879999999999999</v>
      </c>
      <c r="L288" s="146" t="s">
        <v>1360</v>
      </c>
      <c r="M288" s="144">
        <v>0.5806</v>
      </c>
      <c r="N288" t="str">
        <f>_xlfn.XLOOKUP(Disabilities_ELA[[#This Row],[School Name]],Maine_Schools[School Name],Maine_Schools[Comparison School Type], "Error")</f>
        <v>Non Charter</v>
      </c>
      <c r="O288" s="146" t="str">
        <f>_xlfn.XLOOKUP(Disabilities_ELA[[#This Row],[School Name]],Maine_Schools[School Name],Maine_Schools[Comparison Grade Span], "Error")</f>
        <v>PK-05</v>
      </c>
    </row>
    <row r="289" spans="1:15">
      <c r="A289" s="146" t="s">
        <v>573</v>
      </c>
      <c r="B289">
        <v>664</v>
      </c>
      <c r="C289" s="146" t="s">
        <v>1182</v>
      </c>
      <c r="D289">
        <v>665</v>
      </c>
      <c r="E289" s="146" t="s">
        <v>48</v>
      </c>
      <c r="F289" s="146" t="s">
        <v>2335</v>
      </c>
      <c r="G289" s="146" t="s">
        <v>1714</v>
      </c>
      <c r="H289" s="146" t="s">
        <v>2334</v>
      </c>
      <c r="I289">
        <v>33</v>
      </c>
      <c r="J289">
        <v>32</v>
      </c>
      <c r="K289">
        <v>0.96970000000000001</v>
      </c>
      <c r="L289" s="146" t="s">
        <v>1308</v>
      </c>
      <c r="M289" s="144">
        <v>0.8125</v>
      </c>
      <c r="N289" t="str">
        <f>_xlfn.XLOOKUP(Disabilities_ELA[[#This Row],[School Name]],Maine_Schools[School Name],Maine_Schools[Comparison School Type], "Error")</f>
        <v>Non Charter</v>
      </c>
      <c r="O289" s="146" t="str">
        <f>_xlfn.XLOOKUP(Disabilities_ELA[[#This Row],[School Name]],Maine_Schools[School Name],Maine_Schools[Comparison Grade Span], "Error")</f>
        <v>06-12</v>
      </c>
    </row>
    <row r="290" spans="1:15">
      <c r="A290" s="146" t="s">
        <v>573</v>
      </c>
      <c r="B290">
        <v>681</v>
      </c>
      <c r="C290" s="146" t="s">
        <v>1184</v>
      </c>
      <c r="D290">
        <v>683</v>
      </c>
      <c r="E290" s="146" t="s">
        <v>189</v>
      </c>
      <c r="F290" s="146" t="s">
        <v>2335</v>
      </c>
      <c r="G290" s="146" t="s">
        <v>1714</v>
      </c>
      <c r="H290" s="146" t="s">
        <v>2334</v>
      </c>
      <c r="I290">
        <v>44</v>
      </c>
      <c r="J290">
        <v>44</v>
      </c>
      <c r="K290">
        <v>1</v>
      </c>
      <c r="L290" s="146" t="s">
        <v>1447</v>
      </c>
      <c r="M290" s="144">
        <v>0.72729999999999995</v>
      </c>
      <c r="N290" t="str">
        <f>_xlfn.XLOOKUP(Disabilities_ELA[[#This Row],[School Name]],Maine_Schools[School Name],Maine_Schools[Comparison School Type], "Error")</f>
        <v>Non Charter</v>
      </c>
      <c r="O290" s="146" t="str">
        <f>_xlfn.XLOOKUP(Disabilities_ELA[[#This Row],[School Name]],Maine_Schools[School Name],Maine_Schools[Comparison Grade Span], "Error")</f>
        <v>05-08</v>
      </c>
    </row>
    <row r="291" spans="1:15">
      <c r="A291" s="146" t="s">
        <v>573</v>
      </c>
      <c r="B291">
        <v>681</v>
      </c>
      <c r="C291" s="146" t="s">
        <v>1184</v>
      </c>
      <c r="D291">
        <v>682</v>
      </c>
      <c r="E291" s="146" t="s">
        <v>256</v>
      </c>
      <c r="F291" s="146" t="s">
        <v>2335</v>
      </c>
      <c r="G291" s="146" t="s">
        <v>1714</v>
      </c>
      <c r="H291" s="146" t="s">
        <v>2334</v>
      </c>
      <c r="I291">
        <v>13</v>
      </c>
      <c r="J291">
        <v>13</v>
      </c>
      <c r="K291">
        <v>1</v>
      </c>
      <c r="L291" s="146" t="s">
        <v>1372</v>
      </c>
      <c r="M291" s="144">
        <v>0.61539999999999995</v>
      </c>
      <c r="N291" t="str">
        <f>_xlfn.XLOOKUP(Disabilities_ELA[[#This Row],[School Name]],Maine_Schools[School Name],Maine_Schools[Comparison School Type], "Error")</f>
        <v>Non Charter</v>
      </c>
      <c r="O291" s="146" t="str">
        <f>_xlfn.XLOOKUP(Disabilities_ELA[[#This Row],[School Name]],Maine_Schools[School Name],Maine_Schools[Comparison Grade Span], "Error")</f>
        <v>PK-04</v>
      </c>
    </row>
    <row r="292" spans="1:15">
      <c r="A292" s="146" t="s">
        <v>573</v>
      </c>
      <c r="B292">
        <v>681</v>
      </c>
      <c r="C292" s="146" t="s">
        <v>1184</v>
      </c>
      <c r="D292">
        <v>684</v>
      </c>
      <c r="E292" s="146" t="s">
        <v>538</v>
      </c>
      <c r="F292" s="146" t="s">
        <v>2335</v>
      </c>
      <c r="G292" s="146" t="s">
        <v>1714</v>
      </c>
      <c r="H292" s="146" t="s">
        <v>2334</v>
      </c>
      <c r="I292">
        <v>17</v>
      </c>
      <c r="J292">
        <v>17</v>
      </c>
      <c r="K292">
        <v>1</v>
      </c>
      <c r="L292" s="146" t="s">
        <v>1394</v>
      </c>
      <c r="M292" s="144">
        <v>0.70589999999999997</v>
      </c>
      <c r="N292" t="str">
        <f>_xlfn.XLOOKUP(Disabilities_ELA[[#This Row],[School Name]],Maine_Schools[School Name],Maine_Schools[Comparison School Type], "Error")</f>
        <v>Non Charter</v>
      </c>
      <c r="O292" s="146" t="str">
        <f>_xlfn.XLOOKUP(Disabilities_ELA[[#This Row],[School Name]],Maine_Schools[School Name],Maine_Schools[Comparison Grade Span], "Error")</f>
        <v>PK-05</v>
      </c>
    </row>
    <row r="293" spans="1:15">
      <c r="A293" s="146" t="s">
        <v>573</v>
      </c>
      <c r="B293">
        <v>685</v>
      </c>
      <c r="C293" s="146" t="s">
        <v>1187</v>
      </c>
      <c r="D293">
        <v>689</v>
      </c>
      <c r="E293" s="146" t="s">
        <v>82</v>
      </c>
      <c r="F293" s="146" t="s">
        <v>2335</v>
      </c>
      <c r="G293" s="146" t="s">
        <v>1714</v>
      </c>
      <c r="H293" s="146" t="s">
        <v>2334</v>
      </c>
      <c r="I293">
        <v>23</v>
      </c>
      <c r="J293">
        <v>23</v>
      </c>
      <c r="K293">
        <v>1</v>
      </c>
      <c r="L293" s="146" t="s">
        <v>1335</v>
      </c>
      <c r="M293" s="144">
        <v>0.6522</v>
      </c>
      <c r="N293" t="str">
        <f>_xlfn.XLOOKUP(Disabilities_ELA[[#This Row],[School Name]],Maine_Schools[School Name],Maine_Schools[Comparison School Type], "Error")</f>
        <v>Non Charter</v>
      </c>
      <c r="O293" s="146" t="str">
        <f>_xlfn.XLOOKUP(Disabilities_ELA[[#This Row],[School Name]],Maine_Schools[School Name],Maine_Schools[Comparison Grade Span], "Error")</f>
        <v>03-08</v>
      </c>
    </row>
    <row r="294" spans="1:15">
      <c r="A294" s="146" t="s">
        <v>573</v>
      </c>
      <c r="B294">
        <v>1997</v>
      </c>
      <c r="C294" s="146" t="s">
        <v>1189</v>
      </c>
      <c r="D294">
        <v>693</v>
      </c>
      <c r="E294" s="146" t="s">
        <v>81</v>
      </c>
      <c r="F294" s="146" t="s">
        <v>2335</v>
      </c>
      <c r="G294" s="146" t="s">
        <v>1714</v>
      </c>
      <c r="H294" s="146" t="s">
        <v>2334</v>
      </c>
      <c r="I294">
        <v>22</v>
      </c>
      <c r="J294">
        <v>22</v>
      </c>
      <c r="K294">
        <v>1</v>
      </c>
      <c r="L294" s="146" t="s">
        <v>1370</v>
      </c>
      <c r="M294" s="144">
        <v>0.77270000000000005</v>
      </c>
      <c r="N294" t="str">
        <f>_xlfn.XLOOKUP(Disabilities_ELA[[#This Row],[School Name]],Maine_Schools[School Name],Maine_Schools[Comparison School Type], "Error")</f>
        <v>Non Charter</v>
      </c>
      <c r="O294" s="146" t="str">
        <f>_xlfn.XLOOKUP(Disabilities_ELA[[#This Row],[School Name]],Maine_Schools[School Name],Maine_Schools[Comparison Grade Span], "Error")</f>
        <v>06-12</v>
      </c>
    </row>
    <row r="295" spans="1:15">
      <c r="A295" s="146" t="s">
        <v>573</v>
      </c>
      <c r="B295">
        <v>2195</v>
      </c>
      <c r="C295" s="146" t="s">
        <v>928</v>
      </c>
      <c r="D295">
        <v>402</v>
      </c>
      <c r="E295" s="146" t="s">
        <v>363</v>
      </c>
      <c r="F295" s="146" t="s">
        <v>2335</v>
      </c>
      <c r="G295" s="146" t="s">
        <v>1714</v>
      </c>
      <c r="H295" s="146" t="s">
        <v>2334</v>
      </c>
      <c r="I295">
        <v>27</v>
      </c>
      <c r="J295">
        <v>27</v>
      </c>
      <c r="K295">
        <v>1</v>
      </c>
      <c r="L295" s="146" t="s">
        <v>1557</v>
      </c>
      <c r="M295" s="144">
        <v>0.70369999999999999</v>
      </c>
      <c r="N295" t="str">
        <f>_xlfn.XLOOKUP(Disabilities_ELA[[#This Row],[School Name]],Maine_Schools[School Name],Maine_Schools[Comparison School Type], "Error")</f>
        <v>Non Charter</v>
      </c>
      <c r="O295" s="146" t="str">
        <f>_xlfn.XLOOKUP(Disabilities_ELA[[#This Row],[School Name]],Maine_Schools[School Name],Maine_Schools[Comparison Grade Span], "Error")</f>
        <v>PK-05</v>
      </c>
    </row>
    <row r="296" spans="1:15">
      <c r="A296" s="146" t="s">
        <v>573</v>
      </c>
      <c r="B296">
        <v>2195</v>
      </c>
      <c r="C296" s="146" t="s">
        <v>928</v>
      </c>
      <c r="D296">
        <v>404</v>
      </c>
      <c r="E296" s="146" t="s">
        <v>522</v>
      </c>
      <c r="F296" s="146" t="s">
        <v>2335</v>
      </c>
      <c r="G296" s="146" t="s">
        <v>1714</v>
      </c>
      <c r="H296" s="146" t="s">
        <v>2334</v>
      </c>
      <c r="I296">
        <v>23</v>
      </c>
      <c r="J296">
        <v>22</v>
      </c>
      <c r="K296">
        <v>0.95650000000000002</v>
      </c>
      <c r="L296" s="146" t="s">
        <v>1394</v>
      </c>
      <c r="M296" s="144">
        <v>0.54549999999999998</v>
      </c>
      <c r="N296" t="str">
        <f>_xlfn.XLOOKUP(Disabilities_ELA[[#This Row],[School Name]],Maine_Schools[School Name],Maine_Schools[Comparison School Type], "Error")</f>
        <v>Non Charter</v>
      </c>
      <c r="O296" s="146" t="str">
        <f>_xlfn.XLOOKUP(Disabilities_ELA[[#This Row],[School Name]],Maine_Schools[School Name],Maine_Schools[Comparison Grade Span], "Error")</f>
        <v>06-08</v>
      </c>
    </row>
    <row r="297" spans="1:15">
      <c r="A297" s="146" t="s">
        <v>573</v>
      </c>
      <c r="B297">
        <v>1662</v>
      </c>
      <c r="C297" s="146" t="s">
        <v>1191</v>
      </c>
      <c r="D297">
        <v>412</v>
      </c>
      <c r="E297" s="146" t="s">
        <v>170</v>
      </c>
      <c r="F297" s="146" t="s">
        <v>2335</v>
      </c>
      <c r="G297" s="146" t="s">
        <v>1714</v>
      </c>
      <c r="H297" s="146" t="s">
        <v>2334</v>
      </c>
      <c r="I297">
        <v>128</v>
      </c>
      <c r="J297">
        <v>123</v>
      </c>
      <c r="K297">
        <v>0.96089999999999998</v>
      </c>
      <c r="L297" s="146" t="s">
        <v>1304</v>
      </c>
      <c r="M297" s="144">
        <v>0.6179</v>
      </c>
      <c r="N297" t="str">
        <f>_xlfn.XLOOKUP(Disabilities_ELA[[#This Row],[School Name]],Maine_Schools[School Name],Maine_Schools[Comparison School Type], "Error")</f>
        <v>Non Charter</v>
      </c>
      <c r="O297" s="146" t="str">
        <f>_xlfn.XLOOKUP(Disabilities_ELA[[#This Row],[School Name]],Maine_Schools[School Name],Maine_Schools[Comparison Grade Span], "Error")</f>
        <v>03-05</v>
      </c>
    </row>
    <row r="298" spans="1:15">
      <c r="A298" s="146" t="s">
        <v>573</v>
      </c>
      <c r="B298">
        <v>1662</v>
      </c>
      <c r="C298" s="146" t="s">
        <v>1191</v>
      </c>
      <c r="D298">
        <v>413</v>
      </c>
      <c r="E298" s="146" t="s">
        <v>437</v>
      </c>
      <c r="F298" s="146" t="s">
        <v>2335</v>
      </c>
      <c r="G298" s="146" t="s">
        <v>1714</v>
      </c>
      <c r="H298" s="146" t="s">
        <v>2334</v>
      </c>
      <c r="I298">
        <v>117</v>
      </c>
      <c r="J298">
        <v>107</v>
      </c>
      <c r="K298">
        <v>0.91449999999999998</v>
      </c>
      <c r="L298" s="146" t="s">
        <v>1451</v>
      </c>
      <c r="M298" s="144">
        <v>0.70089999999999997</v>
      </c>
      <c r="N298" t="str">
        <f>_xlfn.XLOOKUP(Disabilities_ELA[[#This Row],[School Name]],Maine_Schools[School Name],Maine_Schools[Comparison School Type], "Error")</f>
        <v>Non Charter</v>
      </c>
      <c r="O298" s="146" t="str">
        <f>_xlfn.XLOOKUP(Disabilities_ELA[[#This Row],[School Name]],Maine_Schools[School Name],Maine_Schools[Comparison Grade Span], "Error")</f>
        <v>06-08</v>
      </c>
    </row>
    <row r="299" spans="1:15">
      <c r="A299" s="146" t="s">
        <v>573</v>
      </c>
      <c r="B299">
        <v>416</v>
      </c>
      <c r="C299" s="146" t="s">
        <v>1192</v>
      </c>
      <c r="D299">
        <v>425</v>
      </c>
      <c r="E299" s="146" t="s">
        <v>254</v>
      </c>
      <c r="F299" s="146" t="s">
        <v>2335</v>
      </c>
      <c r="G299" s="146" t="s">
        <v>1714</v>
      </c>
      <c r="H299" s="146" t="s">
        <v>2334</v>
      </c>
      <c r="I299">
        <v>61</v>
      </c>
      <c r="J299">
        <v>60</v>
      </c>
      <c r="K299">
        <v>0.98360000000000003</v>
      </c>
      <c r="L299" s="146" t="s">
        <v>1318</v>
      </c>
      <c r="M299" s="144">
        <v>0.68330000000000002</v>
      </c>
      <c r="N299" t="str">
        <f>_xlfn.XLOOKUP(Disabilities_ELA[[#This Row],[School Name]],Maine_Schools[School Name],Maine_Schools[Comparison School Type], "Error")</f>
        <v>Non Charter</v>
      </c>
      <c r="O299" s="146" t="str">
        <f>_xlfn.XLOOKUP(Disabilities_ELA[[#This Row],[School Name]],Maine_Schools[School Name],Maine_Schools[Comparison Grade Span], "Error")</f>
        <v>PK-04</v>
      </c>
    </row>
    <row r="300" spans="1:15">
      <c r="A300" s="146" t="s">
        <v>573</v>
      </c>
      <c r="B300">
        <v>416</v>
      </c>
      <c r="C300" s="146" t="s">
        <v>1192</v>
      </c>
      <c r="D300">
        <v>2083</v>
      </c>
      <c r="E300" s="146" t="s">
        <v>484</v>
      </c>
      <c r="F300" s="146" t="s">
        <v>2335</v>
      </c>
      <c r="G300" s="146" t="s">
        <v>1714</v>
      </c>
      <c r="H300" s="146" t="s">
        <v>2334</v>
      </c>
      <c r="I300">
        <v>48</v>
      </c>
      <c r="J300">
        <v>48</v>
      </c>
      <c r="K300">
        <v>1</v>
      </c>
      <c r="L300" s="146" t="s">
        <v>1283</v>
      </c>
      <c r="M300" s="144">
        <v>0.58330000000000004</v>
      </c>
      <c r="N300" t="str">
        <f>_xlfn.XLOOKUP(Disabilities_ELA[[#This Row],[School Name]],Maine_Schools[School Name],Maine_Schools[Comparison School Type], "Error")</f>
        <v>Non Charter</v>
      </c>
      <c r="O300" s="146" t="str">
        <f>_xlfn.XLOOKUP(Disabilities_ELA[[#This Row],[School Name]],Maine_Schools[School Name],Maine_Schools[Comparison Grade Span], "Error")</f>
        <v>PK-04</v>
      </c>
    </row>
    <row r="301" spans="1:15">
      <c r="A301" s="146" t="s">
        <v>573</v>
      </c>
      <c r="B301">
        <v>416</v>
      </c>
      <c r="C301" s="146" t="s">
        <v>1192</v>
      </c>
      <c r="D301">
        <v>423</v>
      </c>
      <c r="E301" s="146" t="s">
        <v>196</v>
      </c>
      <c r="F301" s="146" t="s">
        <v>2335</v>
      </c>
      <c r="G301" s="146" t="s">
        <v>1714</v>
      </c>
      <c r="H301" s="146" t="s">
        <v>2334</v>
      </c>
      <c r="I301">
        <v>42</v>
      </c>
      <c r="J301">
        <v>38</v>
      </c>
      <c r="K301">
        <v>0.90480000000000005</v>
      </c>
      <c r="L301" s="146" t="s">
        <v>1436</v>
      </c>
      <c r="M301" s="144">
        <v>0.81579999999999997</v>
      </c>
      <c r="N301" t="str">
        <f>_xlfn.XLOOKUP(Disabilities_ELA[[#This Row],[School Name]],Maine_Schools[School Name],Maine_Schools[Comparison School Type], "Error")</f>
        <v>Non Charter</v>
      </c>
      <c r="O301" s="146" t="str">
        <f>_xlfn.XLOOKUP(Disabilities_ELA[[#This Row],[School Name]],Maine_Schools[School Name],Maine_Schools[Comparison Grade Span], "Error")</f>
        <v>09-12</v>
      </c>
    </row>
    <row r="302" spans="1:15">
      <c r="A302" s="146" t="s">
        <v>573</v>
      </c>
      <c r="B302">
        <v>416</v>
      </c>
      <c r="C302" s="146" t="s">
        <v>1192</v>
      </c>
      <c r="D302">
        <v>2050</v>
      </c>
      <c r="E302" s="146" t="s">
        <v>410</v>
      </c>
      <c r="F302" s="146" t="s">
        <v>2335</v>
      </c>
      <c r="G302" s="146" t="s">
        <v>1714</v>
      </c>
      <c r="H302" s="146" t="s">
        <v>2334</v>
      </c>
      <c r="I302">
        <v>196</v>
      </c>
      <c r="J302">
        <v>184</v>
      </c>
      <c r="K302">
        <v>0.93879999999999997</v>
      </c>
      <c r="L302" s="146" t="s">
        <v>1617</v>
      </c>
      <c r="M302" s="144">
        <v>0.73370000000000002</v>
      </c>
      <c r="N302" t="str">
        <f>_xlfn.XLOOKUP(Disabilities_ELA[[#This Row],[School Name]],Maine_Schools[School Name],Maine_Schools[Comparison School Type], "Error")</f>
        <v>Non Charter</v>
      </c>
      <c r="O302" s="146" t="str">
        <f>_xlfn.XLOOKUP(Disabilities_ELA[[#This Row],[School Name]],Maine_Schools[School Name],Maine_Schools[Comparison Grade Span], "Error")</f>
        <v>05-08</v>
      </c>
    </row>
    <row r="303" spans="1:15">
      <c r="A303" s="146" t="s">
        <v>573</v>
      </c>
      <c r="B303">
        <v>416</v>
      </c>
      <c r="C303" s="146" t="s">
        <v>1192</v>
      </c>
      <c r="D303">
        <v>1651</v>
      </c>
      <c r="E303" s="146" t="s">
        <v>526</v>
      </c>
      <c r="F303" s="146" t="s">
        <v>2335</v>
      </c>
      <c r="G303" s="146" t="s">
        <v>1714</v>
      </c>
      <c r="H303" s="146" t="s">
        <v>2334</v>
      </c>
      <c r="I303">
        <v>40</v>
      </c>
      <c r="J303">
        <v>40</v>
      </c>
      <c r="K303">
        <v>1</v>
      </c>
      <c r="L303" s="146" t="s">
        <v>1290</v>
      </c>
      <c r="M303" s="144">
        <v>0.72499999999999998</v>
      </c>
      <c r="N303" t="str">
        <f>_xlfn.XLOOKUP(Disabilities_ELA[[#This Row],[School Name]],Maine_Schools[School Name],Maine_Schools[Comparison School Type], "Error")</f>
        <v>Non Charter</v>
      </c>
      <c r="O303" s="146" t="str">
        <f>_xlfn.XLOOKUP(Disabilities_ELA[[#This Row],[School Name]],Maine_Schools[School Name],Maine_Schools[Comparison Grade Span], "Error")</f>
        <v>PK-04</v>
      </c>
    </row>
    <row r="304" spans="1:15">
      <c r="A304" s="146" t="s">
        <v>573</v>
      </c>
      <c r="B304">
        <v>427</v>
      </c>
      <c r="C304" s="146" t="s">
        <v>1195</v>
      </c>
      <c r="D304">
        <v>431</v>
      </c>
      <c r="E304" s="146" t="s">
        <v>527</v>
      </c>
      <c r="F304" s="146" t="s">
        <v>2335</v>
      </c>
      <c r="G304" s="146" t="s">
        <v>1714</v>
      </c>
      <c r="H304" s="146" t="s">
        <v>2334</v>
      </c>
      <c r="I304">
        <v>35</v>
      </c>
      <c r="J304">
        <v>29</v>
      </c>
      <c r="K304">
        <v>0.8286</v>
      </c>
      <c r="L304" s="146" t="s">
        <v>1497</v>
      </c>
      <c r="M304" s="144">
        <v>0.68969999999999998</v>
      </c>
      <c r="N304" t="str">
        <f>_xlfn.XLOOKUP(Disabilities_ELA[[#This Row],[School Name]],Maine_Schools[School Name],Maine_Schools[Comparison School Type], "Error")</f>
        <v>Non Charter</v>
      </c>
      <c r="O304" s="146" t="str">
        <f>_xlfn.XLOOKUP(Disabilities_ELA[[#This Row],[School Name]],Maine_Schools[School Name],Maine_Schools[Comparison Grade Span], "Error")</f>
        <v>09-12</v>
      </c>
    </row>
    <row r="305" spans="1:15">
      <c r="A305" s="146" t="s">
        <v>573</v>
      </c>
      <c r="B305">
        <v>427</v>
      </c>
      <c r="C305" s="146" t="s">
        <v>1195</v>
      </c>
      <c r="D305">
        <v>430</v>
      </c>
      <c r="E305" s="146" t="s">
        <v>528</v>
      </c>
      <c r="F305" s="146" t="s">
        <v>2335</v>
      </c>
      <c r="G305" s="146" t="s">
        <v>1714</v>
      </c>
      <c r="H305" s="146" t="s">
        <v>2334</v>
      </c>
      <c r="I305">
        <v>99</v>
      </c>
      <c r="J305">
        <v>89</v>
      </c>
      <c r="K305">
        <v>0.89900000000000002</v>
      </c>
      <c r="L305" s="146" t="s">
        <v>1368</v>
      </c>
      <c r="M305" s="144">
        <v>0.50560000000000005</v>
      </c>
      <c r="N305" t="str">
        <f>_xlfn.XLOOKUP(Disabilities_ELA[[#This Row],[School Name]],Maine_Schools[School Name],Maine_Schools[Comparison School Type], "Error")</f>
        <v>Non Charter</v>
      </c>
      <c r="O305" s="146" t="str">
        <f>_xlfn.XLOOKUP(Disabilities_ELA[[#This Row],[School Name]],Maine_Schools[School Name],Maine_Schools[Comparison Grade Span], "Error")</f>
        <v>06-08</v>
      </c>
    </row>
    <row r="306" spans="1:15">
      <c r="A306" s="146" t="s">
        <v>573</v>
      </c>
      <c r="B306">
        <v>427</v>
      </c>
      <c r="C306" s="146" t="s">
        <v>1195</v>
      </c>
      <c r="D306">
        <v>433</v>
      </c>
      <c r="E306" s="146" t="s">
        <v>559</v>
      </c>
      <c r="F306" s="146" t="s">
        <v>2335</v>
      </c>
      <c r="G306" s="146" t="s">
        <v>1714</v>
      </c>
      <c r="H306" s="146" t="s">
        <v>2334</v>
      </c>
      <c r="I306">
        <v>126</v>
      </c>
      <c r="J306">
        <v>121</v>
      </c>
      <c r="K306">
        <v>0.96030000000000004</v>
      </c>
      <c r="L306" s="146" t="s">
        <v>1322</v>
      </c>
      <c r="M306" s="144">
        <v>0.56200000000000006</v>
      </c>
      <c r="N306" t="str">
        <f>_xlfn.XLOOKUP(Disabilities_ELA[[#This Row],[School Name]],Maine_Schools[School Name],Maine_Schools[Comparison School Type], "Error")</f>
        <v>Non Charter</v>
      </c>
      <c r="O306" s="146" t="str">
        <f>_xlfn.XLOOKUP(Disabilities_ELA[[#This Row],[School Name]],Maine_Schools[School Name],Maine_Schools[Comparison Grade Span], "Error")</f>
        <v>03-05</v>
      </c>
    </row>
    <row r="307" spans="1:15">
      <c r="A307" s="146" t="s">
        <v>573</v>
      </c>
      <c r="B307">
        <v>434</v>
      </c>
      <c r="C307" s="146" t="s">
        <v>1199</v>
      </c>
      <c r="D307">
        <v>435</v>
      </c>
      <c r="E307" s="146" t="s">
        <v>444</v>
      </c>
      <c r="F307" s="146" t="s">
        <v>2335</v>
      </c>
      <c r="G307" s="146" t="s">
        <v>1714</v>
      </c>
      <c r="H307" s="146" t="s">
        <v>2334</v>
      </c>
      <c r="I307">
        <v>16</v>
      </c>
      <c r="J307">
        <v>15</v>
      </c>
      <c r="K307">
        <v>0.9375</v>
      </c>
      <c r="L307" s="146" t="s">
        <v>1287</v>
      </c>
      <c r="M307" s="144">
        <v>0.66669999999999996</v>
      </c>
      <c r="N307" t="str">
        <f>_xlfn.XLOOKUP(Disabilities_ELA[[#This Row],[School Name]],Maine_Schools[School Name],Maine_Schools[Comparison School Type], "Error")</f>
        <v>Non Charter</v>
      </c>
      <c r="O307" s="146" t="str">
        <f>_xlfn.XLOOKUP(Disabilities_ELA[[#This Row],[School Name]],Maine_Schools[School Name],Maine_Schools[Comparison Grade Span], "Error")</f>
        <v>03-08</v>
      </c>
    </row>
    <row r="308" spans="1:15">
      <c r="A308" s="146" t="s">
        <v>573</v>
      </c>
      <c r="B308">
        <v>444</v>
      </c>
      <c r="C308" s="146" t="s">
        <v>1203</v>
      </c>
      <c r="D308">
        <v>453</v>
      </c>
      <c r="E308" s="146" t="s">
        <v>321</v>
      </c>
      <c r="F308" s="146" t="s">
        <v>2335</v>
      </c>
      <c r="G308" s="146" t="s">
        <v>1714</v>
      </c>
      <c r="H308" s="146" t="s">
        <v>2334</v>
      </c>
      <c r="I308">
        <v>20</v>
      </c>
      <c r="J308">
        <v>18</v>
      </c>
      <c r="K308">
        <v>0.9</v>
      </c>
      <c r="L308" s="146" t="s">
        <v>1394</v>
      </c>
      <c r="M308" s="144">
        <v>0.66669999999999996</v>
      </c>
      <c r="N308" t="str">
        <f>_xlfn.XLOOKUP(Disabilities_ELA[[#This Row],[School Name]],Maine_Schools[School Name],Maine_Schools[Comparison School Type], "Error")</f>
        <v>Non Charter</v>
      </c>
      <c r="O308" s="146" t="str">
        <f>_xlfn.XLOOKUP(Disabilities_ELA[[#This Row],[School Name]],Maine_Schools[School Name],Maine_Schools[Comparison Grade Span], "Error")</f>
        <v>KG-04</v>
      </c>
    </row>
    <row r="309" spans="1:15">
      <c r="A309" s="146" t="s">
        <v>573</v>
      </c>
      <c r="B309">
        <v>444</v>
      </c>
      <c r="C309" s="146" t="s">
        <v>1203</v>
      </c>
      <c r="D309">
        <v>447</v>
      </c>
      <c r="E309" s="146" t="s">
        <v>328</v>
      </c>
      <c r="F309" s="146" t="s">
        <v>2335</v>
      </c>
      <c r="G309" s="146" t="s">
        <v>1714</v>
      </c>
      <c r="H309" s="146" t="s">
        <v>2334</v>
      </c>
      <c r="I309">
        <v>19</v>
      </c>
      <c r="J309">
        <v>19</v>
      </c>
      <c r="K309">
        <v>1</v>
      </c>
      <c r="L309" s="146" t="s">
        <v>1438</v>
      </c>
      <c r="M309" s="144">
        <v>0.57889999999999997</v>
      </c>
      <c r="N309" t="str">
        <f>_xlfn.XLOOKUP(Disabilities_ELA[[#This Row],[School Name]],Maine_Schools[School Name],Maine_Schools[Comparison School Type], "Error")</f>
        <v>Non Charter</v>
      </c>
      <c r="O309" s="146" t="str">
        <f>_xlfn.XLOOKUP(Disabilities_ELA[[#This Row],[School Name]],Maine_Schools[School Name],Maine_Schools[Comparison Grade Span], "Error")</f>
        <v>PK-04</v>
      </c>
    </row>
    <row r="310" spans="1:15">
      <c r="A310" s="146" t="s">
        <v>573</v>
      </c>
      <c r="B310">
        <v>444</v>
      </c>
      <c r="C310" s="146" t="s">
        <v>1203</v>
      </c>
      <c r="D310">
        <v>455</v>
      </c>
      <c r="E310" s="146" t="s">
        <v>36</v>
      </c>
      <c r="F310" s="146" t="s">
        <v>2335</v>
      </c>
      <c r="G310" s="146" t="s">
        <v>1714</v>
      </c>
      <c r="H310" s="146" t="s">
        <v>2334</v>
      </c>
      <c r="I310">
        <v>27</v>
      </c>
      <c r="J310">
        <v>27</v>
      </c>
      <c r="K310">
        <v>1</v>
      </c>
      <c r="L310" s="146" t="s">
        <v>1335</v>
      </c>
      <c r="M310" s="144">
        <v>0.55559999999999998</v>
      </c>
      <c r="N310" t="str">
        <f>_xlfn.XLOOKUP(Disabilities_ELA[[#This Row],[School Name]],Maine_Schools[School Name],Maine_Schools[Comparison School Type], "Error")</f>
        <v>Non Charter</v>
      </c>
      <c r="O310" s="146" t="str">
        <f>_xlfn.XLOOKUP(Disabilities_ELA[[#This Row],[School Name]],Maine_Schools[School Name],Maine_Schools[Comparison Grade Span], "Error")</f>
        <v>KG-04</v>
      </c>
    </row>
    <row r="311" spans="1:15">
      <c r="A311" s="146" t="s">
        <v>573</v>
      </c>
      <c r="B311">
        <v>444</v>
      </c>
      <c r="C311" s="146" t="s">
        <v>1203</v>
      </c>
      <c r="D311">
        <v>451</v>
      </c>
      <c r="E311" s="146" t="s">
        <v>379</v>
      </c>
      <c r="F311" s="146" t="s">
        <v>2335</v>
      </c>
      <c r="G311" s="146" t="s">
        <v>1714</v>
      </c>
      <c r="H311" s="146" t="s">
        <v>2334</v>
      </c>
      <c r="I311">
        <v>42</v>
      </c>
      <c r="J311">
        <v>30</v>
      </c>
      <c r="K311">
        <v>0.71430000000000005</v>
      </c>
      <c r="L311" s="146" t="s">
        <v>1394</v>
      </c>
      <c r="M311" s="144">
        <v>0.4</v>
      </c>
      <c r="N311" t="str">
        <f>_xlfn.XLOOKUP(Disabilities_ELA[[#This Row],[School Name]],Maine_Schools[School Name],Maine_Schools[Comparison School Type], "Error")</f>
        <v>Non Charter</v>
      </c>
      <c r="O311" s="146" t="str">
        <f>_xlfn.XLOOKUP(Disabilities_ELA[[#This Row],[School Name]],Maine_Schools[School Name],Maine_Schools[Comparison Grade Span], "Error")</f>
        <v>09-12</v>
      </c>
    </row>
    <row r="312" spans="1:15">
      <c r="A312" s="146" t="s">
        <v>573</v>
      </c>
      <c r="B312">
        <v>444</v>
      </c>
      <c r="C312" s="146" t="s">
        <v>1203</v>
      </c>
      <c r="D312">
        <v>2213</v>
      </c>
      <c r="E312" s="146" t="s">
        <v>448</v>
      </c>
      <c r="F312" s="146" t="s">
        <v>2335</v>
      </c>
      <c r="G312" s="146" t="s">
        <v>1714</v>
      </c>
      <c r="H312" s="146" t="s">
        <v>2334</v>
      </c>
      <c r="I312">
        <v>180</v>
      </c>
      <c r="J312">
        <v>175</v>
      </c>
      <c r="K312">
        <v>0.97219999999999995</v>
      </c>
      <c r="L312" s="146" t="s">
        <v>1356</v>
      </c>
      <c r="M312" s="144">
        <v>0.57140000000000002</v>
      </c>
      <c r="N312" t="str">
        <f>_xlfn.XLOOKUP(Disabilities_ELA[[#This Row],[School Name]],Maine_Schools[School Name],Maine_Schools[Comparison School Type], "Error")</f>
        <v>Non Charter</v>
      </c>
      <c r="O312" s="146" t="str">
        <f>_xlfn.XLOOKUP(Disabilities_ELA[[#This Row],[School Name]],Maine_Schools[School Name],Maine_Schools[Comparison Grade Span], "Error")</f>
        <v>05-08</v>
      </c>
    </row>
    <row r="313" spans="1:15">
      <c r="A313" s="146" t="s">
        <v>573</v>
      </c>
      <c r="B313">
        <v>444</v>
      </c>
      <c r="C313" s="146" t="s">
        <v>1203</v>
      </c>
      <c r="D313">
        <v>452</v>
      </c>
      <c r="E313" s="146" t="s">
        <v>551</v>
      </c>
      <c r="F313" s="146" t="s">
        <v>2335</v>
      </c>
      <c r="G313" s="146" t="s">
        <v>1714</v>
      </c>
      <c r="H313" s="146" t="s">
        <v>2334</v>
      </c>
      <c r="I313">
        <v>14</v>
      </c>
      <c r="J313">
        <v>14</v>
      </c>
      <c r="K313">
        <v>1</v>
      </c>
      <c r="L313" s="146" t="s">
        <v>1289</v>
      </c>
      <c r="M313" s="144">
        <v>0.64290000000000003</v>
      </c>
      <c r="N313" t="str">
        <f>_xlfn.XLOOKUP(Disabilities_ELA[[#This Row],[School Name]],Maine_Schools[School Name],Maine_Schools[Comparison School Type], "Error")</f>
        <v>Non Charter</v>
      </c>
      <c r="O313" s="146" t="str">
        <f>_xlfn.XLOOKUP(Disabilities_ELA[[#This Row],[School Name]],Maine_Schools[School Name],Maine_Schools[Comparison Grade Span], "Error")</f>
        <v>KG-04</v>
      </c>
    </row>
    <row r="314" spans="1:15">
      <c r="A314" s="146" t="s">
        <v>573</v>
      </c>
      <c r="B314">
        <v>456</v>
      </c>
      <c r="C314" s="146" t="s">
        <v>1206</v>
      </c>
      <c r="D314">
        <v>457</v>
      </c>
      <c r="E314" s="146" t="s">
        <v>421</v>
      </c>
      <c r="F314" s="146" t="s">
        <v>2335</v>
      </c>
      <c r="G314" s="146" t="s">
        <v>1714</v>
      </c>
      <c r="H314" s="146" t="s">
        <v>2334</v>
      </c>
      <c r="I314">
        <v>26</v>
      </c>
      <c r="J314">
        <v>26</v>
      </c>
      <c r="K314">
        <v>1</v>
      </c>
      <c r="L314" s="146" t="s">
        <v>1293</v>
      </c>
      <c r="M314" s="144">
        <v>0.53849999999999998</v>
      </c>
      <c r="N314" t="str">
        <f>_xlfn.XLOOKUP(Disabilities_ELA[[#This Row],[School Name]],Maine_Schools[School Name],Maine_Schools[Comparison School Type], "Error")</f>
        <v>Non Charter</v>
      </c>
      <c r="O314" s="146" t="str">
        <f>_xlfn.XLOOKUP(Disabilities_ELA[[#This Row],[School Name]],Maine_Schools[School Name],Maine_Schools[Comparison Grade Span], "Error")</f>
        <v>03-08</v>
      </c>
    </row>
    <row r="315" spans="1:15">
      <c r="A315" s="146" t="s">
        <v>573</v>
      </c>
      <c r="B315">
        <v>1738</v>
      </c>
      <c r="C315" s="146" t="s">
        <v>1208</v>
      </c>
      <c r="D315">
        <v>835</v>
      </c>
      <c r="E315" s="146" t="s">
        <v>383</v>
      </c>
      <c r="F315" s="146" t="s">
        <v>2335</v>
      </c>
      <c r="G315" s="146" t="s">
        <v>1714</v>
      </c>
      <c r="H315" s="146" t="s">
        <v>2334</v>
      </c>
      <c r="I315">
        <v>27</v>
      </c>
      <c r="J315">
        <v>26</v>
      </c>
      <c r="K315">
        <v>0.96299999999999997</v>
      </c>
      <c r="L315" s="146" t="s">
        <v>1497</v>
      </c>
      <c r="M315" s="144">
        <v>0.76919999999999999</v>
      </c>
      <c r="N315" t="str">
        <f>_xlfn.XLOOKUP(Disabilities_ELA[[#This Row],[School Name]],Maine_Schools[School Name],Maine_Schools[Comparison School Type], "Error")</f>
        <v>Non Charter</v>
      </c>
      <c r="O315" s="146" t="str">
        <f>_xlfn.XLOOKUP(Disabilities_ELA[[#This Row],[School Name]],Maine_Schools[School Name],Maine_Schools[Comparison Grade Span], "Error")</f>
        <v>03-08</v>
      </c>
    </row>
    <row r="316" spans="1:15">
      <c r="A316" s="146" t="s">
        <v>573</v>
      </c>
      <c r="B316">
        <v>462</v>
      </c>
      <c r="C316" s="146" t="s">
        <v>1210</v>
      </c>
      <c r="D316">
        <v>463</v>
      </c>
      <c r="E316" s="146" t="s">
        <v>537</v>
      </c>
      <c r="F316" s="146" t="s">
        <v>2335</v>
      </c>
      <c r="G316" s="146" t="s">
        <v>1714</v>
      </c>
      <c r="H316" s="146" t="s">
        <v>2334</v>
      </c>
      <c r="I316">
        <v>18</v>
      </c>
      <c r="J316">
        <v>18</v>
      </c>
      <c r="K316">
        <v>1</v>
      </c>
      <c r="L316" s="146" t="s">
        <v>1372</v>
      </c>
      <c r="M316" s="144">
        <v>0.44440000000000002</v>
      </c>
      <c r="N316" t="str">
        <f>_xlfn.XLOOKUP(Disabilities_ELA[[#This Row],[School Name]],Maine_Schools[School Name],Maine_Schools[Comparison School Type], "Error")</f>
        <v>Non Charter</v>
      </c>
      <c r="O316" s="146" t="str">
        <f>_xlfn.XLOOKUP(Disabilities_ELA[[#This Row],[School Name]],Maine_Schools[School Name],Maine_Schools[Comparison Grade Span], "Error")</f>
        <v>03-08</v>
      </c>
    </row>
    <row r="317" spans="1:15">
      <c r="A317" s="146" t="s">
        <v>573</v>
      </c>
      <c r="B317">
        <v>1282</v>
      </c>
      <c r="C317" s="146" t="s">
        <v>541</v>
      </c>
      <c r="D317">
        <v>1283</v>
      </c>
      <c r="E317" s="146" t="s">
        <v>541</v>
      </c>
      <c r="F317" s="146" t="s">
        <v>2335</v>
      </c>
      <c r="G317" s="146" t="s">
        <v>1714</v>
      </c>
      <c r="H317" s="146" t="s">
        <v>2334</v>
      </c>
      <c r="I317">
        <v>58</v>
      </c>
      <c r="J317">
        <v>52</v>
      </c>
      <c r="K317">
        <v>0.89659999999999995</v>
      </c>
      <c r="L317" s="146" t="s">
        <v>1586</v>
      </c>
      <c r="M317" s="144">
        <v>0.44230000000000003</v>
      </c>
      <c r="N317" t="str">
        <f>_xlfn.XLOOKUP(Disabilities_ELA[[#This Row],[School Name]],Maine_Schools[School Name],Maine_Schools[Comparison School Type], "Error")</f>
        <v>Non Charter</v>
      </c>
      <c r="O317" s="146" t="str">
        <f>_xlfn.XLOOKUP(Disabilities_ELA[[#This Row],[School Name]],Maine_Schools[School Name],Maine_Schools[Comparison Grade Span], "Error")</f>
        <v>06-12</v>
      </c>
    </row>
    <row r="318" spans="1:15">
      <c r="A318" s="146" t="s">
        <v>573</v>
      </c>
      <c r="B318">
        <v>466</v>
      </c>
      <c r="C318" s="146" t="s">
        <v>1212</v>
      </c>
      <c r="D318">
        <v>467</v>
      </c>
      <c r="E318" s="146" t="s">
        <v>239</v>
      </c>
      <c r="F318" s="146" t="s">
        <v>2335</v>
      </c>
      <c r="G318" s="146" t="s">
        <v>1714</v>
      </c>
      <c r="H318" s="146" t="s">
        <v>2334</v>
      </c>
      <c r="I318">
        <v>29</v>
      </c>
      <c r="J318">
        <v>26</v>
      </c>
      <c r="K318">
        <v>0.89659999999999995</v>
      </c>
      <c r="L318" s="146" t="s">
        <v>1394</v>
      </c>
      <c r="M318" s="144">
        <v>0.46150000000000002</v>
      </c>
      <c r="N318" t="str">
        <f>_xlfn.XLOOKUP(Disabilities_ELA[[#This Row],[School Name]],Maine_Schools[School Name],Maine_Schools[Comparison School Type], "Error")</f>
        <v>Non Charter</v>
      </c>
      <c r="O318" s="146" t="str">
        <f>_xlfn.XLOOKUP(Disabilities_ELA[[#This Row],[School Name]],Maine_Schools[School Name],Maine_Schools[Comparison Grade Span], "Error")</f>
        <v>03-08</v>
      </c>
    </row>
    <row r="319" spans="1:15">
      <c r="A319" s="146" t="s">
        <v>573</v>
      </c>
      <c r="B319">
        <v>468</v>
      </c>
      <c r="C319" s="146" t="s">
        <v>1214</v>
      </c>
      <c r="D319">
        <v>469</v>
      </c>
      <c r="E319" s="146" t="s">
        <v>458</v>
      </c>
      <c r="F319" s="146" t="s">
        <v>2335</v>
      </c>
      <c r="G319" s="146" t="s">
        <v>1714</v>
      </c>
      <c r="H319" s="146" t="s">
        <v>2334</v>
      </c>
      <c r="I319">
        <v>17</v>
      </c>
      <c r="J319">
        <v>17</v>
      </c>
      <c r="K319">
        <v>1</v>
      </c>
      <c r="L319" s="146" t="s">
        <v>1438</v>
      </c>
      <c r="M319" s="144">
        <v>0.64710000000000001</v>
      </c>
      <c r="N319" t="str">
        <f>_xlfn.XLOOKUP(Disabilities_ELA[[#This Row],[School Name]],Maine_Schools[School Name],Maine_Schools[Comparison School Type], "Error")</f>
        <v>Non Charter</v>
      </c>
      <c r="O319" s="146" t="str">
        <f>_xlfn.XLOOKUP(Disabilities_ELA[[#This Row],[School Name]],Maine_Schools[School Name],Maine_Schools[Comparison Grade Span], "Error")</f>
        <v>03-08</v>
      </c>
    </row>
    <row r="320" spans="1:15">
      <c r="A320" s="146" t="s">
        <v>573</v>
      </c>
      <c r="B320">
        <v>473</v>
      </c>
      <c r="C320" s="146" t="s">
        <v>1216</v>
      </c>
      <c r="D320">
        <v>474</v>
      </c>
      <c r="E320" s="146" t="s">
        <v>465</v>
      </c>
      <c r="F320" s="146" t="s">
        <v>2335</v>
      </c>
      <c r="G320" s="146" t="s">
        <v>1714</v>
      </c>
      <c r="H320" s="146" t="s">
        <v>2334</v>
      </c>
      <c r="I320">
        <v>59</v>
      </c>
      <c r="J320">
        <v>58</v>
      </c>
      <c r="K320">
        <v>0.98309999999999997</v>
      </c>
      <c r="L320" s="146" t="s">
        <v>1423</v>
      </c>
      <c r="M320" s="144">
        <v>0.8448</v>
      </c>
      <c r="N320" t="str">
        <f>_xlfn.XLOOKUP(Disabilities_ELA[[#This Row],[School Name]],Maine_Schools[School Name],Maine_Schools[Comparison School Type], "Error")</f>
        <v>Non Charter</v>
      </c>
      <c r="O320" s="146" t="str">
        <f>_xlfn.XLOOKUP(Disabilities_ELA[[#This Row],[School Name]],Maine_Schools[School Name],Maine_Schools[Comparison Grade Span], "Error")</f>
        <v>03-08</v>
      </c>
    </row>
    <row r="321" spans="1:15">
      <c r="A321" s="146" t="s">
        <v>573</v>
      </c>
      <c r="B321">
        <v>475</v>
      </c>
      <c r="C321" s="146" t="s">
        <v>1218</v>
      </c>
      <c r="D321">
        <v>476</v>
      </c>
      <c r="E321" s="146" t="s">
        <v>544</v>
      </c>
      <c r="F321" s="146" t="s">
        <v>2335</v>
      </c>
      <c r="G321" s="146" t="s">
        <v>1714</v>
      </c>
      <c r="H321" s="146" t="s">
        <v>2334</v>
      </c>
      <c r="I321">
        <v>30</v>
      </c>
      <c r="J321">
        <v>28</v>
      </c>
      <c r="K321">
        <v>0.93330000000000002</v>
      </c>
      <c r="L321" s="146" t="s">
        <v>1289</v>
      </c>
      <c r="M321" s="144">
        <v>0.32140000000000002</v>
      </c>
      <c r="N321" t="str">
        <f>_xlfn.XLOOKUP(Disabilities_ELA[[#This Row],[School Name]],Maine_Schools[School Name],Maine_Schools[Comparison School Type], "Error")</f>
        <v>Non Charter</v>
      </c>
      <c r="O321" s="146" t="str">
        <f>_xlfn.XLOOKUP(Disabilities_ELA[[#This Row],[School Name]],Maine_Schools[School Name],Maine_Schools[Comparison Grade Span], "Error")</f>
        <v>03-08</v>
      </c>
    </row>
    <row r="322" spans="1:15">
      <c r="A322" s="146" t="s">
        <v>573</v>
      </c>
      <c r="B322">
        <v>480</v>
      </c>
      <c r="C322" s="146" t="s">
        <v>1220</v>
      </c>
      <c r="D322">
        <v>481</v>
      </c>
      <c r="E322" s="146" t="s">
        <v>19</v>
      </c>
      <c r="F322" s="146" t="s">
        <v>2335</v>
      </c>
      <c r="G322" s="146" t="s">
        <v>1714</v>
      </c>
      <c r="H322" s="146" t="s">
        <v>2334</v>
      </c>
      <c r="I322">
        <v>92</v>
      </c>
      <c r="J322">
        <v>88</v>
      </c>
      <c r="K322">
        <v>0.95650000000000002</v>
      </c>
      <c r="L322" s="146" t="s">
        <v>1392</v>
      </c>
      <c r="M322" s="144">
        <v>0.78410000000000002</v>
      </c>
      <c r="N322" t="str">
        <f>_xlfn.XLOOKUP(Disabilities_ELA[[#This Row],[School Name]],Maine_Schools[School Name],Maine_Schools[Comparison School Type], "Error")</f>
        <v>Non Charter</v>
      </c>
      <c r="O322" s="146" t="str">
        <f>_xlfn.XLOOKUP(Disabilities_ELA[[#This Row],[School Name]],Maine_Schools[School Name],Maine_Schools[Comparison Grade Span], "Error")</f>
        <v>04-05</v>
      </c>
    </row>
    <row r="323" spans="1:15">
      <c r="A323" s="146" t="s">
        <v>573</v>
      </c>
      <c r="B323">
        <v>480</v>
      </c>
      <c r="C323" s="146" t="s">
        <v>1220</v>
      </c>
      <c r="D323">
        <v>483</v>
      </c>
      <c r="E323" s="146" t="s">
        <v>103</v>
      </c>
      <c r="F323" s="146" t="s">
        <v>2335</v>
      </c>
      <c r="G323" s="146" t="s">
        <v>1714</v>
      </c>
      <c r="H323" s="146" t="s">
        <v>2334</v>
      </c>
      <c r="I323">
        <v>45</v>
      </c>
      <c r="J323">
        <v>45</v>
      </c>
      <c r="K323">
        <v>1</v>
      </c>
      <c r="L323" s="146" t="s">
        <v>1310</v>
      </c>
      <c r="M323" s="144">
        <v>0.82220000000000004</v>
      </c>
      <c r="N323" t="str">
        <f>_xlfn.XLOOKUP(Disabilities_ELA[[#This Row],[School Name]],Maine_Schools[School Name],Maine_Schools[Comparison School Type], "Error")</f>
        <v>Non Charter</v>
      </c>
      <c r="O323" s="146" t="str">
        <f>_xlfn.XLOOKUP(Disabilities_ELA[[#This Row],[School Name]],Maine_Schools[School Name],Maine_Schools[Comparison Grade Span], "Error")</f>
        <v>PK-03</v>
      </c>
    </row>
    <row r="324" spans="1:15">
      <c r="A324" s="146" t="s">
        <v>573</v>
      </c>
      <c r="B324">
        <v>480</v>
      </c>
      <c r="C324" s="146" t="s">
        <v>1220</v>
      </c>
      <c r="D324">
        <v>484</v>
      </c>
      <c r="E324" s="146" t="s">
        <v>198</v>
      </c>
      <c r="F324" s="146" t="s">
        <v>2335</v>
      </c>
      <c r="G324" s="146" t="s">
        <v>1714</v>
      </c>
      <c r="H324" s="146" t="s">
        <v>2334</v>
      </c>
      <c r="I324">
        <v>104</v>
      </c>
      <c r="J324">
        <v>101</v>
      </c>
      <c r="K324">
        <v>0.97119999999999995</v>
      </c>
      <c r="L324" s="146" t="s">
        <v>1456</v>
      </c>
      <c r="M324" s="144">
        <v>0.54459999999999997</v>
      </c>
      <c r="N324" t="str">
        <f>_xlfn.XLOOKUP(Disabilities_ELA[[#This Row],[School Name]],Maine_Schools[School Name],Maine_Schools[Comparison School Type], "Error")</f>
        <v>Non Charter</v>
      </c>
      <c r="O324" s="146" t="str">
        <f>_xlfn.XLOOKUP(Disabilities_ELA[[#This Row],[School Name]],Maine_Schools[School Name],Maine_Schools[Comparison Grade Span], "Error")</f>
        <v>06-08</v>
      </c>
    </row>
    <row r="325" spans="1:15">
      <c r="A325" s="146" t="s">
        <v>573</v>
      </c>
      <c r="B325">
        <v>480</v>
      </c>
      <c r="C325" s="146" t="s">
        <v>1220</v>
      </c>
      <c r="D325">
        <v>482</v>
      </c>
      <c r="E325" s="146" t="s">
        <v>137</v>
      </c>
      <c r="F325" s="146" t="s">
        <v>2335</v>
      </c>
      <c r="G325" s="146" t="s">
        <v>1714</v>
      </c>
      <c r="H325" s="146" t="s">
        <v>2334</v>
      </c>
      <c r="I325">
        <v>42</v>
      </c>
      <c r="J325">
        <v>38</v>
      </c>
      <c r="K325">
        <v>0.90480000000000005</v>
      </c>
      <c r="L325" s="146" t="s">
        <v>1327</v>
      </c>
      <c r="M325" s="144">
        <v>0.63160000000000005</v>
      </c>
      <c r="N325" t="str">
        <f>_xlfn.XLOOKUP(Disabilities_ELA[[#This Row],[School Name]],Maine_Schools[School Name],Maine_Schools[Comparison School Type], "Error")</f>
        <v>Non Charter</v>
      </c>
      <c r="O325" s="146" t="str">
        <f>_xlfn.XLOOKUP(Disabilities_ELA[[#This Row],[School Name]],Maine_Schools[School Name],Maine_Schools[Comparison Grade Span], "Error")</f>
        <v>09-12</v>
      </c>
    </row>
    <row r="326" spans="1:15">
      <c r="A326" s="146" t="s">
        <v>573</v>
      </c>
      <c r="B326">
        <v>1060</v>
      </c>
      <c r="C326" s="146" t="s">
        <v>1222</v>
      </c>
      <c r="D326">
        <v>1061</v>
      </c>
      <c r="E326" s="146" t="s">
        <v>557</v>
      </c>
      <c r="F326" s="146" t="s">
        <v>2335</v>
      </c>
      <c r="G326" s="146" t="s">
        <v>1714</v>
      </c>
      <c r="H326" s="146" t="s">
        <v>2334</v>
      </c>
      <c r="I326">
        <v>23</v>
      </c>
      <c r="J326">
        <v>22</v>
      </c>
      <c r="K326">
        <v>0.95650000000000002</v>
      </c>
      <c r="L326" s="146" t="s">
        <v>1335</v>
      </c>
      <c r="M326" s="144">
        <v>0.68179999999999996</v>
      </c>
      <c r="N326" t="str">
        <f>_xlfn.XLOOKUP(Disabilities_ELA[[#This Row],[School Name]],Maine_Schools[School Name],Maine_Schools[Comparison School Type], "Error")</f>
        <v>Non Charter</v>
      </c>
      <c r="O326" s="146" t="str">
        <f>_xlfn.XLOOKUP(Disabilities_ELA[[#This Row],[School Name]],Maine_Schools[School Name],Maine_Schools[Comparison Grade Span], "Error")</f>
        <v>KG-04</v>
      </c>
    </row>
    <row r="327" spans="1:15">
      <c r="A327" s="146" t="s">
        <v>573</v>
      </c>
      <c r="B327">
        <v>1060</v>
      </c>
      <c r="C327" s="146" t="s">
        <v>1222</v>
      </c>
      <c r="D327">
        <v>1062</v>
      </c>
      <c r="E327" s="146" t="s">
        <v>558</v>
      </c>
      <c r="F327" s="146" t="s">
        <v>2335</v>
      </c>
      <c r="G327" s="146" t="s">
        <v>1714</v>
      </c>
      <c r="H327" s="146" t="s">
        <v>2334</v>
      </c>
      <c r="I327">
        <v>42</v>
      </c>
      <c r="J327">
        <v>37</v>
      </c>
      <c r="K327">
        <v>0.88100000000000001</v>
      </c>
      <c r="L327" s="146" t="s">
        <v>1286</v>
      </c>
      <c r="M327" s="144">
        <v>0.67569999999999997</v>
      </c>
      <c r="N327" t="str">
        <f>_xlfn.XLOOKUP(Disabilities_ELA[[#This Row],[School Name]],Maine_Schools[School Name],Maine_Schools[Comparison School Type], "Error")</f>
        <v>Non Charter</v>
      </c>
      <c r="O327" s="146" t="str">
        <f>_xlfn.XLOOKUP(Disabilities_ELA[[#This Row],[School Name]],Maine_Schools[School Name],Maine_Schools[Comparison Grade Span], "Error")</f>
        <v>05-08</v>
      </c>
    </row>
    <row r="328" spans="1:15">
      <c r="A328" s="146" t="s">
        <v>573</v>
      </c>
      <c r="B328">
        <v>495</v>
      </c>
      <c r="C328" s="146" t="s">
        <v>1229</v>
      </c>
      <c r="D328">
        <v>501</v>
      </c>
      <c r="E328" s="146" t="s">
        <v>288</v>
      </c>
      <c r="F328" s="146" t="s">
        <v>2335</v>
      </c>
      <c r="G328" s="146" t="s">
        <v>1714</v>
      </c>
      <c r="H328" s="146" t="s">
        <v>2334</v>
      </c>
      <c r="I328">
        <v>28</v>
      </c>
      <c r="J328">
        <v>28</v>
      </c>
      <c r="K328">
        <v>1</v>
      </c>
      <c r="L328" s="146" t="s">
        <v>1298</v>
      </c>
      <c r="M328" s="144">
        <v>0.78569999999999995</v>
      </c>
      <c r="N328" t="str">
        <f>_xlfn.XLOOKUP(Disabilities_ELA[[#This Row],[School Name]],Maine_Schools[School Name],Maine_Schools[Comparison School Type], "Error")</f>
        <v>Non Charter</v>
      </c>
      <c r="O328" s="146" t="str">
        <f>_xlfn.XLOOKUP(Disabilities_ELA[[#This Row],[School Name]],Maine_Schools[School Name],Maine_Schools[Comparison Grade Span], "Error")</f>
        <v>PK-04</v>
      </c>
    </row>
    <row r="329" spans="1:15">
      <c r="A329" s="146" t="s">
        <v>573</v>
      </c>
      <c r="B329">
        <v>495</v>
      </c>
      <c r="C329" s="146" t="s">
        <v>1229</v>
      </c>
      <c r="D329">
        <v>500</v>
      </c>
      <c r="E329" s="146" t="s">
        <v>413</v>
      </c>
      <c r="F329" s="146" t="s">
        <v>2335</v>
      </c>
      <c r="G329" s="146" t="s">
        <v>1714</v>
      </c>
      <c r="H329" s="146" t="s">
        <v>2334</v>
      </c>
      <c r="I329">
        <v>23</v>
      </c>
      <c r="J329">
        <v>23</v>
      </c>
      <c r="K329">
        <v>1</v>
      </c>
      <c r="L329" s="146" t="s">
        <v>1289</v>
      </c>
      <c r="M329" s="144">
        <v>0.39129999999999998</v>
      </c>
      <c r="N329" t="str">
        <f>_xlfn.XLOOKUP(Disabilities_ELA[[#This Row],[School Name]],Maine_Schools[School Name],Maine_Schools[Comparison School Type], "Error")</f>
        <v>Non Charter</v>
      </c>
      <c r="O329" s="146" t="str">
        <f>_xlfn.XLOOKUP(Disabilities_ELA[[#This Row],[School Name]],Maine_Schools[School Name],Maine_Schools[Comparison Grade Span], "Error")</f>
        <v>KG-04</v>
      </c>
    </row>
    <row r="330" spans="1:15">
      <c r="A330" s="146" t="s">
        <v>573</v>
      </c>
      <c r="B330">
        <v>495</v>
      </c>
      <c r="C330" s="146" t="s">
        <v>1229</v>
      </c>
      <c r="D330">
        <v>497</v>
      </c>
      <c r="E330" s="146" t="s">
        <v>191</v>
      </c>
      <c r="F330" s="146" t="s">
        <v>2335</v>
      </c>
      <c r="G330" s="146" t="s">
        <v>1714</v>
      </c>
      <c r="H330" s="146" t="s">
        <v>2334</v>
      </c>
      <c r="I330">
        <v>51</v>
      </c>
      <c r="J330">
        <v>51</v>
      </c>
      <c r="K330">
        <v>1</v>
      </c>
      <c r="L330" s="146" t="s">
        <v>1281</v>
      </c>
      <c r="M330" s="144">
        <v>0.68630000000000002</v>
      </c>
      <c r="N330" t="str">
        <f>_xlfn.XLOOKUP(Disabilities_ELA[[#This Row],[School Name]],Maine_Schools[School Name],Maine_Schools[Comparison School Type], "Error")</f>
        <v>Non Charter</v>
      </c>
      <c r="O330" s="146" t="str">
        <f>_xlfn.XLOOKUP(Disabilities_ELA[[#This Row],[School Name]],Maine_Schools[School Name],Maine_Schools[Comparison Grade Span], "Error")</f>
        <v>KG-04</v>
      </c>
    </row>
    <row r="331" spans="1:15">
      <c r="A331" s="146" t="s">
        <v>573</v>
      </c>
      <c r="B331">
        <v>495</v>
      </c>
      <c r="C331" s="146" t="s">
        <v>1229</v>
      </c>
      <c r="D331">
        <v>499</v>
      </c>
      <c r="E331" s="146" t="s">
        <v>140</v>
      </c>
      <c r="F331" s="146" t="s">
        <v>2335</v>
      </c>
      <c r="G331" s="146" t="s">
        <v>1714</v>
      </c>
      <c r="H331" s="146" t="s">
        <v>2334</v>
      </c>
      <c r="I331">
        <v>36</v>
      </c>
      <c r="J331">
        <v>29</v>
      </c>
      <c r="K331">
        <v>0.80559999999999998</v>
      </c>
      <c r="L331" s="146" t="s">
        <v>1586</v>
      </c>
      <c r="M331" s="144">
        <v>0.79310000000000003</v>
      </c>
      <c r="N331" t="str">
        <f>_xlfn.XLOOKUP(Disabilities_ELA[[#This Row],[School Name]],Maine_Schools[School Name],Maine_Schools[Comparison School Type], "Error")</f>
        <v>Non Charter</v>
      </c>
      <c r="O331" s="146" t="str">
        <f>_xlfn.XLOOKUP(Disabilities_ELA[[#This Row],[School Name]],Maine_Schools[School Name],Maine_Schools[Comparison Grade Span], "Error")</f>
        <v>09-12</v>
      </c>
    </row>
    <row r="332" spans="1:15">
      <c r="A332" s="146" t="s">
        <v>573</v>
      </c>
      <c r="B332">
        <v>495</v>
      </c>
      <c r="C332" s="146" t="s">
        <v>1229</v>
      </c>
      <c r="D332">
        <v>498</v>
      </c>
      <c r="E332" s="146" t="s">
        <v>248</v>
      </c>
      <c r="F332" s="146" t="s">
        <v>2335</v>
      </c>
      <c r="G332" s="146" t="s">
        <v>1714</v>
      </c>
      <c r="H332" s="146" t="s">
        <v>2334</v>
      </c>
      <c r="I332">
        <v>185</v>
      </c>
      <c r="J332">
        <v>178</v>
      </c>
      <c r="K332">
        <v>0.96220000000000006</v>
      </c>
      <c r="L332" s="146" t="s">
        <v>1435</v>
      </c>
      <c r="M332" s="144">
        <v>0.71350000000000002</v>
      </c>
      <c r="N332" t="str">
        <f>_xlfn.XLOOKUP(Disabilities_ELA[[#This Row],[School Name]],Maine_Schools[School Name],Maine_Schools[Comparison School Type], "Error")</f>
        <v>Non Charter</v>
      </c>
      <c r="O332" s="146" t="str">
        <f>_xlfn.XLOOKUP(Disabilities_ELA[[#This Row],[School Name]],Maine_Schools[School Name],Maine_Schools[Comparison Grade Span], "Error")</f>
        <v>05-08</v>
      </c>
    </row>
    <row r="333" spans="1:15">
      <c r="A333" s="146" t="s">
        <v>573</v>
      </c>
      <c r="B333">
        <v>518</v>
      </c>
      <c r="C333" s="146" t="s">
        <v>1233</v>
      </c>
      <c r="D333">
        <v>521</v>
      </c>
      <c r="E333" s="146" t="s">
        <v>475</v>
      </c>
      <c r="F333" s="146" t="s">
        <v>2335</v>
      </c>
      <c r="G333" s="146" t="s">
        <v>1714</v>
      </c>
      <c r="H333" s="146" t="s">
        <v>2334</v>
      </c>
      <c r="I333">
        <v>98</v>
      </c>
      <c r="J333">
        <v>98</v>
      </c>
      <c r="K333">
        <v>1</v>
      </c>
      <c r="L333" s="146" t="s">
        <v>1333</v>
      </c>
      <c r="M333" s="144">
        <v>0.60199999999999998</v>
      </c>
      <c r="N333" t="str">
        <f>_xlfn.XLOOKUP(Disabilities_ELA[[#This Row],[School Name]],Maine_Schools[School Name],Maine_Schools[Comparison School Type], "Error")</f>
        <v>Non Charter</v>
      </c>
      <c r="O333" s="146" t="str">
        <f>_xlfn.XLOOKUP(Disabilities_ELA[[#This Row],[School Name]],Maine_Schools[School Name],Maine_Schools[Comparison Grade Span], "Error")</f>
        <v>03-06</v>
      </c>
    </row>
    <row r="334" spans="1:15">
      <c r="A334" s="146" t="s">
        <v>573</v>
      </c>
      <c r="B334">
        <v>518</v>
      </c>
      <c r="C334" s="146" t="s">
        <v>1233</v>
      </c>
      <c r="D334">
        <v>519</v>
      </c>
      <c r="E334" s="146" t="s">
        <v>415</v>
      </c>
      <c r="F334" s="146" t="s">
        <v>2335</v>
      </c>
      <c r="G334" s="146" t="s">
        <v>1714</v>
      </c>
      <c r="H334" s="146" t="s">
        <v>2334</v>
      </c>
      <c r="I334">
        <v>26</v>
      </c>
      <c r="J334">
        <v>25</v>
      </c>
      <c r="K334">
        <v>0.96150000000000002</v>
      </c>
      <c r="L334" s="146" t="s">
        <v>1370</v>
      </c>
      <c r="M334" s="144">
        <v>0.68</v>
      </c>
      <c r="N334" t="str">
        <f>_xlfn.XLOOKUP(Disabilities_ELA[[#This Row],[School Name]],Maine_Schools[School Name],Maine_Schools[Comparison School Type], "Error")</f>
        <v>Non Charter</v>
      </c>
      <c r="O334" s="146" t="str">
        <f>_xlfn.XLOOKUP(Disabilities_ELA[[#This Row],[School Name]],Maine_Schools[School Name],Maine_Schools[Comparison Grade Span], "Error")</f>
        <v>09-12</v>
      </c>
    </row>
    <row r="335" spans="1:15">
      <c r="A335" s="146" t="s">
        <v>573</v>
      </c>
      <c r="B335">
        <v>518</v>
      </c>
      <c r="C335" s="146" t="s">
        <v>1233</v>
      </c>
      <c r="D335">
        <v>520</v>
      </c>
      <c r="E335" s="146" t="s">
        <v>87</v>
      </c>
      <c r="F335" s="146" t="s">
        <v>2335</v>
      </c>
      <c r="G335" s="146" t="s">
        <v>1714</v>
      </c>
      <c r="H335" s="146" t="s">
        <v>2334</v>
      </c>
      <c r="I335">
        <v>49</v>
      </c>
      <c r="J335">
        <v>45</v>
      </c>
      <c r="K335">
        <v>0.91839999999999999</v>
      </c>
      <c r="L335" s="146" t="s">
        <v>1290</v>
      </c>
      <c r="M335" s="144">
        <v>0.64439999999999997</v>
      </c>
      <c r="N335" t="str">
        <f>_xlfn.XLOOKUP(Disabilities_ELA[[#This Row],[School Name]],Maine_Schools[School Name],Maine_Schools[Comparison School Type], "Error")</f>
        <v>Non Charter</v>
      </c>
      <c r="O335" s="146" t="str">
        <f>_xlfn.XLOOKUP(Disabilities_ELA[[#This Row],[School Name]],Maine_Schools[School Name],Maine_Schools[Comparison Grade Span], "Error")</f>
        <v>07-08</v>
      </c>
    </row>
    <row r="336" spans="1:15">
      <c r="A336" s="146" t="s">
        <v>573</v>
      </c>
      <c r="B336">
        <v>524</v>
      </c>
      <c r="C336" s="146" t="s">
        <v>1235</v>
      </c>
      <c r="D336">
        <v>525</v>
      </c>
      <c r="E336" s="146" t="s">
        <v>476</v>
      </c>
      <c r="F336" s="146" t="s">
        <v>2335</v>
      </c>
      <c r="G336" s="146" t="s">
        <v>1714</v>
      </c>
      <c r="H336" s="146" t="s">
        <v>2334</v>
      </c>
      <c r="I336">
        <v>17</v>
      </c>
      <c r="J336">
        <v>17</v>
      </c>
      <c r="K336">
        <v>1</v>
      </c>
      <c r="L336" s="146" t="s">
        <v>1394</v>
      </c>
      <c r="M336" s="144">
        <v>0.70589999999999997</v>
      </c>
      <c r="N336" t="str">
        <f>_xlfn.XLOOKUP(Disabilities_ELA[[#This Row],[School Name]],Maine_Schools[School Name],Maine_Schools[Comparison School Type], "Error")</f>
        <v>Non Charter</v>
      </c>
      <c r="O336" s="146" t="str">
        <f>_xlfn.XLOOKUP(Disabilities_ELA[[#This Row],[School Name]],Maine_Schools[School Name],Maine_Schools[Comparison Grade Span], "Error")</f>
        <v>PK-05</v>
      </c>
    </row>
    <row r="337" spans="1:15">
      <c r="A337" s="146" t="s">
        <v>573</v>
      </c>
      <c r="B337">
        <v>532</v>
      </c>
      <c r="C337" s="146" t="s">
        <v>1239</v>
      </c>
      <c r="D337">
        <v>533</v>
      </c>
      <c r="E337" s="146" t="s">
        <v>83</v>
      </c>
      <c r="F337" s="146" t="s">
        <v>2335</v>
      </c>
      <c r="G337" s="146" t="s">
        <v>1714</v>
      </c>
      <c r="H337" s="146" t="s">
        <v>2334</v>
      </c>
      <c r="I337">
        <v>15</v>
      </c>
      <c r="J337">
        <v>15</v>
      </c>
      <c r="K337">
        <v>1</v>
      </c>
      <c r="L337" s="146" t="s">
        <v>1372</v>
      </c>
      <c r="M337" s="144">
        <v>0.5333</v>
      </c>
      <c r="N337" t="str">
        <f>_xlfn.XLOOKUP(Disabilities_ELA[[#This Row],[School Name]],Maine_Schools[School Name],Maine_Schools[Comparison School Type], "Error")</f>
        <v>Non Charter</v>
      </c>
      <c r="O337" s="146" t="str">
        <f>_xlfn.XLOOKUP(Disabilities_ELA[[#This Row],[School Name]],Maine_Schools[School Name],Maine_Schools[Comparison Grade Span], "Error")</f>
        <v>03-08</v>
      </c>
    </row>
    <row r="338" spans="1:15">
      <c r="A338" s="146" t="s">
        <v>573</v>
      </c>
      <c r="B338">
        <v>537</v>
      </c>
      <c r="C338" s="146" t="s">
        <v>1241</v>
      </c>
      <c r="D338">
        <v>541</v>
      </c>
      <c r="E338" s="146" t="s">
        <v>389</v>
      </c>
      <c r="F338" s="146" t="s">
        <v>2335</v>
      </c>
      <c r="G338" s="146" t="s">
        <v>1714</v>
      </c>
      <c r="H338" s="146" t="s">
        <v>2334</v>
      </c>
      <c r="I338">
        <v>34</v>
      </c>
      <c r="J338">
        <v>34</v>
      </c>
      <c r="K338">
        <v>1</v>
      </c>
      <c r="L338" s="146" t="s">
        <v>1294</v>
      </c>
      <c r="M338" s="144">
        <v>0.38240000000000002</v>
      </c>
      <c r="N338" t="str">
        <f>_xlfn.XLOOKUP(Disabilities_ELA[[#This Row],[School Name]],Maine_Schools[School Name],Maine_Schools[Comparison School Type], "Error")</f>
        <v>Non Charter</v>
      </c>
      <c r="O338" s="146" t="str">
        <f>_xlfn.XLOOKUP(Disabilities_ELA[[#This Row],[School Name]],Maine_Schools[School Name],Maine_Schools[Comparison Grade Span], "Error")</f>
        <v>06-08</v>
      </c>
    </row>
    <row r="339" spans="1:15">
      <c r="A339" s="146" t="s">
        <v>573</v>
      </c>
      <c r="B339">
        <v>537</v>
      </c>
      <c r="C339" s="146" t="s">
        <v>1241</v>
      </c>
      <c r="D339">
        <v>540</v>
      </c>
      <c r="E339" s="146" t="s">
        <v>568</v>
      </c>
      <c r="F339" s="146" t="s">
        <v>2335</v>
      </c>
      <c r="G339" s="146" t="s">
        <v>1714</v>
      </c>
      <c r="H339" s="146" t="s">
        <v>2334</v>
      </c>
      <c r="I339">
        <v>50</v>
      </c>
      <c r="J339">
        <v>50</v>
      </c>
      <c r="K339">
        <v>1</v>
      </c>
      <c r="L339" s="146" t="s">
        <v>1578</v>
      </c>
      <c r="M339" s="144">
        <v>0.54</v>
      </c>
      <c r="N339" t="str">
        <f>_xlfn.XLOOKUP(Disabilities_ELA[[#This Row],[School Name]],Maine_Schools[School Name],Maine_Schools[Comparison School Type], "Error")</f>
        <v>Non Charter</v>
      </c>
      <c r="O339" s="146" t="str">
        <f>_xlfn.XLOOKUP(Disabilities_ELA[[#This Row],[School Name]],Maine_Schools[School Name],Maine_Schools[Comparison Grade Span], "Error")</f>
        <v>02-05</v>
      </c>
    </row>
    <row r="340" spans="1:15">
      <c r="A340" s="146" t="s">
        <v>573</v>
      </c>
      <c r="B340">
        <v>537</v>
      </c>
      <c r="C340" s="146" t="s">
        <v>1241</v>
      </c>
      <c r="D340">
        <v>539</v>
      </c>
      <c r="E340" s="146" t="s">
        <v>569</v>
      </c>
      <c r="F340" s="146" t="s">
        <v>2335</v>
      </c>
      <c r="G340" s="146" t="s">
        <v>1714</v>
      </c>
      <c r="H340" s="146" t="s">
        <v>2334</v>
      </c>
      <c r="I340">
        <v>18</v>
      </c>
      <c r="J340">
        <v>17</v>
      </c>
      <c r="K340">
        <v>0.94440000000000002</v>
      </c>
      <c r="L340" s="146" t="s">
        <v>1289</v>
      </c>
      <c r="M340" s="144">
        <v>0.52939999999999998</v>
      </c>
      <c r="N340" t="str">
        <f>_xlfn.XLOOKUP(Disabilities_ELA[[#This Row],[School Name]],Maine_Schools[School Name],Maine_Schools[Comparison School Type], "Error")</f>
        <v>Non Charter</v>
      </c>
      <c r="O340" s="146" t="str">
        <f>_xlfn.XLOOKUP(Disabilities_ELA[[#This Row],[School Name]],Maine_Schools[School Name],Maine_Schools[Comparison Grade Span], "Error")</f>
        <v>09-12</v>
      </c>
    </row>
    <row r="341" spans="1:15">
      <c r="A341" s="146" t="s">
        <v>573</v>
      </c>
      <c r="B341">
        <v>542</v>
      </c>
      <c r="C341" s="146" t="s">
        <v>1243</v>
      </c>
      <c r="D341">
        <v>546</v>
      </c>
      <c r="E341" s="146" t="s">
        <v>287</v>
      </c>
      <c r="F341" s="146" t="s">
        <v>2335</v>
      </c>
      <c r="G341" s="146" t="s">
        <v>1714</v>
      </c>
      <c r="H341" s="146" t="s">
        <v>2334</v>
      </c>
      <c r="I341">
        <v>55</v>
      </c>
      <c r="J341">
        <v>53</v>
      </c>
      <c r="K341">
        <v>0.96360000000000001</v>
      </c>
      <c r="L341" s="146" t="s">
        <v>1436</v>
      </c>
      <c r="M341" s="144">
        <v>0.58489999999999998</v>
      </c>
      <c r="N341" t="str">
        <f>_xlfn.XLOOKUP(Disabilities_ELA[[#This Row],[School Name]],Maine_Schools[School Name],Maine_Schools[Comparison School Type], "Error")</f>
        <v>Non Charter</v>
      </c>
      <c r="O341" s="146" t="str">
        <f>_xlfn.XLOOKUP(Disabilities_ELA[[#This Row],[School Name]],Maine_Schools[School Name],Maine_Schools[Comparison Grade Span], "Error")</f>
        <v>02-04</v>
      </c>
    </row>
    <row r="342" spans="1:15">
      <c r="A342" s="146" t="s">
        <v>573</v>
      </c>
      <c r="B342">
        <v>542</v>
      </c>
      <c r="C342" s="146" t="s">
        <v>1243</v>
      </c>
      <c r="D342">
        <v>545</v>
      </c>
      <c r="E342" s="146" t="s">
        <v>481</v>
      </c>
      <c r="F342" s="146" t="s">
        <v>2335</v>
      </c>
      <c r="G342" s="146" t="s">
        <v>1714</v>
      </c>
      <c r="H342" s="146" t="s">
        <v>2334</v>
      </c>
      <c r="I342">
        <v>20</v>
      </c>
      <c r="J342">
        <v>20</v>
      </c>
      <c r="K342">
        <v>1</v>
      </c>
      <c r="L342" s="146" t="s">
        <v>1438</v>
      </c>
      <c r="M342" s="144">
        <v>0.55000000000000004</v>
      </c>
      <c r="N342" t="str">
        <f>_xlfn.XLOOKUP(Disabilities_ELA[[#This Row],[School Name]],Maine_Schools[School Name],Maine_Schools[Comparison School Type], "Error")</f>
        <v>Non Charter</v>
      </c>
      <c r="O342" s="146" t="str">
        <f>_xlfn.XLOOKUP(Disabilities_ELA[[#This Row],[School Name]],Maine_Schools[School Name],Maine_Schools[Comparison Grade Span], "Error")</f>
        <v>09-12</v>
      </c>
    </row>
    <row r="343" spans="1:15">
      <c r="A343" s="146" t="s">
        <v>573</v>
      </c>
      <c r="B343">
        <v>542</v>
      </c>
      <c r="C343" s="146" t="s">
        <v>1243</v>
      </c>
      <c r="D343">
        <v>544</v>
      </c>
      <c r="E343" s="146" t="s">
        <v>570</v>
      </c>
      <c r="F343" s="146" t="s">
        <v>2335</v>
      </c>
      <c r="G343" s="146" t="s">
        <v>1714</v>
      </c>
      <c r="H343" s="146" t="s">
        <v>2334</v>
      </c>
      <c r="I343">
        <v>92</v>
      </c>
      <c r="J343">
        <v>90</v>
      </c>
      <c r="K343">
        <v>0.97829999999999995</v>
      </c>
      <c r="L343" s="146" t="s">
        <v>1429</v>
      </c>
      <c r="M343" s="146">
        <v>0.44440000000000002</v>
      </c>
      <c r="N343" t="str">
        <f>_xlfn.XLOOKUP(Disabilities_ELA[[#This Row],[School Name]],Maine_Schools[School Name],Maine_Schools[Comparison School Type], "Error")</f>
        <v>Non Charter</v>
      </c>
      <c r="O343" s="146" t="str">
        <f>_xlfn.XLOOKUP(Disabilities_ELA[[#This Row],[School Name]],Maine_Schools[School Name],Maine_Schools[Comparison Grade Span], "Error")</f>
        <v>05-08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429"/>
  <sheetViews>
    <sheetView workbookViewId="0">
      <pane ySplit="1" topLeftCell="A2" activePane="bottomLeft" state="frozen"/>
      <selection pane="bottomLeft" activeCell="G37" sqref="G37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  <col min="5" max="5" width="17" customWidth="1"/>
  </cols>
  <sheetData>
    <row r="1" spans="1:37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37" ht="15.75" customHeight="1">
      <c r="A2" s="10" t="s">
        <v>18</v>
      </c>
      <c r="B2" s="27">
        <v>0.6</v>
      </c>
      <c r="C2" s="27" t="s">
        <v>592</v>
      </c>
      <c r="D2" s="11">
        <v>-0.9</v>
      </c>
      <c r="F2" s="2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7" ht="15.75" customHeight="1">
      <c r="A3" s="16" t="s">
        <v>7</v>
      </c>
      <c r="B3" s="28">
        <v>2.7</v>
      </c>
      <c r="C3" s="28">
        <v>14.05</v>
      </c>
      <c r="D3" s="17">
        <v>-15.15</v>
      </c>
      <c r="F3" s="24"/>
      <c r="G3" s="3"/>
      <c r="H3" s="3"/>
      <c r="I3" s="3"/>
      <c r="J3" s="3"/>
      <c r="K3" s="3"/>
      <c r="L3" s="3"/>
      <c r="M3" s="3"/>
      <c r="N3" s="24"/>
      <c r="O3" s="3"/>
      <c r="P3" s="24"/>
      <c r="Q3" s="3"/>
      <c r="R3" s="3"/>
      <c r="S3" s="3"/>
      <c r="T3" s="3"/>
      <c r="U3" s="3"/>
      <c r="V3" s="3"/>
      <c r="X3" s="24"/>
      <c r="Y3" s="24"/>
      <c r="Z3" s="24"/>
      <c r="AA3" s="24"/>
      <c r="AB3" s="24"/>
      <c r="AC3" s="24"/>
      <c r="AD3" s="24"/>
      <c r="AE3" s="24"/>
      <c r="AG3" s="24"/>
      <c r="AK3" s="24"/>
    </row>
    <row r="4" spans="1:37" ht="15.75" customHeight="1">
      <c r="A4" s="10" t="s">
        <v>4</v>
      </c>
      <c r="B4" s="27">
        <v>28.93</v>
      </c>
      <c r="C4" s="27">
        <v>29.12</v>
      </c>
      <c r="D4" s="11" t="s">
        <v>592</v>
      </c>
      <c r="F4" s="2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Y4" s="24"/>
      <c r="Z4" s="24"/>
      <c r="AA4" s="24"/>
      <c r="AB4" s="24"/>
      <c r="AC4" s="24"/>
      <c r="AF4" s="24"/>
      <c r="AG4" s="24"/>
      <c r="AH4" s="24"/>
      <c r="AI4" s="24"/>
      <c r="AJ4" s="24"/>
    </row>
    <row r="5" spans="1:37" ht="15.75" customHeight="1">
      <c r="A5" s="16" t="s">
        <v>19</v>
      </c>
      <c r="B5" s="28">
        <v>10.039999999999999</v>
      </c>
      <c r="C5" s="28">
        <v>14.52</v>
      </c>
      <c r="D5" s="17">
        <v>-8.89</v>
      </c>
      <c r="F5" s="24"/>
      <c r="X5" s="24"/>
      <c r="Y5" s="24"/>
      <c r="Z5" s="24"/>
      <c r="AA5" s="24"/>
      <c r="AB5" s="24"/>
      <c r="AC5" s="24"/>
      <c r="AD5" s="24"/>
      <c r="AF5" s="24"/>
      <c r="AG5" s="24"/>
      <c r="AH5" s="24"/>
      <c r="AI5" s="24"/>
    </row>
    <row r="6" spans="1:37" ht="15.75" customHeight="1">
      <c r="A6" s="10" t="s">
        <v>17</v>
      </c>
      <c r="B6" s="27">
        <v>9.32</v>
      </c>
      <c r="C6" s="27">
        <v>-22.5</v>
      </c>
      <c r="D6" s="11" t="s">
        <v>592</v>
      </c>
      <c r="F6" s="24"/>
      <c r="J6" s="24"/>
      <c r="K6" s="24"/>
      <c r="M6" s="24"/>
      <c r="N6" s="24"/>
      <c r="Y6" s="24"/>
      <c r="Z6" s="24"/>
      <c r="AA6" s="24"/>
      <c r="AB6" s="24"/>
      <c r="AC6" s="24"/>
      <c r="AE6" s="24"/>
      <c r="AG6" s="24"/>
      <c r="AH6" s="24"/>
      <c r="AJ6" s="24"/>
      <c r="AK6" s="24"/>
    </row>
    <row r="7" spans="1:37" ht="15.75" customHeight="1">
      <c r="A7" s="16" t="s">
        <v>24</v>
      </c>
      <c r="B7" s="28">
        <v>11.2</v>
      </c>
      <c r="C7" s="28">
        <v>32.25</v>
      </c>
      <c r="D7" s="17" t="s">
        <v>592</v>
      </c>
      <c r="F7" s="24"/>
      <c r="I7" s="24"/>
      <c r="J7" s="24"/>
      <c r="K7" s="24"/>
      <c r="M7" s="24"/>
      <c r="P7" s="24"/>
      <c r="T7" s="24"/>
      <c r="U7" s="24"/>
      <c r="X7" s="24"/>
      <c r="Y7" s="24"/>
      <c r="Z7" s="24"/>
      <c r="AA7" s="24"/>
      <c r="AB7" s="24"/>
      <c r="AC7" s="24"/>
      <c r="AD7" s="24"/>
      <c r="AE7" s="24"/>
      <c r="AG7" s="24"/>
      <c r="AH7" s="24"/>
    </row>
    <row r="8" spans="1:37" ht="15.75" customHeight="1">
      <c r="A8" s="10" t="s">
        <v>31</v>
      </c>
      <c r="B8" s="27">
        <v>32.18</v>
      </c>
      <c r="C8" s="27" t="s">
        <v>592</v>
      </c>
      <c r="D8" s="11">
        <v>1.49</v>
      </c>
      <c r="F8" s="24"/>
      <c r="J8" s="24"/>
      <c r="K8" s="24"/>
      <c r="M8" s="24"/>
      <c r="Y8" s="24"/>
      <c r="Z8" s="24"/>
      <c r="AA8" s="24"/>
      <c r="AB8" s="24"/>
      <c r="AC8" s="24"/>
      <c r="AE8" s="24"/>
      <c r="AF8" s="24"/>
      <c r="AG8" s="24"/>
      <c r="AJ8" s="24"/>
    </row>
    <row r="9" spans="1:37" ht="15.75" customHeight="1">
      <c r="A9" s="16" t="s">
        <v>39</v>
      </c>
      <c r="B9" s="28">
        <v>26.2</v>
      </c>
      <c r="C9" s="28" t="s">
        <v>592</v>
      </c>
      <c r="D9" s="17">
        <v>-1.27</v>
      </c>
      <c r="F9" s="24"/>
      <c r="J9" s="24"/>
      <c r="K9" s="24"/>
      <c r="M9" s="24"/>
      <c r="P9" s="24"/>
      <c r="X9" s="24"/>
      <c r="Y9" s="24"/>
      <c r="Z9" s="24"/>
      <c r="AA9" s="24"/>
      <c r="AB9" s="24"/>
      <c r="AC9" s="24"/>
      <c r="AD9" s="24"/>
      <c r="AE9" s="24"/>
      <c r="AG9" s="24"/>
    </row>
    <row r="10" spans="1:37" ht="15.75" customHeight="1">
      <c r="A10" s="10" t="s">
        <v>102</v>
      </c>
      <c r="B10" s="27">
        <v>-3.71</v>
      </c>
      <c r="C10" s="27">
        <v>4.6399999999999997</v>
      </c>
      <c r="D10" s="11">
        <v>16.829999999999998</v>
      </c>
      <c r="F10" s="24"/>
      <c r="J10" s="24"/>
      <c r="K10" s="24"/>
      <c r="M10" s="24"/>
      <c r="N10" s="24"/>
      <c r="P10" s="24"/>
      <c r="X10" s="24"/>
      <c r="Y10" s="24"/>
      <c r="Z10" s="24"/>
      <c r="AA10" s="24"/>
      <c r="AB10" s="24"/>
      <c r="AC10" s="24"/>
      <c r="AD10" s="24"/>
      <c r="AE10" s="24"/>
      <c r="AG10" s="24"/>
      <c r="AK10" s="24"/>
    </row>
    <row r="11" spans="1:37" ht="15.75" customHeight="1">
      <c r="A11" s="16" t="s">
        <v>57</v>
      </c>
      <c r="B11" s="28">
        <v>3.89</v>
      </c>
      <c r="C11" s="28">
        <v>1.59</v>
      </c>
      <c r="D11" s="17" t="s">
        <v>592</v>
      </c>
      <c r="F11" s="24"/>
      <c r="I11" s="24"/>
      <c r="J11" s="24"/>
      <c r="K11" s="24"/>
      <c r="M11" s="24"/>
      <c r="N11" s="24"/>
      <c r="P11" s="24"/>
      <c r="T11" s="24"/>
      <c r="U11" s="24"/>
      <c r="X11" s="24"/>
      <c r="Y11" s="24"/>
      <c r="Z11" s="24"/>
      <c r="AA11" s="24"/>
      <c r="AB11" s="24"/>
      <c r="AC11" s="24"/>
      <c r="AD11" s="24"/>
      <c r="AE11" s="24"/>
      <c r="AG11" s="24"/>
      <c r="AH11" s="24"/>
      <c r="AK11" s="24"/>
    </row>
    <row r="12" spans="1:37" ht="15.75" customHeight="1">
      <c r="A12" s="10" t="s">
        <v>62</v>
      </c>
      <c r="B12" s="27">
        <v>-15.95</v>
      </c>
      <c r="C12" s="27">
        <v>1.75</v>
      </c>
      <c r="D12" s="11">
        <v>-8.9700000000000006</v>
      </c>
      <c r="F12" s="24"/>
      <c r="J12" s="24"/>
      <c r="K12" s="24"/>
      <c r="M12" s="24"/>
      <c r="N12" s="24"/>
      <c r="P12" s="24"/>
      <c r="X12" s="24"/>
      <c r="Y12" s="24"/>
      <c r="Z12" s="24"/>
      <c r="AA12" s="24"/>
      <c r="AB12" s="24"/>
      <c r="AC12" s="24"/>
      <c r="AD12" s="24"/>
      <c r="AE12" s="24"/>
      <c r="AG12" s="24"/>
      <c r="AK12" s="24"/>
    </row>
    <row r="13" spans="1:37" ht="15.75" customHeight="1">
      <c r="A13" s="16" t="s">
        <v>11</v>
      </c>
      <c r="B13" s="28">
        <v>-4.82</v>
      </c>
      <c r="C13" s="28">
        <v>0.8</v>
      </c>
      <c r="D13" s="17" t="s">
        <v>592</v>
      </c>
      <c r="F13" s="24"/>
      <c r="J13" s="24"/>
      <c r="K13" s="24"/>
      <c r="M13" s="24"/>
      <c r="N13" s="24"/>
      <c r="P13" s="24"/>
      <c r="Y13" s="24"/>
      <c r="Z13" s="24"/>
      <c r="AA13" s="24"/>
      <c r="AB13" s="24"/>
      <c r="AC13" s="24"/>
      <c r="AD13" s="24"/>
      <c r="AE13" s="24"/>
      <c r="AG13" s="24"/>
      <c r="AI13" s="24"/>
      <c r="AK13" s="24"/>
    </row>
    <row r="14" spans="1:37" ht="15.75" customHeight="1">
      <c r="A14" s="10" t="s">
        <v>8</v>
      </c>
      <c r="B14" s="27">
        <v>-2.61</v>
      </c>
      <c r="C14" s="27" t="s">
        <v>592</v>
      </c>
      <c r="D14" s="11">
        <v>-21.3</v>
      </c>
      <c r="F14" s="24"/>
      <c r="J14" s="24"/>
      <c r="K14" s="24"/>
      <c r="M14" s="24"/>
      <c r="X14" s="24"/>
      <c r="Y14" s="24"/>
      <c r="Z14" s="24"/>
      <c r="AA14" s="24"/>
      <c r="AB14" s="24"/>
      <c r="AC14" s="24"/>
      <c r="AD14" s="24"/>
      <c r="AE14" s="24"/>
      <c r="AG14" s="24"/>
    </row>
    <row r="15" spans="1:37" ht="15.75" customHeight="1">
      <c r="A15" s="16" t="s">
        <v>154</v>
      </c>
      <c r="B15" s="28">
        <v>-0.87</v>
      </c>
      <c r="C15" s="28">
        <v>10.210000000000001</v>
      </c>
      <c r="D15" s="17">
        <v>-12.62</v>
      </c>
      <c r="F15" s="24"/>
      <c r="J15" s="24"/>
      <c r="M15" s="24"/>
      <c r="P15" s="24"/>
      <c r="X15" s="24"/>
      <c r="Y15" s="24"/>
      <c r="Z15" s="24"/>
      <c r="AA15" s="24"/>
      <c r="AB15" s="24"/>
      <c r="AC15" s="24"/>
      <c r="AD15" s="24"/>
      <c r="AE15" s="24"/>
      <c r="AH15" s="24"/>
    </row>
    <row r="16" spans="1:37" ht="15.75" customHeight="1">
      <c r="A16" s="10" t="s">
        <v>20</v>
      </c>
      <c r="B16" s="27">
        <v>-9.76</v>
      </c>
      <c r="C16" s="27">
        <v>-0.72</v>
      </c>
      <c r="D16" s="11">
        <v>-42.76</v>
      </c>
      <c r="F16" s="24"/>
      <c r="J16" s="24"/>
      <c r="M16" s="24"/>
      <c r="P16" s="24"/>
      <c r="T16" s="24"/>
      <c r="U16" s="24"/>
      <c r="X16" s="24"/>
      <c r="Y16" s="24"/>
      <c r="Z16" s="24"/>
      <c r="AA16" s="24"/>
      <c r="AB16" s="24"/>
      <c r="AC16" s="24"/>
      <c r="AD16" s="24"/>
      <c r="AE16" s="24"/>
      <c r="AH16" s="24"/>
    </row>
    <row r="17" spans="1:37" ht="15.75" customHeight="1">
      <c r="A17" s="16" t="s">
        <v>159</v>
      </c>
      <c r="B17" s="28">
        <v>14.22</v>
      </c>
      <c r="C17" s="28">
        <v>-1.48</v>
      </c>
      <c r="D17" s="17">
        <v>-4.17</v>
      </c>
      <c r="F17" s="24"/>
      <c r="J17" s="24"/>
      <c r="M17" s="24"/>
      <c r="N17" s="24"/>
      <c r="T17" s="24"/>
      <c r="X17" s="24"/>
      <c r="Y17" s="24"/>
      <c r="Z17" s="24"/>
      <c r="AA17" s="24"/>
      <c r="AB17" s="24"/>
      <c r="AC17" s="24"/>
      <c r="AD17" s="24"/>
      <c r="AE17" s="24"/>
      <c r="AH17" s="24"/>
      <c r="AK17" s="24"/>
    </row>
    <row r="18" spans="1:37" ht="15.75" customHeight="1">
      <c r="A18" s="10" t="s">
        <v>114</v>
      </c>
      <c r="B18" s="27">
        <v>2.92</v>
      </c>
      <c r="C18" s="27">
        <v>0.51</v>
      </c>
      <c r="D18" s="11">
        <v>-21.41</v>
      </c>
      <c r="F18" s="24"/>
      <c r="J18" s="24"/>
      <c r="M18" s="24"/>
      <c r="N18" s="24"/>
      <c r="P18" s="24"/>
      <c r="X18" s="24"/>
      <c r="Y18" s="24"/>
      <c r="Z18" s="24"/>
      <c r="AA18" s="24"/>
      <c r="AB18" s="24"/>
      <c r="AC18" s="24"/>
      <c r="AD18" s="24"/>
      <c r="AE18" s="24"/>
      <c r="AK18" s="24"/>
    </row>
    <row r="19" spans="1:37" ht="15.75" customHeight="1">
      <c r="A19" s="16" t="s">
        <v>175</v>
      </c>
      <c r="B19" s="28">
        <v>8.31</v>
      </c>
      <c r="C19" s="28">
        <v>1.1100000000000001</v>
      </c>
      <c r="D19" s="17">
        <v>25.51</v>
      </c>
      <c r="F19" s="24"/>
      <c r="J19" s="24"/>
      <c r="M19" s="24"/>
      <c r="N19" s="24"/>
      <c r="X19" s="24"/>
      <c r="Y19" s="24"/>
      <c r="Z19" s="24"/>
      <c r="AA19" s="24"/>
      <c r="AB19" s="24"/>
      <c r="AC19" s="24"/>
      <c r="AD19" s="24"/>
      <c r="AE19" s="24"/>
      <c r="AK19" s="24"/>
    </row>
    <row r="20" spans="1:37" ht="15.75" customHeight="1">
      <c r="A20" s="10" t="s">
        <v>98</v>
      </c>
      <c r="B20" s="27">
        <v>10.73</v>
      </c>
      <c r="C20" s="27">
        <v>9.86</v>
      </c>
      <c r="D20" s="11" t="s">
        <v>592</v>
      </c>
      <c r="F20" s="24"/>
      <c r="J20" s="24"/>
      <c r="M20" s="24"/>
      <c r="N20" s="24"/>
      <c r="P20" s="24"/>
      <c r="X20" s="24"/>
      <c r="Y20" s="24"/>
      <c r="Z20" s="24"/>
      <c r="AA20" s="24"/>
      <c r="AB20" s="24"/>
      <c r="AC20" s="24"/>
      <c r="AD20" s="24"/>
      <c r="AE20" s="24"/>
      <c r="AH20" s="24"/>
      <c r="AK20" s="24"/>
    </row>
    <row r="21" spans="1:37" ht="15.75" customHeight="1">
      <c r="A21" s="16" t="s">
        <v>15</v>
      </c>
      <c r="B21" s="28">
        <v>-0.12</v>
      </c>
      <c r="C21" s="28">
        <v>6.92</v>
      </c>
      <c r="D21" s="17">
        <v>-31.18</v>
      </c>
      <c r="F21" s="24"/>
      <c r="J21" s="24"/>
      <c r="K21" s="24"/>
      <c r="M21" s="24"/>
      <c r="P21" s="24"/>
      <c r="X21" s="24"/>
      <c r="Y21" s="24"/>
      <c r="Z21" s="24"/>
      <c r="AA21" s="24"/>
      <c r="AB21" s="24"/>
      <c r="AC21" s="24"/>
      <c r="AD21" s="24"/>
      <c r="AE21" s="24"/>
      <c r="AF21" s="24"/>
      <c r="AI21" s="24"/>
      <c r="AJ21" s="24"/>
    </row>
    <row r="22" spans="1:37" ht="15.75" customHeight="1">
      <c r="A22" s="10" t="s">
        <v>95</v>
      </c>
      <c r="B22" s="27">
        <v>10.89</v>
      </c>
      <c r="C22" s="27">
        <v>11.18</v>
      </c>
      <c r="D22" s="11">
        <v>-3.67</v>
      </c>
      <c r="F22" s="24"/>
      <c r="J22" s="24"/>
      <c r="K22" s="24"/>
      <c r="M22" s="24"/>
      <c r="P22" s="24"/>
      <c r="Y22" s="24"/>
      <c r="Z22" s="24"/>
      <c r="AA22" s="24"/>
      <c r="AB22" s="24"/>
      <c r="AC22" s="24"/>
      <c r="AE22" s="24"/>
      <c r="AF22" s="24"/>
      <c r="AI22" s="24"/>
      <c r="AJ22" s="24"/>
    </row>
    <row r="23" spans="1:37" ht="15.75" customHeight="1">
      <c r="A23" s="16" t="s">
        <v>203</v>
      </c>
      <c r="B23" s="28">
        <v>8.49</v>
      </c>
      <c r="C23" s="28">
        <v>-4.6500000000000004</v>
      </c>
      <c r="D23" s="17">
        <v>15.3</v>
      </c>
      <c r="F23" s="24"/>
      <c r="Y23" s="24"/>
      <c r="Z23" s="24"/>
      <c r="AA23" s="24"/>
      <c r="AB23" s="24"/>
      <c r="AC23" s="24"/>
      <c r="AF23" s="24"/>
      <c r="AG23" s="24"/>
      <c r="AJ23" s="24"/>
    </row>
    <row r="24" spans="1:37" ht="15.75" customHeight="1">
      <c r="A24" s="10" t="s">
        <v>22</v>
      </c>
      <c r="B24" s="27" t="s">
        <v>592</v>
      </c>
      <c r="C24" s="27">
        <v>-13.34</v>
      </c>
      <c r="D24" s="11" t="s">
        <v>592</v>
      </c>
      <c r="F24" s="24"/>
      <c r="J24" s="24"/>
      <c r="K24" s="24"/>
      <c r="M24" s="24"/>
      <c r="N24" s="24"/>
      <c r="P24" s="24"/>
      <c r="Y24" s="24"/>
      <c r="Z24" s="24"/>
      <c r="AA24" s="24"/>
      <c r="AB24" s="24"/>
      <c r="AC24" s="24"/>
      <c r="AE24" s="24"/>
      <c r="AG24" s="24"/>
      <c r="AH24" s="24"/>
      <c r="AK24" s="24"/>
    </row>
    <row r="25" spans="1:37" ht="15.75" customHeight="1">
      <c r="A25" s="16" t="s">
        <v>147</v>
      </c>
      <c r="B25" s="28" t="s">
        <v>592</v>
      </c>
      <c r="C25" s="28">
        <v>19.899999999999999</v>
      </c>
      <c r="D25" s="17">
        <v>-22.69</v>
      </c>
      <c r="F25" s="24"/>
      <c r="J25" s="24"/>
      <c r="K25" s="24"/>
      <c r="L25" s="24"/>
      <c r="M25" s="24"/>
      <c r="N25" s="24"/>
      <c r="O25" s="24"/>
      <c r="P25" s="24"/>
      <c r="X25" s="24"/>
      <c r="Y25" s="24"/>
      <c r="Z25" s="24"/>
      <c r="AA25" s="24"/>
      <c r="AB25" s="24"/>
      <c r="AC25" s="24"/>
      <c r="AD25" s="24"/>
      <c r="AE25" s="24"/>
      <c r="AG25" s="24"/>
      <c r="AK25" s="24"/>
    </row>
    <row r="26" spans="1:37" ht="15.75" customHeight="1">
      <c r="A26" s="10" t="s">
        <v>222</v>
      </c>
      <c r="B26" s="27">
        <v>4.7699999999999996</v>
      </c>
      <c r="C26" s="27" t="s">
        <v>592</v>
      </c>
      <c r="D26" s="11" t="s">
        <v>592</v>
      </c>
      <c r="F26" s="24"/>
      <c r="J26" s="24"/>
      <c r="K26" s="24"/>
      <c r="M26" s="24"/>
      <c r="Y26" s="24"/>
      <c r="Z26" s="24"/>
      <c r="AA26" s="24"/>
      <c r="AB26" s="24"/>
      <c r="AC26" s="24"/>
      <c r="AE26" s="24"/>
      <c r="AG26" s="24"/>
    </row>
    <row r="27" spans="1:37" ht="15.75" customHeight="1">
      <c r="A27" s="16" t="s">
        <v>29</v>
      </c>
      <c r="B27" s="28">
        <v>13.24</v>
      </c>
      <c r="C27" s="28" t="s">
        <v>592</v>
      </c>
      <c r="D27" s="17">
        <v>-9.36</v>
      </c>
      <c r="F27" s="24"/>
      <c r="J27" s="24"/>
      <c r="K27" s="24"/>
      <c r="M27" s="24"/>
      <c r="O27" s="24"/>
      <c r="P27" s="24"/>
      <c r="X27" s="24"/>
      <c r="Y27" s="24"/>
      <c r="Z27" s="24"/>
      <c r="AA27" s="24"/>
      <c r="AB27" s="24"/>
      <c r="AC27" s="24"/>
      <c r="AD27" s="24"/>
      <c r="AE27" s="24"/>
      <c r="AG27" s="24"/>
      <c r="AJ27" s="24"/>
    </row>
    <row r="28" spans="1:37" ht="15.75" customHeight="1">
      <c r="A28" s="10" t="s">
        <v>185</v>
      </c>
      <c r="B28" s="27">
        <v>0.63</v>
      </c>
      <c r="C28" s="27">
        <v>-15.53</v>
      </c>
      <c r="D28" s="11" t="s">
        <v>592</v>
      </c>
      <c r="F28" s="24"/>
      <c r="I28" s="24"/>
      <c r="J28" s="24"/>
      <c r="K28" s="24"/>
      <c r="L28" s="24"/>
      <c r="M28" s="24"/>
      <c r="N28" s="24"/>
      <c r="P28" s="24"/>
      <c r="T28" s="24"/>
      <c r="X28" s="24"/>
      <c r="Y28" s="24"/>
      <c r="Z28" s="24"/>
      <c r="AA28" s="24"/>
      <c r="AB28" s="24"/>
      <c r="AC28" s="24"/>
      <c r="AD28" s="24"/>
      <c r="AE28" s="24"/>
      <c r="AG28" s="24"/>
      <c r="AH28" s="24"/>
      <c r="AK28" s="24"/>
    </row>
    <row r="29" spans="1:37" ht="15.75" customHeight="1">
      <c r="A29" s="16" t="s">
        <v>53</v>
      </c>
      <c r="B29" s="28">
        <v>-2.72</v>
      </c>
      <c r="C29" s="28">
        <v>10.86</v>
      </c>
      <c r="D29" s="17">
        <v>-19.54</v>
      </c>
      <c r="F29" s="24"/>
      <c r="Y29" s="24"/>
      <c r="Z29" s="24"/>
      <c r="AA29" s="24"/>
      <c r="AB29" s="24"/>
      <c r="AC29" s="24"/>
      <c r="AG29" s="24"/>
      <c r="AI29" s="24"/>
    </row>
    <row r="30" spans="1:37" ht="15.75" customHeight="1">
      <c r="A30" s="10" t="s">
        <v>9</v>
      </c>
      <c r="B30" s="27">
        <v>16.010000000000002</v>
      </c>
      <c r="C30" s="27">
        <v>1.8</v>
      </c>
      <c r="D30" s="11">
        <v>-3.28</v>
      </c>
      <c r="F30" s="24"/>
      <c r="I30" s="24"/>
      <c r="J30" s="24"/>
      <c r="K30" s="24"/>
      <c r="L30" s="24"/>
      <c r="M30" s="24"/>
      <c r="N30" s="24"/>
      <c r="O30" s="24"/>
      <c r="P30" s="24"/>
      <c r="T30" s="24"/>
      <c r="X30" s="24"/>
      <c r="Y30" s="24"/>
      <c r="Z30" s="24"/>
      <c r="AA30" s="24"/>
      <c r="AB30" s="24"/>
      <c r="AC30" s="24"/>
      <c r="AD30" s="24"/>
      <c r="AE30" s="24"/>
      <c r="AG30" s="24"/>
      <c r="AH30" s="24"/>
      <c r="AK30" s="24"/>
    </row>
    <row r="31" spans="1:37" ht="15.75" customHeight="1">
      <c r="A31" s="16" t="s">
        <v>164</v>
      </c>
      <c r="B31" s="28">
        <v>-14.1</v>
      </c>
      <c r="C31" s="28">
        <v>-0.47</v>
      </c>
      <c r="D31" s="17">
        <v>-4.5599999999999996</v>
      </c>
      <c r="F31" s="24"/>
      <c r="I31" s="24"/>
      <c r="J31" s="24"/>
      <c r="K31" s="24"/>
      <c r="M31" s="24"/>
      <c r="N31" s="24"/>
      <c r="P31" s="24"/>
      <c r="X31" s="24"/>
      <c r="Y31" s="24"/>
      <c r="Z31" s="24"/>
      <c r="AA31" s="24"/>
      <c r="AB31" s="24"/>
      <c r="AC31" s="24"/>
      <c r="AE31" s="24"/>
      <c r="AG31" s="24"/>
      <c r="AK31" s="24"/>
    </row>
    <row r="32" spans="1:37" ht="15.75" customHeight="1">
      <c r="A32" s="10" t="s">
        <v>170</v>
      </c>
      <c r="B32" s="27">
        <v>3.65</v>
      </c>
      <c r="C32" s="27">
        <v>-1.29</v>
      </c>
      <c r="D32" s="11">
        <v>6.55</v>
      </c>
      <c r="F32" s="24"/>
      <c r="Y32" s="24"/>
      <c r="Z32" s="24"/>
      <c r="AA32" s="24"/>
      <c r="AB32" s="24"/>
      <c r="AC32" s="24"/>
      <c r="AD32" s="24"/>
      <c r="AF32" s="24"/>
      <c r="AG32" s="24"/>
      <c r="AH32" s="24"/>
      <c r="AI32" s="24"/>
      <c r="AJ32" s="24"/>
    </row>
    <row r="33" spans="1:37" ht="15.75" customHeight="1">
      <c r="A33" s="16" t="s">
        <v>123</v>
      </c>
      <c r="B33" s="28" t="s">
        <v>592</v>
      </c>
      <c r="C33" s="28">
        <v>-1.48</v>
      </c>
      <c r="D33" s="17">
        <v>4.3499999999999996</v>
      </c>
      <c r="F33" s="24"/>
      <c r="J33" s="24"/>
      <c r="K33" s="24"/>
      <c r="L33" s="24"/>
      <c r="M33" s="24"/>
      <c r="N33" s="24"/>
      <c r="P33" s="24"/>
      <c r="T33" s="24"/>
      <c r="U33" s="24"/>
      <c r="X33" s="24"/>
      <c r="Y33" s="24"/>
      <c r="Z33" s="24"/>
      <c r="AA33" s="24"/>
      <c r="AB33" s="24"/>
      <c r="AC33" s="24"/>
      <c r="AD33" s="24"/>
      <c r="AE33" s="24"/>
      <c r="AG33" s="24"/>
      <c r="AH33" s="24"/>
      <c r="AK33" s="24"/>
    </row>
    <row r="34" spans="1:37" ht="15.75" customHeight="1">
      <c r="A34" s="10" t="s">
        <v>13</v>
      </c>
      <c r="B34" s="27" t="s">
        <v>592</v>
      </c>
      <c r="C34" s="27">
        <v>4.29</v>
      </c>
      <c r="D34" s="11" t="s">
        <v>592</v>
      </c>
      <c r="F34" s="24"/>
      <c r="I34" s="24"/>
      <c r="J34" s="24"/>
      <c r="K34" s="24"/>
      <c r="M34" s="24"/>
      <c r="N34" s="24"/>
      <c r="O34" s="24"/>
      <c r="P34" s="24"/>
      <c r="Q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K34" s="24"/>
    </row>
    <row r="35" spans="1:37" ht="15.75" customHeight="1">
      <c r="A35" s="16" t="s">
        <v>238</v>
      </c>
      <c r="B35" s="28">
        <v>22.22</v>
      </c>
      <c r="C35" s="28">
        <v>9.42</v>
      </c>
      <c r="D35" s="17">
        <v>3.94</v>
      </c>
      <c r="F35" s="24"/>
      <c r="I35" s="24"/>
      <c r="J35" s="24"/>
      <c r="K35" s="24"/>
      <c r="L35" s="24"/>
      <c r="M35" s="24"/>
      <c r="N35" s="24"/>
      <c r="O35" s="24"/>
      <c r="P35" s="24"/>
      <c r="T35" s="24"/>
      <c r="U35" s="24"/>
      <c r="X35" s="24"/>
      <c r="Y35" s="24"/>
      <c r="Z35" s="24"/>
      <c r="AA35" s="24"/>
      <c r="AB35" s="24"/>
      <c r="AC35" s="24"/>
      <c r="AD35" s="24"/>
      <c r="AE35" s="24"/>
      <c r="AG35" s="24"/>
      <c r="AH35" s="24"/>
      <c r="AK35" s="24"/>
    </row>
    <row r="36" spans="1:37" ht="15.75" customHeight="1">
      <c r="A36" s="10" t="s">
        <v>240</v>
      </c>
      <c r="B36" s="27">
        <v>3.86</v>
      </c>
      <c r="C36" s="27">
        <v>6.34</v>
      </c>
      <c r="D36" s="11">
        <v>18.45</v>
      </c>
      <c r="F36" s="24"/>
      <c r="J36" s="24"/>
      <c r="K36" s="24"/>
      <c r="M36" s="24"/>
      <c r="N36" s="24"/>
      <c r="P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K36" s="24"/>
    </row>
    <row r="37" spans="1:37" ht="15.75" customHeight="1">
      <c r="A37" s="16" t="s">
        <v>249</v>
      </c>
      <c r="B37" s="28">
        <v>25.77</v>
      </c>
      <c r="C37" s="28">
        <v>0.95</v>
      </c>
      <c r="D37" s="17">
        <v>30.25</v>
      </c>
      <c r="F37" s="24"/>
      <c r="J37" s="24"/>
      <c r="K37" s="24"/>
      <c r="M37" s="24"/>
      <c r="N37" s="24"/>
      <c r="P37" s="24"/>
      <c r="X37" s="24"/>
      <c r="Y37" s="24"/>
      <c r="Z37" s="24"/>
      <c r="AA37" s="24"/>
      <c r="AB37" s="24"/>
      <c r="AC37" s="24"/>
      <c r="AD37" s="24"/>
      <c r="AE37" s="24"/>
      <c r="AG37" s="24"/>
      <c r="AI37" s="24"/>
      <c r="AJ37" s="24"/>
      <c r="AK37" s="24"/>
    </row>
    <row r="38" spans="1:37" ht="15.75" customHeight="1">
      <c r="A38" s="10" t="s">
        <v>155</v>
      </c>
      <c r="B38" s="27">
        <v>3.55</v>
      </c>
      <c r="C38" s="27">
        <v>-17.43</v>
      </c>
      <c r="D38" s="11">
        <v>30.93</v>
      </c>
      <c r="F38" s="24"/>
      <c r="K38" s="24"/>
      <c r="M38" s="24"/>
      <c r="P38" s="24"/>
      <c r="X38" s="24"/>
      <c r="Y38" s="24"/>
      <c r="Z38" s="24"/>
      <c r="AA38" s="24"/>
      <c r="AB38" s="24"/>
      <c r="AC38" s="24"/>
      <c r="AG38" s="24"/>
      <c r="AJ38" s="24"/>
    </row>
    <row r="39" spans="1:37" ht="15.75" customHeight="1">
      <c r="A39" s="16" t="s">
        <v>189</v>
      </c>
      <c r="B39" s="28">
        <v>-2.25</v>
      </c>
      <c r="C39" s="28">
        <v>-1.69</v>
      </c>
      <c r="D39" s="17">
        <v>-4.71</v>
      </c>
      <c r="F39" s="24"/>
      <c r="J39" s="24"/>
      <c r="K39" s="24"/>
      <c r="M39" s="24"/>
      <c r="N39" s="24"/>
      <c r="O39" s="24"/>
      <c r="P39" s="24"/>
      <c r="R39" s="24"/>
      <c r="X39" s="24"/>
      <c r="Y39" s="24"/>
      <c r="Z39" s="24"/>
      <c r="AA39" s="24"/>
      <c r="AB39" s="24"/>
      <c r="AC39" s="24"/>
      <c r="AD39" s="24"/>
      <c r="AE39" s="24"/>
      <c r="AG39" s="24"/>
      <c r="AI39" s="24"/>
      <c r="AK39" s="24"/>
    </row>
    <row r="40" spans="1:37" ht="15.75" customHeight="1">
      <c r="A40" s="10" t="s">
        <v>192</v>
      </c>
      <c r="B40" s="27">
        <v>2.15</v>
      </c>
      <c r="C40" s="27">
        <v>-7.04</v>
      </c>
      <c r="D40" s="11">
        <v>-21.52</v>
      </c>
      <c r="F40" s="24"/>
      <c r="J40" s="24"/>
      <c r="K40" s="24"/>
      <c r="M40" s="24"/>
      <c r="N40" s="24"/>
      <c r="P40" s="24"/>
      <c r="X40" s="24"/>
      <c r="Y40" s="24"/>
      <c r="Z40" s="24"/>
      <c r="AA40" s="24"/>
      <c r="AB40" s="24"/>
      <c r="AC40" s="24"/>
      <c r="AE40" s="24"/>
      <c r="AG40" s="24"/>
      <c r="AK40" s="24"/>
    </row>
    <row r="41" spans="1:37" ht="15.75" customHeight="1">
      <c r="A41" s="16" t="s">
        <v>254</v>
      </c>
      <c r="B41" s="28">
        <v>-10.48</v>
      </c>
      <c r="C41" s="28">
        <v>11.08</v>
      </c>
      <c r="D41" s="17">
        <v>-24.22</v>
      </c>
      <c r="F41" s="24"/>
      <c r="J41" s="24"/>
      <c r="M41" s="24"/>
      <c r="N41" s="24"/>
      <c r="Y41" s="24"/>
      <c r="Z41" s="24"/>
      <c r="AA41" s="24"/>
      <c r="AB41" s="24"/>
      <c r="AC41" s="24"/>
      <c r="AE41" s="24"/>
      <c r="AG41" s="24"/>
      <c r="AK41" s="24"/>
    </row>
    <row r="42" spans="1:37" ht="15.75" customHeight="1">
      <c r="A42" s="10" t="s">
        <v>40</v>
      </c>
      <c r="B42" s="27">
        <v>5.41</v>
      </c>
      <c r="C42" s="27">
        <v>-7.0000000000000007E-2</v>
      </c>
      <c r="D42" s="11">
        <v>-26.15</v>
      </c>
      <c r="F42" s="24"/>
      <c r="X42" s="24"/>
      <c r="Y42" s="24"/>
      <c r="Z42" s="24"/>
      <c r="AA42" s="24"/>
      <c r="AB42" s="24"/>
      <c r="AC42" s="24"/>
      <c r="AF42" s="24"/>
      <c r="AG42" s="24"/>
      <c r="AH42" s="24"/>
      <c r="AI42" s="24"/>
      <c r="AJ42" s="24"/>
    </row>
    <row r="43" spans="1:37" ht="15.75" customHeight="1">
      <c r="A43" s="16" t="s">
        <v>260</v>
      </c>
      <c r="B43" s="28">
        <v>7.25</v>
      </c>
      <c r="C43" s="28">
        <v>13.25</v>
      </c>
      <c r="D43" s="17">
        <v>-4.1500000000000004</v>
      </c>
      <c r="F43" s="24"/>
      <c r="J43" s="24"/>
      <c r="M43" s="24"/>
      <c r="N43" s="24"/>
      <c r="O43" s="24"/>
      <c r="P43" s="24"/>
      <c r="R43" s="24"/>
      <c r="X43" s="24"/>
      <c r="Y43" s="24"/>
      <c r="Z43" s="24"/>
      <c r="AA43" s="24"/>
      <c r="AB43" s="24"/>
      <c r="AC43" s="24"/>
      <c r="AD43" s="24"/>
      <c r="AE43" s="24"/>
      <c r="AG43" s="24"/>
      <c r="AI43" s="24"/>
      <c r="AK43" s="24"/>
    </row>
    <row r="44" spans="1:37" ht="15.75" customHeight="1">
      <c r="A44" s="10" t="s">
        <v>206</v>
      </c>
      <c r="B44" s="27">
        <v>11.35</v>
      </c>
      <c r="C44" s="27" t="s">
        <v>592</v>
      </c>
      <c r="D44" s="11">
        <v>13.23</v>
      </c>
      <c r="F44" s="24"/>
      <c r="J44" s="24"/>
      <c r="M44" s="24"/>
      <c r="N44" s="24"/>
      <c r="O44" s="24"/>
      <c r="P44" s="24"/>
      <c r="Q44" s="24"/>
      <c r="R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I44" s="24"/>
      <c r="AK44" s="24"/>
    </row>
    <row r="45" spans="1:37" ht="15.75" customHeight="1">
      <c r="A45" s="16" t="s">
        <v>267</v>
      </c>
      <c r="B45" s="28">
        <v>20.74</v>
      </c>
      <c r="C45" s="28">
        <v>5.64</v>
      </c>
      <c r="D45" s="17">
        <v>10.6</v>
      </c>
      <c r="F45" s="24"/>
      <c r="J45" s="24"/>
      <c r="K45" s="24"/>
      <c r="M45" s="24"/>
      <c r="N45" s="24"/>
      <c r="Y45" s="24"/>
      <c r="Z45" s="24"/>
      <c r="AA45" s="24"/>
      <c r="AB45" s="24"/>
      <c r="AC45" s="24"/>
      <c r="AD45" s="24"/>
      <c r="AE45" s="24"/>
      <c r="AI45" s="24"/>
      <c r="AK45" s="24"/>
    </row>
    <row r="46" spans="1:37" ht="15.75" customHeight="1">
      <c r="A46" s="10" t="s">
        <v>34</v>
      </c>
      <c r="B46" s="27">
        <v>2.2799999999999998</v>
      </c>
      <c r="C46" s="27">
        <v>0.95</v>
      </c>
      <c r="D46" s="11" t="s">
        <v>592</v>
      </c>
      <c r="F46" s="24"/>
      <c r="K46" s="24"/>
      <c r="M46" s="24"/>
      <c r="X46" s="24"/>
      <c r="Y46" s="24"/>
      <c r="Z46" s="24"/>
      <c r="AA46" s="24"/>
      <c r="AB46" s="24"/>
      <c r="AC46" s="24"/>
      <c r="AD46" s="24"/>
      <c r="AI46" s="24"/>
    </row>
    <row r="47" spans="1:37" ht="15.75" customHeight="1">
      <c r="A47" s="16" t="s">
        <v>16</v>
      </c>
      <c r="B47" s="28">
        <v>13.11</v>
      </c>
      <c r="C47" s="28">
        <v>-6.96</v>
      </c>
      <c r="D47" s="17">
        <v>-2.54</v>
      </c>
      <c r="F47" s="24"/>
      <c r="J47" s="24"/>
      <c r="K47" s="24"/>
      <c r="L47" s="24"/>
      <c r="M47" s="24"/>
      <c r="N47" s="24"/>
      <c r="O47" s="24"/>
      <c r="P47" s="24"/>
      <c r="R47" s="24"/>
      <c r="X47" s="24"/>
      <c r="Y47" s="24"/>
      <c r="Z47" s="24"/>
      <c r="AA47" s="24"/>
      <c r="AB47" s="24"/>
      <c r="AC47" s="24"/>
      <c r="AD47" s="24"/>
      <c r="AE47" s="24"/>
      <c r="AG47" s="24"/>
      <c r="AI47" s="24"/>
      <c r="AJ47" s="24"/>
      <c r="AK47" s="24"/>
    </row>
    <row r="48" spans="1:37" ht="15.75" customHeight="1">
      <c r="A48" s="10" t="s">
        <v>73</v>
      </c>
      <c r="B48" s="27">
        <v>-24.65</v>
      </c>
      <c r="C48" s="27">
        <v>17.96</v>
      </c>
      <c r="D48" s="11" t="s">
        <v>592</v>
      </c>
      <c r="F48" s="24"/>
      <c r="K48" s="24"/>
      <c r="M48" s="24"/>
      <c r="N48" s="24"/>
      <c r="P48" s="24"/>
      <c r="X48" s="24"/>
      <c r="Y48" s="24"/>
      <c r="Z48" s="24"/>
      <c r="AA48" s="24"/>
      <c r="AB48" s="24"/>
      <c r="AC48" s="24"/>
      <c r="AG48" s="24"/>
      <c r="AJ48" s="24"/>
      <c r="AK48" s="24"/>
    </row>
    <row r="49" spans="1:37" ht="15.75" customHeight="1">
      <c r="A49" s="16" t="s">
        <v>273</v>
      </c>
      <c r="B49" s="28" t="s">
        <v>592</v>
      </c>
      <c r="C49" s="28" t="s">
        <v>592</v>
      </c>
      <c r="D49" s="17">
        <v>-9.69</v>
      </c>
      <c r="F49" s="24"/>
      <c r="J49" s="24"/>
      <c r="K49" s="24"/>
      <c r="M49" s="24"/>
      <c r="Y49" s="24"/>
      <c r="Z49" s="24"/>
      <c r="AA49" s="24"/>
      <c r="AB49" s="24"/>
      <c r="AC49" s="24"/>
      <c r="AE49" s="24"/>
      <c r="AF49" s="24"/>
      <c r="AH49" s="24"/>
      <c r="AI49" s="24"/>
      <c r="AJ49" s="24"/>
    </row>
    <row r="50" spans="1:37" ht="15.75" customHeight="1">
      <c r="A50" s="10" t="s">
        <v>221</v>
      </c>
      <c r="B50" s="27">
        <v>8.89</v>
      </c>
      <c r="C50" s="27">
        <v>15.2</v>
      </c>
      <c r="D50" s="11" t="s">
        <v>592</v>
      </c>
      <c r="F50" s="24"/>
      <c r="J50" s="24"/>
      <c r="Y50" s="24"/>
      <c r="Z50" s="24"/>
      <c r="AA50" s="24"/>
      <c r="AB50" s="24"/>
      <c r="AC50" s="24"/>
      <c r="AE50" s="24"/>
      <c r="AF50" s="24"/>
      <c r="AG50" s="24"/>
      <c r="AH50" s="24"/>
      <c r="AI50" s="24"/>
      <c r="AJ50" s="24"/>
    </row>
    <row r="51" spans="1:37" ht="15.75" customHeight="1">
      <c r="A51" s="16" t="s">
        <v>224</v>
      </c>
      <c r="B51" s="28">
        <v>-3.16</v>
      </c>
      <c r="C51" s="28">
        <v>2.88</v>
      </c>
      <c r="D51" s="17" t="s">
        <v>592</v>
      </c>
      <c r="F51" s="24"/>
      <c r="J51" s="24"/>
      <c r="K51" s="24"/>
      <c r="M51" s="24"/>
      <c r="Y51" s="24"/>
      <c r="Z51" s="24"/>
      <c r="AA51" s="24"/>
      <c r="AB51" s="24"/>
      <c r="AC51" s="24"/>
      <c r="AE51" s="24"/>
      <c r="AG51" s="24"/>
      <c r="AJ51" s="24"/>
    </row>
    <row r="52" spans="1:37" ht="15.75" customHeight="1">
      <c r="A52" s="10" t="s">
        <v>37</v>
      </c>
      <c r="B52" s="27">
        <v>-10.15</v>
      </c>
      <c r="C52" s="27">
        <v>4.8600000000000003</v>
      </c>
      <c r="D52" s="11" t="s">
        <v>592</v>
      </c>
      <c r="F52" s="24"/>
      <c r="J52" s="24"/>
      <c r="K52" s="24"/>
      <c r="M52" s="24"/>
      <c r="X52" s="24"/>
      <c r="Y52" s="24"/>
      <c r="Z52" s="24"/>
      <c r="AA52" s="24"/>
      <c r="AB52" s="24"/>
      <c r="AC52" s="24"/>
      <c r="AE52" s="24"/>
      <c r="AF52" s="24"/>
      <c r="AG52" s="24"/>
      <c r="AH52" s="24"/>
      <c r="AJ52" s="24"/>
    </row>
    <row r="53" spans="1:37" ht="15.75" customHeight="1">
      <c r="A53" s="16" t="s">
        <v>287</v>
      </c>
      <c r="B53" s="28" t="s">
        <v>592</v>
      </c>
      <c r="C53" s="28">
        <v>3.07</v>
      </c>
      <c r="D53" s="17" t="s">
        <v>592</v>
      </c>
      <c r="F53" s="24"/>
      <c r="J53" s="24"/>
      <c r="K53" s="24"/>
      <c r="M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</row>
    <row r="54" spans="1:37" ht="13">
      <c r="A54" s="10" t="s">
        <v>288</v>
      </c>
      <c r="B54" s="27">
        <v>-29.64</v>
      </c>
      <c r="C54" s="27">
        <v>13.04</v>
      </c>
      <c r="D54" s="11">
        <v>-0.97</v>
      </c>
      <c r="F54" s="24"/>
      <c r="Y54" s="24"/>
      <c r="Z54" s="24"/>
      <c r="AA54" s="24"/>
      <c r="AB54" s="24"/>
      <c r="AC54" s="24"/>
      <c r="AF54" s="24"/>
      <c r="AG54" s="24"/>
      <c r="AH54" s="24"/>
    </row>
    <row r="55" spans="1:37" ht="13">
      <c r="A55" s="16" t="s">
        <v>35</v>
      </c>
      <c r="B55" s="28">
        <v>4.43</v>
      </c>
      <c r="C55" s="28" t="s">
        <v>592</v>
      </c>
      <c r="D55" s="17" t="s">
        <v>592</v>
      </c>
      <c r="F55" s="24"/>
      <c r="J55" s="24"/>
      <c r="K55" s="24"/>
      <c r="M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</row>
    <row r="56" spans="1:37" ht="13">
      <c r="A56" s="10" t="s">
        <v>38</v>
      </c>
      <c r="B56" s="27">
        <v>-6.29</v>
      </c>
      <c r="C56" s="27" t="s">
        <v>592</v>
      </c>
      <c r="D56" s="11" t="s">
        <v>592</v>
      </c>
      <c r="F56" s="24"/>
      <c r="J56" s="24"/>
      <c r="K56" s="24"/>
      <c r="M56" s="24"/>
      <c r="Y56" s="24"/>
      <c r="Z56" s="24"/>
      <c r="AA56" s="24"/>
      <c r="AB56" s="24"/>
      <c r="AC56" s="24"/>
      <c r="AE56" s="24"/>
      <c r="AF56" s="24"/>
      <c r="AG56" s="24"/>
      <c r="AH56" s="24"/>
      <c r="AI56" s="24"/>
      <c r="AJ56" s="24"/>
    </row>
    <row r="57" spans="1:37" ht="13">
      <c r="A57" s="16" t="s">
        <v>228</v>
      </c>
      <c r="B57" s="28">
        <v>11.55</v>
      </c>
      <c r="C57" s="28">
        <v>3.7</v>
      </c>
      <c r="D57" s="17" t="s">
        <v>592</v>
      </c>
      <c r="F57" s="24"/>
      <c r="J57" s="24"/>
      <c r="K57" s="24"/>
      <c r="M57" s="24"/>
      <c r="Y57" s="24"/>
      <c r="Z57" s="24"/>
      <c r="AA57" s="24"/>
      <c r="AB57" s="24"/>
      <c r="AC57" s="24"/>
      <c r="AE57" s="24"/>
      <c r="AF57" s="24"/>
      <c r="AG57" s="24"/>
      <c r="AH57" s="24"/>
      <c r="AI57" s="24"/>
      <c r="AJ57" s="24"/>
    </row>
    <row r="58" spans="1:37" ht="13">
      <c r="A58" s="10" t="s">
        <v>252</v>
      </c>
      <c r="B58" s="27" t="s">
        <v>592</v>
      </c>
      <c r="C58" s="27">
        <v>-0.48</v>
      </c>
      <c r="D58" s="11" t="s">
        <v>592</v>
      </c>
      <c r="F58" s="24"/>
      <c r="J58" s="24"/>
      <c r="Y58" s="24"/>
      <c r="Z58" s="24"/>
      <c r="AA58" s="24"/>
      <c r="AB58" s="24"/>
      <c r="AC58" s="24"/>
      <c r="AD58" s="24"/>
      <c r="AE58" s="24"/>
      <c r="AF58" s="24"/>
      <c r="AG58" s="24"/>
      <c r="AJ58" s="24"/>
    </row>
    <row r="59" spans="1:37" ht="13">
      <c r="A59" s="16" t="s">
        <v>54</v>
      </c>
      <c r="B59" s="28">
        <v>-11.67</v>
      </c>
      <c r="C59" s="28">
        <v>-2.94</v>
      </c>
      <c r="D59" s="17" t="s">
        <v>592</v>
      </c>
      <c r="F59" s="24"/>
      <c r="J59" s="24"/>
      <c r="K59" s="24"/>
      <c r="M59" s="24"/>
      <c r="Y59" s="24"/>
      <c r="Z59" s="24"/>
      <c r="AA59" s="24"/>
      <c r="AB59" s="24"/>
      <c r="AC59" s="24"/>
      <c r="AE59" s="24"/>
      <c r="AF59" s="24"/>
      <c r="AG59" s="24"/>
      <c r="AH59" s="24"/>
      <c r="AJ59" s="24"/>
    </row>
    <row r="60" spans="1:37" ht="13">
      <c r="A60" s="10" t="s">
        <v>44</v>
      </c>
      <c r="B60" s="27">
        <v>-19.510000000000002</v>
      </c>
      <c r="C60" s="27" t="s">
        <v>592</v>
      </c>
      <c r="D60" s="11" t="s">
        <v>592</v>
      </c>
      <c r="F60" s="24"/>
      <c r="J60" s="24"/>
      <c r="K60" s="24"/>
      <c r="M60" s="24"/>
      <c r="N60" s="24"/>
      <c r="O60" s="24"/>
      <c r="P60" s="24"/>
      <c r="R60" s="24"/>
      <c r="X60" s="24"/>
      <c r="Y60" s="24"/>
      <c r="Z60" s="24"/>
      <c r="AA60" s="24"/>
      <c r="AB60" s="24"/>
      <c r="AC60" s="24"/>
      <c r="AD60" s="24"/>
      <c r="AE60" s="24"/>
      <c r="AG60" s="24"/>
      <c r="AI60" s="24"/>
      <c r="AK60" s="24"/>
    </row>
    <row r="61" spans="1:37" ht="13">
      <c r="A61" s="16" t="s">
        <v>65</v>
      </c>
      <c r="B61" s="28">
        <v>-2.67</v>
      </c>
      <c r="C61" s="28">
        <v>14.42</v>
      </c>
      <c r="D61" s="17" t="s">
        <v>592</v>
      </c>
      <c r="F61" s="24"/>
      <c r="J61" s="24"/>
      <c r="K61" s="24"/>
      <c r="M61" s="24"/>
      <c r="Y61" s="24"/>
      <c r="Z61" s="24"/>
      <c r="AA61" s="24"/>
      <c r="AB61" s="24"/>
      <c r="AC61" s="24"/>
      <c r="AE61" s="24"/>
      <c r="AG61" s="24"/>
    </row>
    <row r="62" spans="1:37" ht="13">
      <c r="A62" s="10" t="s">
        <v>243</v>
      </c>
      <c r="B62" s="27">
        <v>-8.59</v>
      </c>
      <c r="C62" s="27">
        <v>-8.83</v>
      </c>
      <c r="D62" s="11">
        <v>17.260000000000002</v>
      </c>
      <c r="F62" s="24"/>
      <c r="J62" s="24"/>
      <c r="K62" s="24"/>
      <c r="M62" s="24"/>
      <c r="N62" s="24"/>
      <c r="P62" s="24"/>
      <c r="X62" s="24"/>
      <c r="Y62" s="24"/>
      <c r="Z62" s="24"/>
      <c r="AA62" s="24"/>
      <c r="AB62" s="24"/>
      <c r="AC62" s="24"/>
      <c r="AE62" s="24"/>
      <c r="AG62" s="24"/>
      <c r="AK62" s="24"/>
    </row>
    <row r="63" spans="1:37" ht="13">
      <c r="A63" s="16" t="s">
        <v>327</v>
      </c>
      <c r="B63" s="28">
        <v>17.68</v>
      </c>
      <c r="C63" s="28" t="s">
        <v>592</v>
      </c>
      <c r="D63" s="17">
        <v>-6.94</v>
      </c>
      <c r="F63" s="24"/>
      <c r="H63" s="24"/>
      <c r="K63" s="24"/>
      <c r="M63" s="24"/>
      <c r="N63" s="24"/>
      <c r="P63" s="24"/>
      <c r="X63" s="24"/>
      <c r="Y63" s="24"/>
      <c r="Z63" s="24"/>
      <c r="AA63" s="24"/>
      <c r="AB63" s="24"/>
      <c r="AC63" s="24"/>
      <c r="AD63" s="24"/>
      <c r="AG63" s="24"/>
      <c r="AK63" s="24"/>
    </row>
    <row r="64" spans="1:37" ht="13">
      <c r="A64" s="10" t="s">
        <v>328</v>
      </c>
      <c r="B64" s="27">
        <v>-2.2599999999999998</v>
      </c>
      <c r="C64" s="27">
        <v>7.42</v>
      </c>
      <c r="D64" s="11" t="s">
        <v>592</v>
      </c>
      <c r="F64" s="24"/>
      <c r="J64" s="24"/>
      <c r="K64" s="24"/>
      <c r="M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7" ht="13">
      <c r="A65" s="16" t="s">
        <v>245</v>
      </c>
      <c r="B65" s="28">
        <v>-3.71</v>
      </c>
      <c r="C65" s="28" t="s">
        <v>592</v>
      </c>
      <c r="D65" s="17">
        <v>2.86</v>
      </c>
      <c r="F65" s="24"/>
      <c r="J65" s="24"/>
      <c r="K65" s="24"/>
      <c r="M65" s="24"/>
      <c r="N65" s="24"/>
      <c r="X65" s="24"/>
      <c r="Y65" s="24"/>
      <c r="Z65" s="24"/>
      <c r="AA65" s="24"/>
      <c r="AB65" s="24"/>
      <c r="AC65" s="24"/>
      <c r="AE65" s="24"/>
      <c r="AF65" s="24"/>
      <c r="AG65" s="24"/>
      <c r="AH65" s="24"/>
      <c r="AI65" s="24"/>
      <c r="AJ65" s="24"/>
      <c r="AK65" s="24"/>
    </row>
    <row r="66" spans="1:37" ht="13">
      <c r="A66" s="10" t="s">
        <v>28</v>
      </c>
      <c r="B66" s="27">
        <v>-4.72</v>
      </c>
      <c r="C66" s="27">
        <v>-0.81</v>
      </c>
      <c r="D66" s="11" t="s">
        <v>592</v>
      </c>
      <c r="F66" s="24"/>
      <c r="J66" s="24"/>
      <c r="K66" s="24"/>
      <c r="M66" s="24"/>
      <c r="Y66" s="24"/>
      <c r="Z66" s="24"/>
      <c r="AA66" s="24"/>
      <c r="AB66" s="24"/>
      <c r="AC66" s="24"/>
      <c r="AE66" s="24"/>
      <c r="AG66" s="24"/>
    </row>
    <row r="67" spans="1:37" ht="13">
      <c r="A67" s="16" t="s">
        <v>355</v>
      </c>
      <c r="B67" s="28">
        <v>15.89</v>
      </c>
      <c r="C67" s="28">
        <v>18.489999999999998</v>
      </c>
      <c r="D67" s="17" t="s">
        <v>592</v>
      </c>
      <c r="F67" s="24"/>
      <c r="J67" s="24"/>
      <c r="K67" s="24"/>
      <c r="M67" s="24"/>
      <c r="N67" s="24"/>
      <c r="P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K67" s="24"/>
    </row>
    <row r="68" spans="1:37" ht="13">
      <c r="A68" s="10" t="s">
        <v>253</v>
      </c>
      <c r="B68" s="27">
        <v>-2.2400000000000002</v>
      </c>
      <c r="C68" s="27">
        <v>-1.1299999999999999</v>
      </c>
      <c r="D68" s="11">
        <v>-10.87</v>
      </c>
      <c r="F68" s="24"/>
      <c r="M68" s="24"/>
      <c r="P68" s="24"/>
      <c r="X68" s="24"/>
      <c r="Y68" s="24"/>
      <c r="Z68" s="24"/>
      <c r="AA68" s="24"/>
      <c r="AB68" s="24"/>
      <c r="AC68" s="24"/>
      <c r="AG68" s="24"/>
    </row>
    <row r="69" spans="1:37" ht="13">
      <c r="A69" s="16" t="s">
        <v>361</v>
      </c>
      <c r="B69" s="28">
        <v>6.08</v>
      </c>
      <c r="C69" s="28">
        <v>-7.32</v>
      </c>
      <c r="D69" s="17" t="s">
        <v>592</v>
      </c>
      <c r="F69" s="24"/>
      <c r="I69" s="24"/>
      <c r="J69" s="24"/>
      <c r="L69" s="24"/>
      <c r="M69" s="24"/>
      <c r="N69" s="24"/>
      <c r="O69" s="24"/>
      <c r="P69" s="24"/>
      <c r="X69" s="24"/>
      <c r="Y69" s="24"/>
      <c r="Z69" s="24"/>
      <c r="AA69" s="24"/>
      <c r="AB69" s="24"/>
      <c r="AC69" s="24"/>
      <c r="AD69" s="24"/>
      <c r="AE69" s="24"/>
      <c r="AG69" s="24"/>
      <c r="AK69" s="24"/>
    </row>
    <row r="70" spans="1:37" ht="13">
      <c r="A70" s="10" t="s">
        <v>106</v>
      </c>
      <c r="B70" s="27">
        <v>-14.65</v>
      </c>
      <c r="C70" s="27" t="s">
        <v>592</v>
      </c>
      <c r="D70" s="11" t="s">
        <v>592</v>
      </c>
      <c r="F70" s="24"/>
      <c r="J70" s="24"/>
      <c r="M70" s="24"/>
      <c r="N70" s="24"/>
      <c r="P70" s="24"/>
      <c r="X70" s="24"/>
      <c r="Y70" s="24"/>
      <c r="Z70" s="24"/>
      <c r="AA70" s="24"/>
      <c r="AB70" s="24"/>
      <c r="AC70" s="24"/>
      <c r="AD70" s="24"/>
      <c r="AE70" s="24"/>
      <c r="AG70" s="24"/>
      <c r="AK70" s="24"/>
    </row>
    <row r="71" spans="1:37" ht="13">
      <c r="A71" s="16" t="s">
        <v>255</v>
      </c>
      <c r="B71" s="28" t="s">
        <v>592</v>
      </c>
      <c r="C71" s="28">
        <v>10.18</v>
      </c>
      <c r="D71" s="17" t="s">
        <v>592</v>
      </c>
      <c r="F71" s="24"/>
      <c r="J71" s="24"/>
      <c r="M71" s="24"/>
      <c r="N71" s="24"/>
      <c r="P71" s="24"/>
      <c r="X71" s="24"/>
      <c r="Y71" s="24"/>
      <c r="Z71" s="24"/>
      <c r="AA71" s="24"/>
      <c r="AB71" s="24"/>
      <c r="AC71" s="24"/>
      <c r="AD71" s="24"/>
      <c r="AE71" s="24"/>
      <c r="AG71" s="24"/>
      <c r="AK71" s="24"/>
    </row>
    <row r="72" spans="1:37" ht="13">
      <c r="A72" s="10" t="s">
        <v>258</v>
      </c>
      <c r="B72" s="27">
        <v>4.21</v>
      </c>
      <c r="C72" s="27">
        <v>3.54</v>
      </c>
      <c r="D72" s="11">
        <v>-9.93</v>
      </c>
      <c r="F72" s="24"/>
      <c r="J72" s="24"/>
      <c r="M72" s="24"/>
      <c r="P72" s="24"/>
      <c r="X72" s="24"/>
      <c r="Y72" s="24"/>
      <c r="Z72" s="24"/>
      <c r="AA72" s="24"/>
      <c r="AB72" s="24"/>
      <c r="AC72" s="24"/>
      <c r="AD72" s="24"/>
      <c r="AE72" s="24"/>
      <c r="AG72" s="24"/>
    </row>
    <row r="73" spans="1:37" ht="13">
      <c r="A73" s="16" t="s">
        <v>285</v>
      </c>
      <c r="B73" s="28">
        <v>12.76</v>
      </c>
      <c r="C73" s="28" t="s">
        <v>592</v>
      </c>
      <c r="D73" s="17" t="s">
        <v>592</v>
      </c>
      <c r="F73" s="24"/>
      <c r="J73" s="24"/>
      <c r="K73" s="24"/>
      <c r="M73" s="24"/>
      <c r="N73" s="24"/>
      <c r="P73" s="24"/>
      <c r="X73" s="24"/>
      <c r="Y73" s="24"/>
      <c r="Z73" s="24"/>
      <c r="AA73" s="24"/>
      <c r="AB73" s="24"/>
      <c r="AC73" s="24"/>
      <c r="AD73" s="24"/>
      <c r="AE73" s="24"/>
      <c r="AG73" s="24"/>
      <c r="AI73" s="24"/>
      <c r="AJ73" s="24"/>
      <c r="AK73" s="24"/>
    </row>
    <row r="74" spans="1:37" ht="13">
      <c r="A74" s="10" t="s">
        <v>229</v>
      </c>
      <c r="B74" s="27">
        <v>-5.3</v>
      </c>
      <c r="C74" s="27" t="s">
        <v>592</v>
      </c>
      <c r="D74" s="11">
        <v>-11.54</v>
      </c>
      <c r="F74" s="24"/>
      <c r="J74" s="24"/>
      <c r="K74" s="24"/>
      <c r="M74" s="24"/>
      <c r="X74" s="24"/>
      <c r="Y74" s="24"/>
      <c r="Z74" s="24"/>
      <c r="AA74" s="24"/>
      <c r="AB74" s="24"/>
      <c r="AC74" s="24"/>
      <c r="AD74" s="24"/>
      <c r="AE74" s="24"/>
      <c r="AG74" s="24"/>
      <c r="AH74" s="24"/>
      <c r="AI74" s="24"/>
      <c r="AJ74" s="24"/>
    </row>
    <row r="75" spans="1:37" ht="13">
      <c r="A75" s="16" t="s">
        <v>30</v>
      </c>
      <c r="B75" s="28">
        <v>17.27</v>
      </c>
      <c r="C75" s="28">
        <v>23.88</v>
      </c>
      <c r="D75" s="17">
        <v>-6.15</v>
      </c>
      <c r="F75" s="24"/>
      <c r="J75" s="24"/>
      <c r="K75" s="24"/>
      <c r="M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7" ht="13">
      <c r="A76" s="10" t="s">
        <v>370</v>
      </c>
      <c r="B76" s="27">
        <v>-6.53</v>
      </c>
      <c r="C76" s="27">
        <v>-1.43</v>
      </c>
      <c r="D76" s="11">
        <v>-3.17</v>
      </c>
      <c r="F76" s="24"/>
      <c r="J76" s="24"/>
      <c r="K76" s="24"/>
      <c r="M76" s="24"/>
      <c r="P76" s="24"/>
      <c r="X76" s="24"/>
      <c r="Y76" s="24"/>
      <c r="Z76" s="24"/>
      <c r="AA76" s="24"/>
      <c r="AB76" s="24"/>
      <c r="AC76" s="24"/>
      <c r="AD76" s="24"/>
      <c r="AE76" s="24"/>
      <c r="AG76" s="24"/>
      <c r="AH76" s="24"/>
      <c r="AI76" s="24"/>
      <c r="AJ76" s="24"/>
    </row>
    <row r="77" spans="1:37" ht="13">
      <c r="A77" s="16" t="s">
        <v>373</v>
      </c>
      <c r="B77" s="28" t="s">
        <v>592</v>
      </c>
      <c r="C77" s="28">
        <v>0.99</v>
      </c>
      <c r="D77" s="17" t="s">
        <v>592</v>
      </c>
      <c r="F77" s="24"/>
      <c r="Y77" s="24"/>
      <c r="Z77" s="24"/>
      <c r="AA77" s="24"/>
      <c r="AB77" s="24"/>
      <c r="AC77" s="24"/>
      <c r="AF77" s="24"/>
      <c r="AG77" s="24"/>
      <c r="AI77" s="24"/>
    </row>
    <row r="78" spans="1:37" ht="13">
      <c r="A78" s="10" t="s">
        <v>377</v>
      </c>
      <c r="B78" s="27" t="s">
        <v>592</v>
      </c>
      <c r="C78" s="27">
        <v>10.210000000000001</v>
      </c>
      <c r="D78" s="11">
        <v>31.23</v>
      </c>
      <c r="F78" s="24"/>
      <c r="J78" s="24"/>
      <c r="K78" s="24"/>
      <c r="M78" s="24"/>
      <c r="X78" s="24"/>
      <c r="Y78" s="24"/>
      <c r="Z78" s="24"/>
      <c r="AA78" s="24"/>
      <c r="AB78" s="24"/>
      <c r="AC78" s="24"/>
      <c r="AE78" s="24"/>
      <c r="AG78" s="24"/>
    </row>
    <row r="79" spans="1:37" ht="13">
      <c r="A79" s="16" t="s">
        <v>263</v>
      </c>
      <c r="B79" s="28">
        <v>-13.75</v>
      </c>
      <c r="C79" s="28" t="s">
        <v>592</v>
      </c>
      <c r="D79" s="17">
        <v>-15.16</v>
      </c>
      <c r="F79" s="24"/>
      <c r="J79" s="24"/>
      <c r="K79" s="24"/>
      <c r="M79" s="24"/>
      <c r="N79" s="24"/>
      <c r="O79" s="24"/>
      <c r="P79" s="24"/>
      <c r="X79" s="24"/>
      <c r="Y79" s="24"/>
      <c r="Z79" s="24"/>
      <c r="AA79" s="24"/>
      <c r="AB79" s="24"/>
      <c r="AC79" s="24"/>
      <c r="AD79" s="24"/>
      <c r="AE79" s="24"/>
      <c r="AG79" s="24"/>
      <c r="AK79" s="24"/>
    </row>
    <row r="80" spans="1:37" ht="13">
      <c r="A80" s="10" t="s">
        <v>264</v>
      </c>
      <c r="B80" s="27">
        <v>7.43</v>
      </c>
      <c r="C80" s="27">
        <v>9.5399999999999991</v>
      </c>
      <c r="D80" s="11">
        <v>-8.4</v>
      </c>
      <c r="F80" s="24"/>
      <c r="J80" s="24"/>
      <c r="K80" s="24"/>
      <c r="M80" s="24"/>
      <c r="X80" s="24"/>
      <c r="Y80" s="24"/>
      <c r="Z80" s="24"/>
      <c r="AA80" s="24"/>
      <c r="AB80" s="24"/>
      <c r="AC80" s="24"/>
      <c r="AD80" s="24"/>
      <c r="AE80" s="24"/>
      <c r="AG80" s="24"/>
    </row>
    <row r="81" spans="1:37" ht="13">
      <c r="A81" s="16" t="s">
        <v>235</v>
      </c>
      <c r="B81" s="28">
        <v>12.16</v>
      </c>
      <c r="C81" s="28">
        <v>-3.07</v>
      </c>
      <c r="D81" s="17">
        <v>12.61</v>
      </c>
      <c r="F81" s="24"/>
      <c r="J81" s="24"/>
      <c r="K81" s="24"/>
      <c r="M81" s="24"/>
      <c r="P81" s="24"/>
      <c r="X81" s="24"/>
      <c r="Y81" s="24"/>
      <c r="Z81" s="24"/>
      <c r="AA81" s="24"/>
      <c r="AB81" s="24"/>
      <c r="AC81" s="24"/>
      <c r="AE81" s="24"/>
      <c r="AF81" s="24"/>
      <c r="AG81" s="24"/>
      <c r="AH81" s="24"/>
      <c r="AI81" s="24"/>
    </row>
    <row r="82" spans="1:37" ht="13">
      <c r="A82" s="10" t="s">
        <v>304</v>
      </c>
      <c r="B82" s="27">
        <v>15.06</v>
      </c>
      <c r="C82" s="27">
        <v>13.27</v>
      </c>
      <c r="D82" s="11" t="s">
        <v>592</v>
      </c>
      <c r="F82" s="24"/>
      <c r="J82" s="24"/>
      <c r="K82" s="24"/>
      <c r="M82" s="24"/>
      <c r="Y82" s="24"/>
      <c r="Z82" s="24"/>
      <c r="AA82" s="24"/>
      <c r="AB82" s="24"/>
      <c r="AC82" s="24"/>
      <c r="AD82" s="24"/>
      <c r="AE82" s="24"/>
      <c r="AG82" s="24"/>
      <c r="AH82" s="24"/>
      <c r="AI82" s="24"/>
      <c r="AJ82" s="24"/>
    </row>
    <row r="83" spans="1:37" ht="13">
      <c r="A83" s="16" t="s">
        <v>48</v>
      </c>
      <c r="B83" s="28">
        <v>7</v>
      </c>
      <c r="C83" s="28">
        <v>-6.21</v>
      </c>
      <c r="D83" s="17" t="s">
        <v>592</v>
      </c>
      <c r="F83" s="24"/>
      <c r="G83" s="24"/>
      <c r="J83" s="24"/>
      <c r="K83" s="24"/>
      <c r="M83" s="24"/>
      <c r="N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K83" s="24"/>
    </row>
    <row r="84" spans="1:37" ht="13">
      <c r="A84" s="10" t="s">
        <v>382</v>
      </c>
      <c r="B84" s="27">
        <v>1.22</v>
      </c>
      <c r="C84" s="27">
        <v>-10.92</v>
      </c>
      <c r="D84" s="11">
        <v>6</v>
      </c>
      <c r="F84" s="24"/>
      <c r="M84" s="24"/>
      <c r="Y84" s="24"/>
      <c r="Z84" s="24"/>
      <c r="AA84" s="24"/>
      <c r="AB84" s="24"/>
      <c r="AC84" s="24"/>
      <c r="AF84" s="24"/>
      <c r="AG84" s="24"/>
      <c r="AH84" s="24"/>
      <c r="AI84" s="24"/>
      <c r="AJ84" s="24"/>
    </row>
    <row r="85" spans="1:37" ht="13">
      <c r="A85" s="16" t="s">
        <v>271</v>
      </c>
      <c r="B85" s="28" t="s">
        <v>592</v>
      </c>
      <c r="C85" s="28">
        <v>9.1999999999999993</v>
      </c>
      <c r="D85" s="17" t="s">
        <v>592</v>
      </c>
      <c r="F85" s="24"/>
      <c r="J85" s="24"/>
      <c r="K85" s="24"/>
      <c r="M85" s="24"/>
      <c r="N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K85" s="24"/>
    </row>
    <row r="86" spans="1:37" ht="13">
      <c r="A86" s="10" t="s">
        <v>36</v>
      </c>
      <c r="B86" s="27">
        <v>13.58</v>
      </c>
      <c r="C86" s="27">
        <v>33.799999999999997</v>
      </c>
      <c r="D86" s="11">
        <v>0.24</v>
      </c>
      <c r="F86" s="24"/>
      <c r="J86" s="24"/>
      <c r="K86" s="24"/>
      <c r="M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J86" s="24"/>
    </row>
    <row r="87" spans="1:37" ht="13">
      <c r="A87" s="16" t="s">
        <v>392</v>
      </c>
      <c r="B87" s="28">
        <v>5.45</v>
      </c>
      <c r="C87" s="28" t="s">
        <v>592</v>
      </c>
      <c r="D87" s="17" t="s">
        <v>592</v>
      </c>
      <c r="F87" s="24"/>
      <c r="K87" s="24"/>
      <c r="M87" s="24"/>
      <c r="Y87" s="24"/>
      <c r="Z87" s="24"/>
      <c r="AA87" s="24"/>
      <c r="AC87" s="24"/>
      <c r="AG87" s="24"/>
      <c r="AJ87" s="24"/>
    </row>
    <row r="88" spans="1:37" ht="13">
      <c r="A88" s="10" t="s">
        <v>401</v>
      </c>
      <c r="B88" s="27">
        <v>-0.56000000000000005</v>
      </c>
      <c r="C88" s="27">
        <v>5.45</v>
      </c>
      <c r="D88" s="11">
        <v>-13.28</v>
      </c>
      <c r="F88" s="24"/>
      <c r="J88" s="24"/>
      <c r="K88" s="24"/>
      <c r="L88" s="24"/>
      <c r="M88" s="24"/>
      <c r="N88" s="24"/>
      <c r="O88" s="24"/>
      <c r="P88" s="24"/>
      <c r="R88" s="24"/>
      <c r="X88" s="24"/>
      <c r="Y88" s="24"/>
      <c r="Z88" s="24"/>
      <c r="AA88" s="24"/>
      <c r="AB88" s="24"/>
      <c r="AC88" s="24"/>
      <c r="AD88" s="24"/>
      <c r="AE88" s="24"/>
      <c r="AG88" s="24"/>
      <c r="AI88" s="24"/>
      <c r="AJ88" s="24"/>
      <c r="AK88" s="24"/>
    </row>
    <row r="89" spans="1:37" ht="13">
      <c r="A89" s="16" t="s">
        <v>404</v>
      </c>
      <c r="B89" s="28">
        <v>-0.61</v>
      </c>
      <c r="C89" s="28">
        <v>13.61</v>
      </c>
      <c r="D89" s="17" t="s">
        <v>592</v>
      </c>
      <c r="F89" s="24"/>
      <c r="J89" s="24"/>
      <c r="K89" s="24"/>
      <c r="M89" s="24"/>
      <c r="N89" s="24"/>
      <c r="Y89" s="24"/>
      <c r="Z89" s="24"/>
      <c r="AA89" s="24"/>
      <c r="AB89" s="24"/>
      <c r="AC89" s="24"/>
      <c r="AE89" s="24"/>
      <c r="AF89" s="24"/>
      <c r="AG89" s="24"/>
      <c r="AH89" s="24"/>
      <c r="AJ89" s="24"/>
      <c r="AK89" s="24"/>
    </row>
    <row r="90" spans="1:37" ht="13">
      <c r="A90" s="10" t="s">
        <v>405</v>
      </c>
      <c r="B90" s="27">
        <v>-1.97</v>
      </c>
      <c r="C90" s="27">
        <v>0.45</v>
      </c>
      <c r="D90" s="11" t="s">
        <v>592</v>
      </c>
      <c r="F90" s="24"/>
      <c r="I90" s="24"/>
      <c r="J90" s="24"/>
      <c r="K90" s="24"/>
      <c r="M90" s="24"/>
      <c r="N90" s="24"/>
      <c r="P90" s="24"/>
      <c r="T90" s="24"/>
      <c r="U90" s="24"/>
      <c r="X90" s="24"/>
      <c r="Y90" s="24"/>
      <c r="Z90" s="24"/>
      <c r="AA90" s="24"/>
      <c r="AB90" s="24"/>
      <c r="AC90" s="24"/>
      <c r="AD90" s="24"/>
      <c r="AE90" s="24"/>
      <c r="AG90" s="24"/>
      <c r="AH90" s="24"/>
      <c r="AK90" s="24"/>
    </row>
    <row r="91" spans="1:37" ht="13">
      <c r="A91" s="16" t="s">
        <v>103</v>
      </c>
      <c r="B91" s="28">
        <v>-9.4</v>
      </c>
      <c r="C91" s="28">
        <v>12.92</v>
      </c>
      <c r="D91" s="17">
        <v>-6.61</v>
      </c>
      <c r="F91" s="24"/>
      <c r="I91" s="24"/>
      <c r="J91" s="24"/>
      <c r="K91" s="24"/>
      <c r="M91" s="24"/>
      <c r="P91" s="24"/>
      <c r="T91" s="24"/>
      <c r="U91" s="24"/>
      <c r="X91" s="24"/>
      <c r="Y91" s="24"/>
      <c r="Z91" s="24"/>
      <c r="AA91" s="24"/>
      <c r="AB91" s="24"/>
      <c r="AC91" s="24"/>
      <c r="AD91" s="24"/>
      <c r="AE91" s="24"/>
      <c r="AG91" s="24"/>
      <c r="AH91" s="24"/>
    </row>
    <row r="92" spans="1:37" ht="13">
      <c r="A92" s="10" t="s">
        <v>274</v>
      </c>
      <c r="B92" s="27">
        <v>-0.21</v>
      </c>
      <c r="C92" s="27" t="s">
        <v>592</v>
      </c>
      <c r="D92" s="11">
        <v>-21.91</v>
      </c>
      <c r="F92" s="24"/>
      <c r="I92" s="24"/>
      <c r="J92" s="24"/>
      <c r="K92" s="24"/>
      <c r="M92" s="24"/>
      <c r="P92" s="24"/>
      <c r="T92" s="24"/>
      <c r="U92" s="24"/>
      <c r="X92" s="24"/>
      <c r="Y92" s="24"/>
      <c r="Z92" s="24"/>
      <c r="AA92" s="24"/>
      <c r="AB92" s="24"/>
      <c r="AC92" s="24"/>
      <c r="AD92" s="24"/>
      <c r="AE92" s="24"/>
      <c r="AG92" s="24"/>
      <c r="AH92" s="24"/>
    </row>
    <row r="93" spans="1:37" ht="13">
      <c r="A93" s="16" t="s">
        <v>411</v>
      </c>
      <c r="B93" s="28">
        <v>9.34</v>
      </c>
      <c r="C93" s="28">
        <v>10.82</v>
      </c>
      <c r="D93" s="17">
        <v>12.2</v>
      </c>
      <c r="F93" s="24"/>
      <c r="I93" s="24"/>
      <c r="J93" s="24"/>
      <c r="K93" s="24"/>
      <c r="M93" s="24"/>
      <c r="Q93" s="24"/>
      <c r="T93" s="24"/>
      <c r="U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37" ht="13">
      <c r="A94" s="10" t="s">
        <v>414</v>
      </c>
      <c r="B94" s="27">
        <v>2.58</v>
      </c>
      <c r="C94" s="27" t="s">
        <v>592</v>
      </c>
      <c r="D94" s="11">
        <v>-0.3</v>
      </c>
      <c r="F94" s="24"/>
      <c r="I94" s="24"/>
      <c r="J94" s="24"/>
      <c r="K94" s="24"/>
      <c r="M94" s="24"/>
      <c r="N94" s="24"/>
      <c r="P94" s="24"/>
      <c r="T94" s="24"/>
      <c r="U94" s="24"/>
      <c r="X94" s="24"/>
      <c r="Y94" s="24"/>
      <c r="Z94" s="24"/>
      <c r="AA94" s="24"/>
      <c r="AB94" s="24"/>
      <c r="AC94" s="24"/>
      <c r="AD94" s="24"/>
      <c r="AE94" s="24"/>
      <c r="AG94" s="24"/>
      <c r="AH94" s="24"/>
      <c r="AK94" s="24"/>
    </row>
    <row r="95" spans="1:37" ht="13">
      <c r="A95" s="16" t="s">
        <v>42</v>
      </c>
      <c r="B95" s="28" t="s">
        <v>592</v>
      </c>
      <c r="C95" s="28">
        <v>30.23</v>
      </c>
      <c r="D95" s="17">
        <v>-13.01</v>
      </c>
      <c r="F95" s="24"/>
      <c r="J95" s="24"/>
      <c r="K95" s="24"/>
      <c r="M95" s="24"/>
      <c r="N95" s="24"/>
      <c r="P95" s="24"/>
      <c r="T95" s="24"/>
      <c r="U95" s="24"/>
      <c r="X95" s="24"/>
      <c r="Y95" s="24"/>
      <c r="Z95" s="24"/>
      <c r="AA95" s="24"/>
      <c r="AB95" s="24"/>
      <c r="AC95" s="24"/>
      <c r="AD95" s="24"/>
      <c r="AE95" s="24"/>
      <c r="AG95" s="24"/>
      <c r="AH95" s="24"/>
      <c r="AK95" s="24"/>
    </row>
    <row r="96" spans="1:37" ht="13">
      <c r="A96" s="10" t="s">
        <v>420</v>
      </c>
      <c r="B96" s="27">
        <v>13.39</v>
      </c>
      <c r="C96" s="27">
        <v>-1.78</v>
      </c>
      <c r="D96" s="11">
        <v>9.27</v>
      </c>
      <c r="F96" s="24"/>
      <c r="J96" s="24"/>
      <c r="K96" s="24"/>
      <c r="M96" s="24"/>
      <c r="N96" s="24"/>
      <c r="P96" s="24"/>
      <c r="T96" s="24"/>
      <c r="U96" s="24"/>
      <c r="X96" s="24"/>
      <c r="Y96" s="24"/>
      <c r="Z96" s="24"/>
      <c r="AA96" s="24"/>
      <c r="AB96" s="24"/>
      <c r="AC96" s="24"/>
      <c r="AD96" s="24"/>
      <c r="AE96" s="24"/>
      <c r="AG96" s="24"/>
      <c r="AH96" s="24"/>
      <c r="AK96" s="24"/>
    </row>
    <row r="97" spans="1:37" ht="13">
      <c r="A97" s="16" t="s">
        <v>279</v>
      </c>
      <c r="B97" s="28">
        <v>-18.350000000000001</v>
      </c>
      <c r="C97" s="28" t="s">
        <v>592</v>
      </c>
      <c r="D97" s="17">
        <v>-1.17</v>
      </c>
      <c r="F97" s="24"/>
      <c r="J97" s="24"/>
      <c r="K97" s="24"/>
      <c r="M97" s="24"/>
      <c r="P97" s="24"/>
      <c r="Y97" s="24"/>
      <c r="Z97" s="24"/>
      <c r="AA97" s="24"/>
      <c r="AB97" s="24"/>
      <c r="AC97" s="24"/>
      <c r="AD97" s="24"/>
      <c r="AE97" s="24"/>
      <c r="AF97" s="24"/>
      <c r="AG97" s="24"/>
      <c r="AJ97" s="24"/>
    </row>
    <row r="98" spans="1:37" ht="13">
      <c r="A98" s="10" t="s">
        <v>280</v>
      </c>
      <c r="B98" s="27">
        <v>25.52</v>
      </c>
      <c r="C98" s="27">
        <v>0.35</v>
      </c>
      <c r="D98" s="11">
        <v>20.76</v>
      </c>
      <c r="F98" s="24"/>
      <c r="J98" s="24"/>
      <c r="K98" s="24"/>
      <c r="M98" s="24"/>
      <c r="N98" s="24"/>
      <c r="Y98" s="24"/>
      <c r="Z98" s="24"/>
      <c r="AA98" s="24"/>
      <c r="AB98" s="24"/>
      <c r="AC98" s="24"/>
      <c r="AE98" s="24"/>
      <c r="AF98" s="24"/>
      <c r="AG98" s="24"/>
      <c r="AH98" s="24"/>
      <c r="AJ98" s="24"/>
      <c r="AK98" s="24"/>
    </row>
    <row r="99" spans="1:37" ht="13">
      <c r="A99" s="16" t="s">
        <v>425</v>
      </c>
      <c r="B99" s="28" t="s">
        <v>592</v>
      </c>
      <c r="C99" s="28" t="s">
        <v>592</v>
      </c>
      <c r="D99" s="17">
        <v>23.56</v>
      </c>
      <c r="F99" s="24"/>
      <c r="J99" s="24"/>
      <c r="K99" s="24"/>
      <c r="M99" s="24"/>
      <c r="N99" s="24"/>
      <c r="P99" s="24"/>
      <c r="X99" s="24"/>
      <c r="Y99" s="24"/>
      <c r="Z99" s="24"/>
      <c r="AA99" s="24"/>
      <c r="AB99" s="24"/>
      <c r="AC99" s="24"/>
      <c r="AD99" s="24"/>
      <c r="AE99" s="24"/>
      <c r="AG99" s="24"/>
      <c r="AI99" s="24"/>
      <c r="AK99" s="24"/>
    </row>
    <row r="100" spans="1:37" ht="13">
      <c r="A100" s="10" t="s">
        <v>426</v>
      </c>
      <c r="B100" s="27" t="s">
        <v>592</v>
      </c>
      <c r="C100" s="27" t="s">
        <v>592</v>
      </c>
      <c r="D100" s="11">
        <v>-12.76</v>
      </c>
      <c r="F100" s="24"/>
      <c r="J100" s="24"/>
      <c r="K100" s="24"/>
      <c r="M100" s="24"/>
      <c r="P100" s="24"/>
      <c r="X100" s="24"/>
      <c r="Y100" s="24"/>
      <c r="Z100" s="24"/>
      <c r="AA100" s="24"/>
      <c r="AB100" s="24"/>
      <c r="AC100" s="24"/>
      <c r="AD100" s="24"/>
      <c r="AE100" s="24"/>
      <c r="AG100" s="24"/>
      <c r="AI100" s="24"/>
    </row>
    <row r="101" spans="1:37" ht="13">
      <c r="A101" s="16" t="s">
        <v>428</v>
      </c>
      <c r="B101" s="28">
        <v>-8.74</v>
      </c>
      <c r="C101" s="28">
        <v>-6.34</v>
      </c>
      <c r="D101" s="17">
        <v>-21.75</v>
      </c>
      <c r="F101" s="24"/>
      <c r="J101" s="24"/>
      <c r="K101" s="24"/>
      <c r="M101" s="24"/>
      <c r="N101" s="24"/>
      <c r="P101" s="24"/>
      <c r="X101" s="24"/>
      <c r="Y101" s="24"/>
      <c r="Z101" s="24"/>
      <c r="AA101" s="24"/>
      <c r="AB101" s="24"/>
      <c r="AC101" s="24"/>
      <c r="AD101" s="24"/>
      <c r="AE101" s="24"/>
      <c r="AG101" s="24"/>
      <c r="AK101" s="24"/>
    </row>
    <row r="102" spans="1:37" ht="13">
      <c r="A102" s="10" t="s">
        <v>283</v>
      </c>
      <c r="B102" s="27">
        <v>-7.13</v>
      </c>
      <c r="C102" s="27">
        <v>8.6300000000000008</v>
      </c>
      <c r="D102" s="11" t="s">
        <v>592</v>
      </c>
      <c r="F102" s="24"/>
      <c r="J102" s="24"/>
      <c r="K102" s="24"/>
      <c r="M102" s="24"/>
      <c r="Y102" s="24"/>
      <c r="Z102" s="24"/>
      <c r="AA102" s="24"/>
      <c r="AB102" s="24"/>
      <c r="AC102" s="24"/>
      <c r="AD102" s="24"/>
      <c r="AE102" s="24"/>
      <c r="AG102" s="24"/>
    </row>
    <row r="103" spans="1:37" ht="13">
      <c r="A103" s="16" t="s">
        <v>241</v>
      </c>
      <c r="B103" s="28">
        <v>-10.02</v>
      </c>
      <c r="C103" s="28">
        <v>10.43</v>
      </c>
      <c r="D103" s="17">
        <v>-29.82</v>
      </c>
      <c r="F103" s="24"/>
      <c r="J103" s="24"/>
      <c r="K103" s="24"/>
      <c r="M103" s="24"/>
      <c r="Y103" s="24"/>
      <c r="Z103" s="24"/>
      <c r="AA103" s="24"/>
      <c r="AB103" s="24"/>
      <c r="AC103" s="24"/>
      <c r="AE103" s="24"/>
      <c r="AG103" s="24"/>
      <c r="AH103" s="24"/>
    </row>
    <row r="104" spans="1:37" ht="13">
      <c r="A104" s="10" t="s">
        <v>242</v>
      </c>
      <c r="B104" s="27">
        <v>21.65</v>
      </c>
      <c r="C104" s="27">
        <v>7.91</v>
      </c>
      <c r="D104" s="11">
        <v>-10.68</v>
      </c>
      <c r="F104" s="24"/>
      <c r="J104" s="24"/>
      <c r="K104" s="24"/>
      <c r="M104" s="24"/>
      <c r="X104" s="24"/>
      <c r="Y104" s="24"/>
      <c r="Z104" s="24"/>
      <c r="AA104" s="24"/>
      <c r="AB104" s="24"/>
      <c r="AC104" s="24"/>
      <c r="AD104" s="24"/>
      <c r="AE104" s="24"/>
      <c r="AG104" s="24"/>
      <c r="AH104" s="24"/>
    </row>
    <row r="105" spans="1:37" ht="13">
      <c r="A105" s="16" t="s">
        <v>55</v>
      </c>
      <c r="B105" s="28">
        <v>1.1399999999999999</v>
      </c>
      <c r="C105" s="28">
        <v>8.16</v>
      </c>
      <c r="D105" s="17" t="s">
        <v>592</v>
      </c>
      <c r="F105" s="24"/>
      <c r="Y105" s="24"/>
      <c r="Z105" s="24"/>
      <c r="AA105" s="24"/>
      <c r="AB105" s="24"/>
      <c r="AC105" s="24"/>
    </row>
    <row r="106" spans="1:37" ht="13">
      <c r="A106" s="10" t="s">
        <v>290</v>
      </c>
      <c r="B106" s="27">
        <v>-21.16</v>
      </c>
      <c r="C106" s="27">
        <v>-1.41</v>
      </c>
      <c r="D106" s="11" t="s">
        <v>592</v>
      </c>
      <c r="F106" s="24"/>
      <c r="J106" s="24"/>
      <c r="K106" s="24"/>
      <c r="M106" s="24"/>
      <c r="X106" s="24"/>
      <c r="Y106" s="24"/>
      <c r="Z106" s="24"/>
      <c r="AA106" s="24"/>
      <c r="AB106" s="24"/>
      <c r="AC106" s="24"/>
      <c r="AD106" s="24"/>
      <c r="AE106" s="24"/>
    </row>
    <row r="107" spans="1:37" ht="13">
      <c r="A107" s="16" t="s">
        <v>432</v>
      </c>
      <c r="B107" s="28" t="s">
        <v>592</v>
      </c>
      <c r="C107" s="28">
        <v>-19.27</v>
      </c>
      <c r="D107" s="17" t="s">
        <v>592</v>
      </c>
      <c r="Y107" s="24"/>
      <c r="Z107" s="24"/>
      <c r="AA107" s="24"/>
      <c r="AB107" s="24"/>
      <c r="AC107" s="24"/>
      <c r="AD107" s="24"/>
    </row>
    <row r="108" spans="1:37" ht="13">
      <c r="A108" s="10" t="s">
        <v>295</v>
      </c>
      <c r="B108" s="27">
        <v>4.41</v>
      </c>
      <c r="C108" s="27" t="s">
        <v>592</v>
      </c>
      <c r="D108" s="11">
        <v>9.76</v>
      </c>
      <c r="F108" s="24"/>
      <c r="J108" s="24"/>
      <c r="K108" s="24"/>
      <c r="M108" s="24"/>
      <c r="X108" s="24"/>
      <c r="Y108" s="24"/>
      <c r="Z108" s="24"/>
      <c r="AA108" s="24"/>
      <c r="AB108" s="24"/>
      <c r="AC108" s="24"/>
      <c r="AD108" s="24"/>
      <c r="AE108" s="24"/>
      <c r="AG108" s="24"/>
    </row>
    <row r="109" spans="1:37" ht="13">
      <c r="A109" s="16" t="s">
        <v>247</v>
      </c>
      <c r="B109" s="28">
        <v>-2.16</v>
      </c>
      <c r="C109" s="28">
        <v>11.16</v>
      </c>
      <c r="D109" s="17" t="s">
        <v>592</v>
      </c>
      <c r="F109" s="24"/>
      <c r="J109" s="24"/>
      <c r="K109" s="24"/>
      <c r="M109" s="24"/>
      <c r="P109" s="24"/>
      <c r="X109" s="24"/>
      <c r="Y109" s="24"/>
      <c r="Z109" s="24"/>
      <c r="AA109" s="24"/>
      <c r="AB109" s="24"/>
      <c r="AC109" s="24"/>
      <c r="AE109" s="24"/>
      <c r="AG109" s="24"/>
    </row>
    <row r="110" spans="1:37" ht="13">
      <c r="A110" s="10" t="s">
        <v>298</v>
      </c>
      <c r="B110" s="27">
        <v>-2.97</v>
      </c>
      <c r="C110" s="27" t="s">
        <v>592</v>
      </c>
      <c r="D110" s="11">
        <v>8.9</v>
      </c>
      <c r="F110" s="24"/>
      <c r="K110" s="24"/>
      <c r="M110" s="24"/>
      <c r="Y110" s="24"/>
      <c r="Z110" s="24"/>
      <c r="AA110" s="24"/>
      <c r="AB110" s="24"/>
      <c r="AC110" s="24"/>
      <c r="AG110" s="24"/>
      <c r="AH110" s="24"/>
      <c r="AI110" s="24"/>
      <c r="AJ110" s="24"/>
    </row>
    <row r="111" spans="1:37" ht="13">
      <c r="A111" s="16" t="s">
        <v>436</v>
      </c>
      <c r="B111" s="28">
        <v>-10.09</v>
      </c>
      <c r="C111" s="28">
        <v>20.89</v>
      </c>
      <c r="D111" s="17">
        <v>-10.76</v>
      </c>
      <c r="F111" s="24"/>
      <c r="J111" s="24"/>
      <c r="K111" s="24"/>
      <c r="M111" s="24"/>
      <c r="N111" s="24"/>
      <c r="P111" s="24"/>
      <c r="Y111" s="24"/>
      <c r="Z111" s="24"/>
      <c r="AA111" s="24"/>
      <c r="AB111" s="24"/>
      <c r="AC111" s="24"/>
      <c r="AE111" s="24"/>
      <c r="AG111" s="24"/>
      <c r="AK111" s="24"/>
    </row>
    <row r="112" spans="1:37" ht="13">
      <c r="A112" s="10" t="s">
        <v>438</v>
      </c>
      <c r="B112" s="27" t="s">
        <v>592</v>
      </c>
      <c r="C112" s="27">
        <v>-18.48</v>
      </c>
      <c r="D112" s="11" t="s">
        <v>592</v>
      </c>
      <c r="F112" s="24"/>
      <c r="J112" s="24"/>
      <c r="K112" s="24"/>
      <c r="M112" s="24"/>
      <c r="P112" s="24"/>
      <c r="X112" s="24"/>
      <c r="Y112" s="24"/>
      <c r="Z112" s="24"/>
      <c r="AA112" s="24"/>
      <c r="AB112" s="24"/>
      <c r="AC112" s="24"/>
      <c r="AD112" s="24"/>
      <c r="AE112" s="24"/>
      <c r="AG112" s="24"/>
      <c r="AI112" s="24"/>
    </row>
    <row r="113" spans="1:37" ht="13">
      <c r="A113" s="16" t="s">
        <v>116</v>
      </c>
      <c r="B113" s="28">
        <v>-2.04</v>
      </c>
      <c r="C113" s="28">
        <v>-4.0599999999999996</v>
      </c>
      <c r="D113" s="17" t="s">
        <v>592</v>
      </c>
      <c r="F113" s="24"/>
      <c r="K113" s="24"/>
      <c r="M113" s="24"/>
      <c r="X113" s="24"/>
      <c r="Y113" s="24"/>
      <c r="Z113" s="24"/>
      <c r="AA113" s="24"/>
      <c r="AB113" s="24"/>
      <c r="AC113" s="24"/>
      <c r="AD113" s="24"/>
      <c r="AG113" s="24"/>
      <c r="AH113" s="24"/>
      <c r="AI113" s="24"/>
      <c r="AJ113" s="24"/>
    </row>
    <row r="114" spans="1:37" ht="13">
      <c r="A114" s="10" t="s">
        <v>41</v>
      </c>
      <c r="B114" s="27">
        <v>12.21</v>
      </c>
      <c r="C114" s="27">
        <v>-20.37</v>
      </c>
      <c r="D114" s="11" t="s">
        <v>592</v>
      </c>
      <c r="F114" s="24"/>
      <c r="J114" s="24"/>
      <c r="K114" s="24"/>
      <c r="M114" s="24"/>
      <c r="N114" s="24"/>
      <c r="P114" s="24"/>
      <c r="X114" s="24"/>
      <c r="Y114" s="24"/>
      <c r="Z114" s="24"/>
      <c r="AA114" s="24"/>
      <c r="AB114" s="24"/>
      <c r="AC114" s="24"/>
      <c r="AD114" s="24"/>
      <c r="AE114" s="24"/>
      <c r="AG114" s="24"/>
      <c r="AH114" s="24"/>
      <c r="AK114" s="24"/>
    </row>
    <row r="115" spans="1:37" ht="13">
      <c r="A115" s="16" t="s">
        <v>301</v>
      </c>
      <c r="B115" s="28" t="s">
        <v>592</v>
      </c>
      <c r="C115" s="28">
        <v>-5.35</v>
      </c>
      <c r="D115" s="17" t="s">
        <v>592</v>
      </c>
      <c r="F115" s="24"/>
      <c r="J115" s="24"/>
      <c r="K115" s="24"/>
      <c r="M115" s="24"/>
      <c r="N115" s="24"/>
      <c r="Y115" s="24"/>
      <c r="Z115" s="24"/>
      <c r="AA115" s="24"/>
      <c r="AB115" s="24"/>
      <c r="AC115" s="24"/>
      <c r="AD115" s="24"/>
      <c r="AE115" s="24"/>
      <c r="AG115" s="24"/>
      <c r="AH115" s="24"/>
      <c r="AI115" s="24"/>
      <c r="AK115" s="24"/>
    </row>
    <row r="116" spans="1:37" ht="13">
      <c r="A116" s="10" t="s">
        <v>441</v>
      </c>
      <c r="B116" s="27">
        <v>5.54</v>
      </c>
      <c r="C116" s="27">
        <v>18.66</v>
      </c>
      <c r="D116" s="11">
        <v>-18.32</v>
      </c>
      <c r="F116" s="24"/>
      <c r="J116" s="24"/>
      <c r="K116" s="24"/>
      <c r="M116" s="24"/>
      <c r="N116" s="24"/>
      <c r="P116" s="24"/>
      <c r="Y116" s="24"/>
      <c r="Z116" s="24"/>
      <c r="AA116" s="24"/>
      <c r="AB116" s="24"/>
      <c r="AC116" s="24"/>
      <c r="AE116" s="24"/>
      <c r="AG116" s="24"/>
      <c r="AH116" s="24"/>
      <c r="AI116" s="24"/>
      <c r="AK116" s="24"/>
    </row>
    <row r="117" spans="1:37" ht="13">
      <c r="A117" s="16" t="s">
        <v>320</v>
      </c>
      <c r="B117" s="28" t="s">
        <v>592</v>
      </c>
      <c r="C117" s="28">
        <v>8.09</v>
      </c>
      <c r="D117" s="17" t="s">
        <v>592</v>
      </c>
      <c r="F117" s="24"/>
      <c r="K117" s="24"/>
      <c r="M117" s="24"/>
      <c r="N117" s="24"/>
      <c r="P117" s="24"/>
      <c r="Y117" s="24"/>
      <c r="Z117" s="24"/>
      <c r="AA117" s="24"/>
      <c r="AB117" s="24"/>
      <c r="AC117" s="24"/>
      <c r="AF117" s="24"/>
      <c r="AG117" s="24"/>
      <c r="AI117" s="24"/>
      <c r="AJ117" s="24"/>
      <c r="AK117" s="24"/>
    </row>
    <row r="118" spans="1:37" ht="13">
      <c r="A118" s="10" t="s">
        <v>303</v>
      </c>
      <c r="B118" s="27">
        <v>1.08</v>
      </c>
      <c r="C118" s="27">
        <v>7.86</v>
      </c>
      <c r="D118" s="11">
        <v>-5.95</v>
      </c>
      <c r="F118" s="24"/>
      <c r="J118" s="24"/>
      <c r="K118" s="24"/>
      <c r="M118" s="24"/>
      <c r="N118" s="24"/>
      <c r="Y118" s="24"/>
      <c r="Z118" s="24"/>
      <c r="AA118" s="24"/>
      <c r="AB118" s="24"/>
      <c r="AC118" s="24"/>
      <c r="AE118" s="24"/>
      <c r="AF118" s="24"/>
      <c r="AG118" s="24"/>
      <c r="AH118" s="24"/>
      <c r="AI118" s="24"/>
      <c r="AJ118" s="24"/>
      <c r="AK118" s="24"/>
    </row>
    <row r="119" spans="1:37" ht="13">
      <c r="A119" s="16" t="s">
        <v>443</v>
      </c>
      <c r="B119" s="28">
        <v>-1.2</v>
      </c>
      <c r="C119" s="28">
        <v>20.440000000000001</v>
      </c>
      <c r="D119" s="17">
        <v>12.3</v>
      </c>
      <c r="F119" s="24"/>
      <c r="J119" s="24"/>
      <c r="K119" s="24"/>
      <c r="M119" s="24"/>
      <c r="N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K119" s="24"/>
    </row>
    <row r="120" spans="1:37" ht="13">
      <c r="A120" s="10" t="s">
        <v>306</v>
      </c>
      <c r="B120" s="27">
        <v>17.989999999999998</v>
      </c>
      <c r="C120" s="27">
        <v>7.0000000000000007E-2</v>
      </c>
      <c r="D120" s="11" t="s">
        <v>592</v>
      </c>
      <c r="F120" s="24"/>
      <c r="Y120" s="24"/>
      <c r="Z120" s="24"/>
      <c r="AA120" s="24"/>
      <c r="AB120" s="24"/>
      <c r="AC120" s="24"/>
      <c r="AD120" s="24"/>
      <c r="AH120" s="24"/>
      <c r="AJ120" s="24"/>
    </row>
    <row r="121" spans="1:37" ht="13">
      <c r="A121" s="16" t="s">
        <v>121</v>
      </c>
      <c r="B121" s="28">
        <v>6.23</v>
      </c>
      <c r="C121" s="28">
        <v>11.16</v>
      </c>
      <c r="D121" s="17" t="s">
        <v>592</v>
      </c>
      <c r="F121" s="24"/>
      <c r="J121" s="24"/>
      <c r="K121" s="24"/>
      <c r="M121" s="24"/>
      <c r="Y121" s="24"/>
      <c r="Z121" s="24"/>
      <c r="AA121" s="24"/>
      <c r="AB121" s="24"/>
      <c r="AC121" s="24"/>
      <c r="AE121" s="24"/>
      <c r="AF121" s="24"/>
      <c r="AG121" s="24"/>
      <c r="AI121" s="24"/>
      <c r="AJ121" s="24"/>
    </row>
    <row r="122" spans="1:37" ht="13">
      <c r="A122" s="10" t="s">
        <v>449</v>
      </c>
      <c r="B122" s="27">
        <v>21.53</v>
      </c>
      <c r="C122" s="27">
        <v>-1.52</v>
      </c>
      <c r="D122" s="11">
        <v>-5.39</v>
      </c>
      <c r="F122" s="24"/>
      <c r="J122" s="24"/>
      <c r="L122" s="24"/>
      <c r="M122" s="24"/>
      <c r="N122" s="24"/>
      <c r="O122" s="24"/>
      <c r="P122" s="24"/>
      <c r="T122" s="24"/>
      <c r="X122" s="24"/>
      <c r="Y122" s="24"/>
      <c r="Z122" s="24"/>
      <c r="AA122" s="24"/>
      <c r="AB122" s="24"/>
      <c r="AC122" s="24"/>
      <c r="AD122" s="24"/>
      <c r="AE122" s="24"/>
      <c r="AG122" s="24"/>
      <c r="AH122" s="24"/>
      <c r="AI122" s="24"/>
      <c r="AK122" s="24"/>
    </row>
    <row r="123" spans="1:37" ht="13">
      <c r="A123" s="16" t="s">
        <v>107</v>
      </c>
      <c r="B123" s="28">
        <v>15.95</v>
      </c>
      <c r="C123" s="28" t="s">
        <v>592</v>
      </c>
      <c r="D123" s="17" t="s">
        <v>592</v>
      </c>
      <c r="F123" s="24"/>
      <c r="I123" s="24"/>
      <c r="J123" s="24"/>
      <c r="M123" s="24"/>
      <c r="P123" s="24"/>
      <c r="Q123" s="24"/>
      <c r="T123" s="24"/>
      <c r="U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7" ht="13">
      <c r="A124" s="10" t="s">
        <v>125</v>
      </c>
      <c r="B124" s="27" t="s">
        <v>592</v>
      </c>
      <c r="C124" s="27">
        <v>26.6</v>
      </c>
      <c r="D124" s="11" t="s">
        <v>592</v>
      </c>
      <c r="F124" s="24"/>
      <c r="I124" s="24"/>
      <c r="J124" s="24"/>
      <c r="L124" s="24"/>
      <c r="M124" s="24"/>
      <c r="N124" s="24"/>
      <c r="P124" s="24"/>
      <c r="T124" s="24"/>
      <c r="X124" s="24"/>
      <c r="Y124" s="24"/>
      <c r="Z124" s="24"/>
      <c r="AA124" s="24"/>
      <c r="AB124" s="24"/>
      <c r="AC124" s="24"/>
      <c r="AD124" s="24"/>
      <c r="AE124" s="24"/>
      <c r="AG124" s="24"/>
      <c r="AH124" s="24"/>
      <c r="AK124" s="24"/>
    </row>
    <row r="125" spans="1:37" ht="13">
      <c r="A125" s="16" t="s">
        <v>169</v>
      </c>
      <c r="B125" s="28">
        <v>12.79</v>
      </c>
      <c r="C125" s="28">
        <v>2.64</v>
      </c>
      <c r="D125" s="17">
        <v>-6.16</v>
      </c>
      <c r="F125" s="24"/>
      <c r="I125" s="24"/>
      <c r="J125" s="24"/>
      <c r="L125" s="24"/>
      <c r="M125" s="24"/>
      <c r="N125" s="24"/>
      <c r="P125" s="24"/>
      <c r="T125" s="24"/>
      <c r="X125" s="24"/>
      <c r="Y125" s="24"/>
      <c r="Z125" s="24"/>
      <c r="AA125" s="24"/>
      <c r="AB125" s="24"/>
      <c r="AC125" s="24"/>
      <c r="AD125" s="24"/>
      <c r="AE125" s="24"/>
      <c r="AG125" s="24"/>
      <c r="AH125" s="24"/>
      <c r="AK125" s="24"/>
    </row>
    <row r="126" spans="1:37" ht="13">
      <c r="A126" s="10" t="s">
        <v>67</v>
      </c>
      <c r="B126" s="27">
        <v>4.0999999999999996</v>
      </c>
      <c r="C126" s="27">
        <v>-4.25</v>
      </c>
      <c r="D126" s="11" t="s">
        <v>592</v>
      </c>
      <c r="F126" s="24"/>
      <c r="I126" s="24"/>
      <c r="J126" s="24"/>
      <c r="M126" s="24"/>
      <c r="N126" s="24"/>
      <c r="P126" s="24"/>
      <c r="T126" s="24"/>
      <c r="X126" s="24"/>
      <c r="Y126" s="24"/>
      <c r="Z126" s="24"/>
      <c r="AA126" s="24"/>
      <c r="AB126" s="24"/>
      <c r="AC126" s="24"/>
      <c r="AD126" s="24"/>
      <c r="AE126" s="24"/>
      <c r="AG126" s="24"/>
      <c r="AH126" s="24"/>
      <c r="AI126" s="24"/>
      <c r="AK126" s="24"/>
    </row>
    <row r="127" spans="1:37" ht="13">
      <c r="A127" s="16" t="s">
        <v>455</v>
      </c>
      <c r="B127" s="28">
        <v>26.39</v>
      </c>
      <c r="C127" s="28">
        <v>-6.32</v>
      </c>
      <c r="D127" s="17" t="s">
        <v>592</v>
      </c>
      <c r="F127" s="24"/>
      <c r="I127" s="24"/>
      <c r="J127" s="24"/>
      <c r="M127" s="24"/>
      <c r="P127" s="24"/>
      <c r="Q127" s="24"/>
      <c r="T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7" ht="13">
      <c r="A128" s="10" t="s">
        <v>314</v>
      </c>
      <c r="B128" s="27">
        <v>14.09</v>
      </c>
      <c r="C128" s="27">
        <v>-3.4</v>
      </c>
      <c r="D128" s="11">
        <v>-5.94</v>
      </c>
      <c r="F128" s="24"/>
      <c r="I128" s="24"/>
      <c r="J128" s="24"/>
      <c r="L128" s="24"/>
      <c r="M128" s="24"/>
      <c r="N128" s="24"/>
      <c r="P128" s="24"/>
      <c r="T128" s="24"/>
      <c r="U128" s="24"/>
      <c r="X128" s="24"/>
      <c r="Y128" s="24"/>
      <c r="Z128" s="24"/>
      <c r="AA128" s="24"/>
      <c r="AB128" s="24"/>
      <c r="AC128" s="24"/>
      <c r="AD128" s="24"/>
      <c r="AE128" s="24"/>
      <c r="AG128" s="24"/>
      <c r="AH128" s="24"/>
      <c r="AI128" s="24"/>
      <c r="AK128" s="24"/>
    </row>
    <row r="129" spans="1:37" ht="13">
      <c r="A129" s="16" t="s">
        <v>76</v>
      </c>
      <c r="B129" s="28">
        <v>22.83</v>
      </c>
      <c r="C129" s="28">
        <v>-6.26</v>
      </c>
      <c r="D129" s="17" t="s">
        <v>592</v>
      </c>
      <c r="F129" s="24"/>
      <c r="I129" s="24"/>
      <c r="J129" s="24"/>
      <c r="M129" s="24"/>
      <c r="N129" s="24"/>
      <c r="O129" s="24"/>
      <c r="P129" s="24"/>
      <c r="T129" s="24"/>
      <c r="U129" s="24"/>
      <c r="X129" s="24"/>
      <c r="Y129" s="24"/>
      <c r="Z129" s="24"/>
      <c r="AA129" s="24"/>
      <c r="AB129" s="24"/>
      <c r="AC129" s="24"/>
      <c r="AD129" s="24"/>
      <c r="AE129" s="24"/>
      <c r="AG129" s="24"/>
      <c r="AH129" s="24"/>
      <c r="AK129" s="24"/>
    </row>
    <row r="130" spans="1:37" ht="13">
      <c r="A130" s="10" t="s">
        <v>81</v>
      </c>
      <c r="B130" s="27" t="s">
        <v>592</v>
      </c>
      <c r="C130" s="27">
        <v>-0.44</v>
      </c>
      <c r="D130" s="11" t="s">
        <v>592</v>
      </c>
      <c r="F130" s="24"/>
      <c r="J130" s="24"/>
      <c r="M130" s="24"/>
      <c r="N130" s="24"/>
      <c r="P130" s="24"/>
      <c r="X130" s="24"/>
      <c r="Y130" s="24"/>
      <c r="Z130" s="24"/>
      <c r="AA130" s="24"/>
      <c r="AB130" s="24"/>
      <c r="AC130" s="24"/>
      <c r="AD130" s="24"/>
      <c r="AE130" s="24"/>
      <c r="AG130" s="24"/>
      <c r="AK130" s="24"/>
    </row>
    <row r="131" spans="1:37" ht="13">
      <c r="A131" s="16" t="s">
        <v>52</v>
      </c>
      <c r="B131" s="28" t="s">
        <v>592</v>
      </c>
      <c r="C131" s="28">
        <v>13.9</v>
      </c>
      <c r="D131" s="17">
        <v>-49.33</v>
      </c>
      <c r="F131" s="24"/>
      <c r="I131" s="24"/>
      <c r="J131" s="24"/>
      <c r="L131" s="24"/>
      <c r="M131" s="24"/>
      <c r="N131" s="24"/>
      <c r="O131" s="24"/>
      <c r="P131" s="24"/>
      <c r="T131" s="24"/>
      <c r="U131" s="24"/>
      <c r="X131" s="24"/>
      <c r="Y131" s="24"/>
      <c r="Z131" s="24"/>
      <c r="AA131" s="24"/>
      <c r="AB131" s="24"/>
      <c r="AC131" s="24"/>
      <c r="AD131" s="24"/>
      <c r="AE131" s="24"/>
      <c r="AG131" s="24"/>
      <c r="AH131" s="24"/>
      <c r="AK131" s="24"/>
    </row>
    <row r="132" spans="1:37" ht="13">
      <c r="A132" s="10" t="s">
        <v>132</v>
      </c>
      <c r="B132" s="27">
        <v>7.35</v>
      </c>
      <c r="C132" s="27" t="s">
        <v>592</v>
      </c>
      <c r="D132" s="11">
        <v>-19.21</v>
      </c>
      <c r="F132" s="24"/>
      <c r="I132" s="24"/>
      <c r="J132" s="24"/>
      <c r="L132" s="24"/>
      <c r="M132" s="24"/>
      <c r="N132" s="24"/>
      <c r="P132" s="24"/>
      <c r="T132" s="24"/>
      <c r="X132" s="24"/>
      <c r="Y132" s="24"/>
      <c r="Z132" s="24"/>
      <c r="AA132" s="24"/>
      <c r="AB132" s="24"/>
      <c r="AC132" s="24"/>
      <c r="AD132" s="24"/>
      <c r="AE132" s="24"/>
      <c r="AG132" s="24"/>
      <c r="AH132" s="24"/>
      <c r="AK132" s="24"/>
    </row>
    <row r="133" spans="1:37" ht="13">
      <c r="A133" s="16" t="s">
        <v>86</v>
      </c>
      <c r="B133" s="28">
        <v>0.22</v>
      </c>
      <c r="C133" s="28">
        <v>-0.44</v>
      </c>
      <c r="D133" s="17" t="s">
        <v>592</v>
      </c>
      <c r="F133" s="24"/>
      <c r="I133" s="24"/>
      <c r="J133" s="24"/>
      <c r="L133" s="24"/>
      <c r="M133" s="24"/>
      <c r="N133" s="24"/>
      <c r="P133" s="24"/>
      <c r="T133" s="24"/>
      <c r="Y133" s="24"/>
      <c r="Z133" s="24"/>
      <c r="AA133" s="24"/>
      <c r="AB133" s="24"/>
      <c r="AC133" s="24"/>
      <c r="AD133" s="24"/>
      <c r="AE133" s="24"/>
      <c r="AG133" s="24"/>
      <c r="AH133" s="24"/>
      <c r="AK133" s="24"/>
    </row>
    <row r="134" spans="1:37" ht="13">
      <c r="A134" s="10" t="s">
        <v>92</v>
      </c>
      <c r="B134" s="27">
        <v>-13.67</v>
      </c>
      <c r="C134" s="27">
        <v>14.43</v>
      </c>
      <c r="D134" s="11">
        <v>-34.880000000000003</v>
      </c>
      <c r="F134" s="24"/>
      <c r="J134" s="24"/>
      <c r="K134" s="24"/>
      <c r="M134" s="24"/>
      <c r="P134" s="24"/>
      <c r="X134" s="24"/>
      <c r="Y134" s="24"/>
      <c r="Z134" s="24"/>
      <c r="AA134" s="24"/>
      <c r="AB134" s="24"/>
      <c r="AC134" s="24"/>
      <c r="AD134" s="24"/>
      <c r="AE134" s="24"/>
      <c r="AF134" s="24"/>
      <c r="AI134" s="24"/>
    </row>
    <row r="135" spans="1:37" ht="13">
      <c r="A135" s="16" t="s">
        <v>143</v>
      </c>
      <c r="B135" s="28">
        <v>19.350000000000001</v>
      </c>
      <c r="C135" s="28">
        <v>-1.54</v>
      </c>
      <c r="D135" s="17" t="s">
        <v>592</v>
      </c>
      <c r="F135" s="24"/>
      <c r="J135" s="24"/>
      <c r="M135" s="24"/>
      <c r="N135" s="24"/>
      <c r="P135" s="24"/>
      <c r="X135" s="24"/>
      <c r="Y135" s="24"/>
      <c r="Z135" s="24"/>
      <c r="AA135" s="24"/>
      <c r="AB135" s="24"/>
      <c r="AC135" s="24"/>
      <c r="AD135" s="24"/>
      <c r="AE135" s="24"/>
      <c r="AG135" s="24"/>
      <c r="AK135" s="24"/>
    </row>
    <row r="136" spans="1:37" ht="13">
      <c r="A136" s="10" t="s">
        <v>470</v>
      </c>
      <c r="B136" s="27">
        <v>-2.71</v>
      </c>
      <c r="C136" s="27">
        <v>2.87</v>
      </c>
      <c r="D136" s="11" t="s">
        <v>592</v>
      </c>
      <c r="F136" s="24"/>
      <c r="J136" s="24"/>
      <c r="K136" s="24"/>
      <c r="M136" s="24"/>
      <c r="N136" s="24"/>
      <c r="P136" s="24"/>
      <c r="X136" s="24"/>
      <c r="Y136" s="24"/>
      <c r="Z136" s="24"/>
      <c r="AA136" s="24"/>
      <c r="AB136" s="24"/>
      <c r="AC136" s="24"/>
      <c r="AD136" s="24"/>
      <c r="AE136" s="24"/>
      <c r="AG136" s="24"/>
      <c r="AK136" s="24"/>
    </row>
    <row r="137" spans="1:37" ht="13">
      <c r="A137" s="16" t="s">
        <v>329</v>
      </c>
      <c r="B137" s="28">
        <v>4</v>
      </c>
      <c r="C137" s="28">
        <v>21.86</v>
      </c>
      <c r="D137" s="17">
        <v>-19.57</v>
      </c>
      <c r="F137" s="24"/>
      <c r="J137" s="24"/>
      <c r="K137" s="24"/>
      <c r="M137" s="24"/>
      <c r="N137" s="24"/>
      <c r="Y137" s="24"/>
      <c r="Z137" s="24"/>
      <c r="AA137" s="24"/>
      <c r="AB137" s="24"/>
      <c r="AC137" s="24"/>
      <c r="AE137" s="24"/>
      <c r="AG137" s="24"/>
      <c r="AK137" s="24"/>
    </row>
    <row r="138" spans="1:37" ht="13">
      <c r="A138" s="10" t="s">
        <v>96</v>
      </c>
      <c r="B138" s="27">
        <v>-4.92</v>
      </c>
      <c r="C138" s="27">
        <v>-2.13</v>
      </c>
      <c r="D138" s="11">
        <v>-26.96</v>
      </c>
      <c r="F138" s="24"/>
      <c r="J138" s="24"/>
      <c r="K138" s="24"/>
      <c r="M138" s="24"/>
      <c r="Y138" s="24"/>
      <c r="Z138" s="24"/>
      <c r="AA138" s="24"/>
      <c r="AB138" s="24"/>
      <c r="AC138" s="24"/>
      <c r="AE138" s="24"/>
      <c r="AF138" s="24"/>
      <c r="AG138" s="24"/>
      <c r="AI138" s="24"/>
    </row>
    <row r="139" spans="1:37" ht="13">
      <c r="A139" s="16" t="s">
        <v>471</v>
      </c>
      <c r="B139" s="28" t="s">
        <v>592</v>
      </c>
      <c r="C139" s="28">
        <v>22.91</v>
      </c>
      <c r="D139" s="17" t="s">
        <v>592</v>
      </c>
      <c r="F139" s="24"/>
      <c r="J139" s="24"/>
      <c r="K139" s="24"/>
      <c r="M139" s="24"/>
      <c r="X139" s="24"/>
      <c r="Y139" s="24"/>
      <c r="Z139" s="24"/>
      <c r="AA139" s="24"/>
      <c r="AB139" s="24"/>
      <c r="AC139" s="24"/>
      <c r="AD139" s="24"/>
      <c r="AE139" s="24"/>
      <c r="AG139" s="24"/>
    </row>
    <row r="140" spans="1:37" ht="13">
      <c r="A140" s="10" t="s">
        <v>75</v>
      </c>
      <c r="B140" s="27">
        <v>13.27</v>
      </c>
      <c r="C140" s="27">
        <v>-7.01</v>
      </c>
      <c r="D140" s="11" t="s">
        <v>592</v>
      </c>
      <c r="F140" s="24"/>
      <c r="J140" s="24"/>
      <c r="K140" s="24"/>
      <c r="M140" s="24"/>
      <c r="N140" s="24"/>
      <c r="P140" s="24"/>
      <c r="X140" s="24"/>
      <c r="Y140" s="24"/>
      <c r="Z140" s="24"/>
      <c r="AA140" s="24"/>
      <c r="AB140" s="24"/>
      <c r="AC140" s="24"/>
      <c r="AD140" s="24"/>
      <c r="AE140" s="24"/>
      <c r="AG140" s="24"/>
      <c r="AK140" s="24"/>
    </row>
    <row r="141" spans="1:37" ht="13">
      <c r="A141" s="16" t="s">
        <v>105</v>
      </c>
      <c r="B141" s="28">
        <v>-11.62</v>
      </c>
      <c r="C141" s="28">
        <v>6.47</v>
      </c>
      <c r="D141" s="17" t="s">
        <v>592</v>
      </c>
      <c r="F141" s="24"/>
      <c r="J141" s="24"/>
      <c r="K141" s="24"/>
      <c r="M141" s="24"/>
      <c r="P141" s="24"/>
      <c r="X141" s="24"/>
      <c r="Y141" s="24"/>
      <c r="Z141" s="24"/>
      <c r="AA141" s="24"/>
      <c r="AB141" s="24"/>
      <c r="AC141" s="24"/>
      <c r="AD141" s="24"/>
      <c r="AE141" s="24"/>
      <c r="AG141" s="24"/>
    </row>
    <row r="142" spans="1:37" ht="13">
      <c r="A142" s="10" t="s">
        <v>333</v>
      </c>
      <c r="B142" s="27">
        <v>7.6</v>
      </c>
      <c r="C142" s="27" t="s">
        <v>592</v>
      </c>
      <c r="D142" s="11">
        <v>-10.46</v>
      </c>
      <c r="F142" s="24"/>
      <c r="J142" s="24"/>
      <c r="K142" s="24"/>
      <c r="M142" s="24"/>
      <c r="Y142" s="24"/>
      <c r="Z142" s="24"/>
      <c r="AA142" s="24"/>
      <c r="AB142" s="24"/>
      <c r="AC142" s="24"/>
      <c r="AE142" s="24"/>
      <c r="AG142" s="24"/>
    </row>
    <row r="143" spans="1:37" ht="13">
      <c r="A143" s="16" t="s">
        <v>51</v>
      </c>
      <c r="B143" s="28" t="s">
        <v>592</v>
      </c>
      <c r="C143" s="28">
        <v>-15.1</v>
      </c>
      <c r="D143" s="17" t="s">
        <v>592</v>
      </c>
      <c r="F143" s="24"/>
      <c r="J143" s="24"/>
      <c r="K143" s="24"/>
      <c r="M143" s="24"/>
      <c r="N143" s="24"/>
      <c r="P143" s="24"/>
      <c r="X143" s="24"/>
      <c r="Y143" s="24"/>
      <c r="Z143" s="24"/>
      <c r="AA143" s="24"/>
      <c r="AB143" s="24"/>
      <c r="AC143" s="24"/>
      <c r="AD143" s="24"/>
      <c r="AE143" s="24"/>
      <c r="AG143" s="24"/>
      <c r="AK143" s="24"/>
    </row>
    <row r="144" spans="1:37" ht="13">
      <c r="A144" s="10" t="s">
        <v>110</v>
      </c>
      <c r="B144" s="27">
        <v>10.23</v>
      </c>
      <c r="C144" s="27" t="s">
        <v>592</v>
      </c>
      <c r="D144" s="11">
        <v>-18.690000000000001</v>
      </c>
      <c r="F144" s="24"/>
      <c r="K144" s="24"/>
      <c r="M144" s="24"/>
      <c r="Y144" s="24"/>
      <c r="Z144" s="24"/>
      <c r="AA144" s="24"/>
      <c r="AB144" s="24"/>
      <c r="AC144" s="24"/>
      <c r="AD144" s="24"/>
      <c r="AG144" s="24"/>
    </row>
    <row r="145" spans="1:37" ht="13">
      <c r="A145" s="16" t="s">
        <v>338</v>
      </c>
      <c r="B145" s="28">
        <v>17.46</v>
      </c>
      <c r="C145" s="28" t="s">
        <v>592</v>
      </c>
      <c r="D145" s="17">
        <v>-26.23</v>
      </c>
      <c r="F145" s="24"/>
      <c r="J145" s="24"/>
      <c r="K145" s="24"/>
      <c r="M145" s="24"/>
      <c r="X145" s="24"/>
      <c r="Y145" s="24"/>
      <c r="Z145" s="24"/>
      <c r="AA145" s="24"/>
      <c r="AB145" s="24"/>
      <c r="AC145" s="24"/>
      <c r="AD145" s="24"/>
      <c r="AE145" s="24"/>
      <c r="AG145" s="24"/>
    </row>
    <row r="146" spans="1:37" ht="13">
      <c r="A146" s="10" t="s">
        <v>340</v>
      </c>
      <c r="B146" s="27">
        <v>18.3</v>
      </c>
      <c r="C146" s="27">
        <v>-19.37</v>
      </c>
      <c r="D146" s="11" t="s">
        <v>592</v>
      </c>
      <c r="F146" s="24"/>
      <c r="J146" s="24"/>
      <c r="K146" s="24"/>
      <c r="M146" s="24"/>
      <c r="Y146" s="24"/>
      <c r="Z146" s="24"/>
      <c r="AA146" s="24"/>
      <c r="AB146" s="24"/>
      <c r="AC146" s="24"/>
      <c r="AE146" s="24"/>
      <c r="AG146" s="24"/>
    </row>
    <row r="147" spans="1:37" ht="13">
      <c r="A147" s="16" t="s">
        <v>341</v>
      </c>
      <c r="B147" s="28">
        <v>-5.93</v>
      </c>
      <c r="C147" s="28">
        <v>-5.22</v>
      </c>
      <c r="D147" s="17">
        <v>-2.72</v>
      </c>
      <c r="F147" s="24"/>
      <c r="J147" s="24"/>
      <c r="K147" s="24"/>
      <c r="M147" s="24"/>
      <c r="N147" s="24"/>
      <c r="P147" s="24"/>
      <c r="X147" s="24"/>
      <c r="Y147" s="24"/>
      <c r="Z147" s="24"/>
      <c r="AA147" s="24"/>
      <c r="AB147" s="24"/>
      <c r="AC147" s="24"/>
      <c r="AD147" s="24"/>
      <c r="AE147" s="24"/>
      <c r="AG147" s="24"/>
      <c r="AK147" s="24"/>
    </row>
    <row r="148" spans="1:37" ht="13">
      <c r="A148" s="10" t="s">
        <v>479</v>
      </c>
      <c r="B148" s="27">
        <v>3.44</v>
      </c>
      <c r="C148" s="27" t="s">
        <v>592</v>
      </c>
      <c r="D148" s="11">
        <v>4.45</v>
      </c>
      <c r="F148" s="24"/>
      <c r="Y148" s="24"/>
      <c r="Z148" s="24"/>
      <c r="AA148" s="24"/>
      <c r="AB148" s="24"/>
      <c r="AC148" s="24"/>
      <c r="AD148" s="24"/>
      <c r="AG148" s="24"/>
    </row>
    <row r="149" spans="1:37" ht="13">
      <c r="A149" s="16" t="s">
        <v>343</v>
      </c>
      <c r="B149" s="28">
        <v>-8.8800000000000008</v>
      </c>
      <c r="C149" s="28">
        <v>9.32</v>
      </c>
      <c r="D149" s="17">
        <v>-16.420000000000002</v>
      </c>
      <c r="F149" s="24"/>
      <c r="Y149" s="24"/>
      <c r="Z149" s="24"/>
      <c r="AA149" s="24"/>
      <c r="AB149" s="24"/>
      <c r="AC149" s="24"/>
      <c r="AD149" s="24"/>
      <c r="AG149" s="24"/>
    </row>
    <row r="150" spans="1:37" ht="13">
      <c r="A150" s="10" t="s">
        <v>348</v>
      </c>
      <c r="B150" s="27" t="s">
        <v>592</v>
      </c>
      <c r="C150" s="27">
        <v>22.04</v>
      </c>
      <c r="D150" s="11" t="s">
        <v>592</v>
      </c>
      <c r="F150" s="24"/>
      <c r="J150" s="24"/>
      <c r="K150" s="24"/>
      <c r="M150" s="24"/>
      <c r="N150" s="24"/>
      <c r="X150" s="24"/>
      <c r="Y150" s="24"/>
      <c r="Z150" s="24"/>
      <c r="AA150" s="24"/>
      <c r="AB150" s="24"/>
      <c r="AC150" s="24"/>
      <c r="AD150" s="24"/>
      <c r="AE150" s="24"/>
      <c r="AG150" s="24"/>
      <c r="AK150" s="24"/>
    </row>
    <row r="151" spans="1:37" ht="13">
      <c r="A151" s="16" t="s">
        <v>349</v>
      </c>
      <c r="B151" s="28">
        <v>5.23</v>
      </c>
      <c r="C151" s="28" t="s">
        <v>592</v>
      </c>
      <c r="D151" s="17">
        <v>-19.89</v>
      </c>
      <c r="F151" s="24"/>
      <c r="J151" s="24"/>
      <c r="K151" s="24"/>
      <c r="M151" s="24"/>
      <c r="P151" s="24"/>
      <c r="Y151" s="24"/>
      <c r="Z151" s="24"/>
      <c r="AA151" s="24"/>
      <c r="AB151" s="24"/>
      <c r="AC151" s="24"/>
      <c r="AD151" s="24"/>
      <c r="AE151" s="24"/>
      <c r="AG151" s="24"/>
    </row>
    <row r="152" spans="1:37" ht="13">
      <c r="A152" s="10" t="s">
        <v>482</v>
      </c>
      <c r="B152" s="27" t="s">
        <v>592</v>
      </c>
      <c r="C152" s="27" t="s">
        <v>592</v>
      </c>
      <c r="D152" s="11">
        <v>7.59</v>
      </c>
      <c r="F152" s="24"/>
      <c r="J152" s="24"/>
      <c r="K152" s="24"/>
      <c r="M152" s="24"/>
      <c r="N152" s="24"/>
      <c r="P152" s="24"/>
      <c r="X152" s="24"/>
      <c r="Y152" s="24"/>
      <c r="Z152" s="24"/>
      <c r="AA152" s="24"/>
      <c r="AB152" s="24"/>
      <c r="AC152" s="24"/>
      <c r="AD152" s="24"/>
      <c r="AE152" s="24"/>
      <c r="AG152" s="24"/>
      <c r="AK152" s="24"/>
    </row>
    <row r="153" spans="1:37" ht="13">
      <c r="A153" s="16" t="s">
        <v>59</v>
      </c>
      <c r="B153" s="28">
        <v>2.77</v>
      </c>
      <c r="C153" s="28">
        <v>-22.05</v>
      </c>
      <c r="D153" s="17" t="s">
        <v>592</v>
      </c>
      <c r="F153" s="24"/>
      <c r="J153" s="24"/>
      <c r="M153" s="24"/>
      <c r="N153" s="24"/>
      <c r="P153" s="24"/>
      <c r="X153" s="24"/>
      <c r="Y153" s="24"/>
      <c r="Z153" s="24"/>
      <c r="AA153" s="24"/>
      <c r="AB153" s="24"/>
      <c r="AC153" s="24"/>
      <c r="AD153" s="24"/>
      <c r="AE153" s="24"/>
      <c r="AG153" s="24"/>
      <c r="AK153" s="24"/>
    </row>
    <row r="154" spans="1:37" ht="13">
      <c r="A154" s="10" t="s">
        <v>220</v>
      </c>
      <c r="B154" s="27" t="s">
        <v>592</v>
      </c>
      <c r="C154" s="27">
        <v>7.32</v>
      </c>
      <c r="D154" s="11" t="s">
        <v>592</v>
      </c>
      <c r="F154" s="24"/>
      <c r="J154" s="24"/>
      <c r="M154" s="24"/>
      <c r="P154" s="24"/>
      <c r="Y154" s="24"/>
      <c r="Z154" s="24"/>
      <c r="AA154" s="24"/>
      <c r="AB154" s="24"/>
      <c r="AC154" s="24"/>
      <c r="AE154" s="24"/>
      <c r="AG154" s="24"/>
    </row>
    <row r="155" spans="1:37" ht="13">
      <c r="A155" s="16" t="s">
        <v>483</v>
      </c>
      <c r="B155" s="28">
        <v>7.58</v>
      </c>
      <c r="C155" s="28">
        <v>9.9499999999999993</v>
      </c>
      <c r="D155" s="17">
        <v>-0.94</v>
      </c>
      <c r="F155" s="24"/>
      <c r="J155" s="24"/>
      <c r="M155" s="24"/>
      <c r="N155" s="24"/>
      <c r="P155" s="24"/>
      <c r="X155" s="24"/>
      <c r="Y155" s="24"/>
      <c r="Z155" s="24"/>
      <c r="AA155" s="24"/>
      <c r="AB155" s="24"/>
      <c r="AC155" s="24"/>
      <c r="AE155" s="24"/>
      <c r="AG155" s="24"/>
      <c r="AK155" s="24"/>
    </row>
    <row r="156" spans="1:37" ht="13">
      <c r="A156" s="10" t="s">
        <v>360</v>
      </c>
      <c r="B156" s="27">
        <v>1.55</v>
      </c>
      <c r="C156" s="27">
        <v>15.05</v>
      </c>
      <c r="D156" s="11">
        <v>-19.53</v>
      </c>
      <c r="F156" s="24"/>
      <c r="J156" s="24"/>
      <c r="M156" s="24"/>
      <c r="N156" s="24"/>
      <c r="P156" s="24"/>
      <c r="X156" s="24"/>
      <c r="Y156" s="24"/>
      <c r="Z156" s="24"/>
      <c r="AA156" s="24"/>
      <c r="AB156" s="24"/>
      <c r="AC156" s="24"/>
      <c r="AD156" s="24"/>
      <c r="AE156" s="24"/>
      <c r="AG156" s="24"/>
      <c r="AK156" s="24"/>
    </row>
    <row r="157" spans="1:37" ht="13">
      <c r="A157" s="16" t="s">
        <v>363</v>
      </c>
      <c r="B157" s="28">
        <v>-24.86</v>
      </c>
      <c r="C157" s="28">
        <v>0.94</v>
      </c>
      <c r="D157" s="17">
        <v>-11.64</v>
      </c>
      <c r="F157" s="24"/>
      <c r="J157" s="24"/>
      <c r="K157" s="24"/>
      <c r="M157" s="24"/>
      <c r="P157" s="24"/>
      <c r="X157" s="24"/>
      <c r="Y157" s="24"/>
      <c r="Z157" s="24"/>
      <c r="AA157" s="24"/>
      <c r="AB157" s="24"/>
      <c r="AC157" s="24"/>
      <c r="AD157" s="24"/>
      <c r="AE157" s="24"/>
      <c r="AG157" s="24"/>
    </row>
    <row r="158" spans="1:37" ht="13">
      <c r="A158" s="10" t="s">
        <v>484</v>
      </c>
      <c r="B158" s="27">
        <v>0.13</v>
      </c>
      <c r="C158" s="27">
        <v>12.47</v>
      </c>
      <c r="D158" s="11">
        <v>-5.35</v>
      </c>
      <c r="F158" s="24"/>
      <c r="J158" s="24"/>
      <c r="K158" s="24"/>
      <c r="M158" s="24"/>
      <c r="N158" s="24"/>
      <c r="P158" s="24"/>
      <c r="X158" s="24"/>
      <c r="Y158" s="24"/>
      <c r="Z158" s="24"/>
      <c r="AA158" s="24"/>
      <c r="AB158" s="24"/>
      <c r="AC158" s="24"/>
      <c r="AD158" s="24"/>
      <c r="AE158" s="24"/>
      <c r="AG158" s="24"/>
      <c r="AK158" s="24"/>
    </row>
    <row r="159" spans="1:37" ht="13">
      <c r="A159" s="16" t="s">
        <v>293</v>
      </c>
      <c r="B159" s="28">
        <v>-3.65</v>
      </c>
      <c r="C159" s="28">
        <v>-3.95</v>
      </c>
      <c r="D159" s="17">
        <v>1.96</v>
      </c>
      <c r="F159" s="24"/>
      <c r="J159" s="24"/>
      <c r="K159" s="24"/>
      <c r="M159" s="24"/>
      <c r="N159" s="24"/>
      <c r="P159" s="24"/>
      <c r="X159" s="24"/>
      <c r="Y159" s="24"/>
      <c r="Z159" s="24"/>
      <c r="AA159" s="24"/>
      <c r="AB159" s="24"/>
      <c r="AC159" s="24"/>
      <c r="AD159" s="24"/>
      <c r="AE159" s="24"/>
      <c r="AG159" s="24"/>
      <c r="AK159" s="24"/>
    </row>
    <row r="160" spans="1:37" ht="13">
      <c r="A160" s="10" t="s">
        <v>485</v>
      </c>
      <c r="B160" s="27">
        <v>-4.53</v>
      </c>
      <c r="C160" s="27">
        <v>3.53</v>
      </c>
      <c r="D160" s="11">
        <v>-6.23</v>
      </c>
      <c r="F160" s="24"/>
      <c r="J160" s="24"/>
      <c r="K160" s="24"/>
      <c r="M160" s="24"/>
      <c r="Y160" s="24"/>
      <c r="Z160" s="24"/>
      <c r="AA160" s="24"/>
      <c r="AB160" s="24"/>
      <c r="AC160" s="24"/>
      <c r="AE160" s="24"/>
      <c r="AG160" s="24"/>
    </row>
    <row r="161" spans="1:37" ht="13">
      <c r="A161" s="16" t="s">
        <v>487</v>
      </c>
      <c r="B161" s="28">
        <v>13.05</v>
      </c>
      <c r="C161" s="28">
        <v>-2.94</v>
      </c>
      <c r="D161" s="17">
        <v>6.23</v>
      </c>
      <c r="F161" s="24"/>
      <c r="J161" s="24"/>
      <c r="K161" s="24"/>
      <c r="M161" s="24"/>
      <c r="P161" s="24"/>
      <c r="X161" s="24"/>
      <c r="Y161" s="24"/>
      <c r="Z161" s="24"/>
      <c r="AA161" s="24"/>
      <c r="AB161" s="24"/>
      <c r="AC161" s="24"/>
      <c r="AD161" s="24"/>
      <c r="AE161" s="24"/>
      <c r="AG161" s="24"/>
    </row>
    <row r="162" spans="1:37" ht="13">
      <c r="A162" s="10" t="s">
        <v>365</v>
      </c>
      <c r="B162" s="27">
        <v>9.8699999999999992</v>
      </c>
      <c r="C162" s="27">
        <v>2.68</v>
      </c>
      <c r="D162" s="11">
        <v>1.85</v>
      </c>
      <c r="F162" s="24"/>
      <c r="J162" s="24"/>
      <c r="K162" s="24"/>
      <c r="M162" s="24"/>
      <c r="P162" s="24"/>
      <c r="Y162" s="24"/>
      <c r="Z162" s="24"/>
      <c r="AA162" s="24"/>
      <c r="AB162" s="24"/>
      <c r="AC162" s="24"/>
      <c r="AE162" s="24"/>
      <c r="AG162" s="24"/>
    </row>
    <row r="163" spans="1:37" ht="13">
      <c r="A163" s="16" t="s">
        <v>296</v>
      </c>
      <c r="B163" s="28">
        <v>11.81</v>
      </c>
      <c r="C163" s="28">
        <v>8.9</v>
      </c>
      <c r="D163" s="17" t="s">
        <v>592</v>
      </c>
      <c r="F163" s="24"/>
      <c r="J163" s="24"/>
      <c r="K163" s="24"/>
      <c r="M163" s="24"/>
      <c r="X163" s="24"/>
      <c r="Y163" s="24"/>
      <c r="Z163" s="24"/>
      <c r="AA163" s="24"/>
      <c r="AB163" s="24"/>
      <c r="AC163" s="24"/>
      <c r="AD163" s="24"/>
      <c r="AE163" s="24"/>
      <c r="AG163" s="24"/>
    </row>
    <row r="164" spans="1:37" ht="13">
      <c r="A164" s="10" t="s">
        <v>369</v>
      </c>
      <c r="B164" s="27">
        <v>1.01</v>
      </c>
      <c r="C164" s="27">
        <v>2.13</v>
      </c>
      <c r="D164" s="11">
        <v>-14.49</v>
      </c>
      <c r="F164" s="24"/>
      <c r="J164" s="24"/>
      <c r="Y164" s="24"/>
      <c r="Z164" s="24"/>
      <c r="AA164" s="24"/>
      <c r="AB164" s="24"/>
      <c r="AC164" s="24"/>
      <c r="AE164" s="24"/>
      <c r="AG164" s="24"/>
    </row>
    <row r="165" spans="1:37" ht="13">
      <c r="A165" s="16" t="s">
        <v>488</v>
      </c>
      <c r="B165" s="28">
        <v>21.18</v>
      </c>
      <c r="C165" s="28" t="s">
        <v>592</v>
      </c>
      <c r="D165" s="17">
        <v>20.420000000000002</v>
      </c>
      <c r="F165" s="24"/>
      <c r="K165" s="24"/>
      <c r="M165" s="24"/>
      <c r="N165" s="24"/>
      <c r="P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4"/>
      <c r="AK165" s="24"/>
    </row>
    <row r="166" spans="1:37" ht="13">
      <c r="A166" s="10" t="s">
        <v>368</v>
      </c>
      <c r="B166" s="27">
        <v>8.19</v>
      </c>
      <c r="C166" s="27">
        <v>8.33</v>
      </c>
      <c r="D166" s="11">
        <v>-18.09</v>
      </c>
      <c r="F166" s="24"/>
      <c r="J166" s="24"/>
      <c r="M166" s="24"/>
      <c r="N166" s="24"/>
      <c r="X166" s="24"/>
      <c r="Y166" s="24"/>
      <c r="Z166" s="24"/>
      <c r="AA166" s="24"/>
      <c r="AB166" s="24"/>
      <c r="AC166" s="24"/>
      <c r="AD166" s="24"/>
      <c r="AE166" s="24"/>
      <c r="AG166" s="24"/>
      <c r="AK166" s="24"/>
    </row>
    <row r="167" spans="1:37" ht="13">
      <c r="A167" s="16" t="s">
        <v>120</v>
      </c>
      <c r="B167" s="28">
        <v>-5.96</v>
      </c>
      <c r="C167" s="28">
        <v>0.43</v>
      </c>
      <c r="D167" s="17">
        <v>-5.53</v>
      </c>
      <c r="F167" s="24"/>
      <c r="J167" s="24"/>
      <c r="M167" s="24"/>
      <c r="Y167" s="24"/>
      <c r="Z167" s="24"/>
      <c r="AA167" s="24"/>
      <c r="AB167" s="24"/>
      <c r="AC167" s="24"/>
      <c r="AE167" s="24"/>
      <c r="AG167" s="24"/>
    </row>
    <row r="168" spans="1:37" ht="13">
      <c r="A168" s="10" t="s">
        <v>176</v>
      </c>
      <c r="B168" s="27" t="s">
        <v>592</v>
      </c>
      <c r="C168" s="27">
        <v>17.899999999999999</v>
      </c>
      <c r="D168" s="11" t="s">
        <v>592</v>
      </c>
      <c r="F168" s="24"/>
      <c r="J168" s="24"/>
      <c r="M168" s="24"/>
      <c r="N168" s="24"/>
      <c r="P168" s="24"/>
      <c r="X168" s="24"/>
      <c r="Y168" s="24"/>
      <c r="Z168" s="24"/>
      <c r="AA168" s="24"/>
      <c r="AB168" s="24"/>
      <c r="AC168" s="24"/>
      <c r="AD168" s="24"/>
      <c r="AE168" s="24"/>
      <c r="AG168" s="24"/>
      <c r="AK168" s="24"/>
    </row>
    <row r="169" spans="1:37" ht="13">
      <c r="A169" s="16" t="s">
        <v>63</v>
      </c>
      <c r="B169" s="28">
        <v>3.28</v>
      </c>
      <c r="C169" s="28">
        <v>10.23</v>
      </c>
      <c r="D169" s="17" t="s">
        <v>592</v>
      </c>
      <c r="F169" s="24"/>
      <c r="J169" s="24"/>
      <c r="M169" s="24"/>
      <c r="X169" s="24"/>
      <c r="Y169" s="24"/>
      <c r="Z169" s="24"/>
      <c r="AA169" s="24"/>
      <c r="AB169" s="24"/>
      <c r="AC169" s="24"/>
      <c r="AE169" s="24"/>
      <c r="AG169" s="24"/>
    </row>
    <row r="170" spans="1:37" ht="13">
      <c r="A170" s="10" t="s">
        <v>491</v>
      </c>
      <c r="B170" s="27">
        <v>14.1</v>
      </c>
      <c r="C170" s="27">
        <v>9.85</v>
      </c>
      <c r="D170" s="11">
        <v>-13.63</v>
      </c>
      <c r="F170" s="24"/>
      <c r="J170" s="24"/>
      <c r="M170" s="24"/>
      <c r="N170" s="24"/>
      <c r="P170" s="24"/>
      <c r="X170" s="24"/>
      <c r="Y170" s="24"/>
      <c r="Z170" s="24"/>
      <c r="AA170" s="24"/>
      <c r="AB170" s="24"/>
      <c r="AC170" s="24"/>
      <c r="AD170" s="24"/>
      <c r="AE170" s="24"/>
      <c r="AG170" s="24"/>
      <c r="AK170" s="24"/>
    </row>
    <row r="171" spans="1:37" ht="13">
      <c r="A171" s="16" t="s">
        <v>492</v>
      </c>
      <c r="B171" s="28">
        <v>15.78</v>
      </c>
      <c r="C171" s="28">
        <v>7.59</v>
      </c>
      <c r="D171" s="17" t="s">
        <v>592</v>
      </c>
      <c r="F171" s="24"/>
      <c r="J171" s="24"/>
      <c r="K171" s="24"/>
      <c r="M171" s="24"/>
      <c r="X171" s="24"/>
      <c r="Y171" s="24"/>
      <c r="Z171" s="24"/>
      <c r="AA171" s="24"/>
      <c r="AB171" s="24"/>
      <c r="AC171" s="24"/>
      <c r="AE171" s="24"/>
      <c r="AG171" s="24"/>
    </row>
    <row r="172" spans="1:37" ht="13">
      <c r="A172" s="10" t="s">
        <v>493</v>
      </c>
      <c r="B172" s="27">
        <v>2.97</v>
      </c>
      <c r="C172" s="27">
        <v>-8.7200000000000006</v>
      </c>
      <c r="D172" s="11" t="s">
        <v>592</v>
      </c>
      <c r="F172" s="24"/>
      <c r="J172" s="24"/>
      <c r="K172" s="24"/>
      <c r="M172" s="24"/>
      <c r="N172" s="24"/>
      <c r="X172" s="24"/>
      <c r="Y172" s="24"/>
      <c r="Z172" s="24"/>
      <c r="AA172" s="24"/>
      <c r="AB172" s="24"/>
      <c r="AC172" s="24"/>
      <c r="AD172" s="24"/>
      <c r="AE172" s="24"/>
      <c r="AG172" s="24"/>
      <c r="AK172" s="24"/>
    </row>
    <row r="173" spans="1:37" ht="13">
      <c r="A173" s="16" t="s">
        <v>494</v>
      </c>
      <c r="B173" s="28">
        <v>-7.46</v>
      </c>
      <c r="C173" s="28">
        <v>1.1499999999999999</v>
      </c>
      <c r="D173" s="17">
        <v>-2.71</v>
      </c>
      <c r="F173" s="24"/>
      <c r="J173" s="24"/>
      <c r="K173" s="24"/>
      <c r="M173" s="24"/>
      <c r="X173" s="24"/>
      <c r="Y173" s="24"/>
      <c r="Z173" s="24"/>
      <c r="AA173" s="24"/>
      <c r="AB173" s="24"/>
      <c r="AC173" s="24"/>
      <c r="AD173" s="24"/>
      <c r="AE173" s="24"/>
      <c r="AG173" s="24"/>
    </row>
    <row r="174" spans="1:37" ht="13">
      <c r="A174" s="10" t="s">
        <v>381</v>
      </c>
      <c r="B174" s="27" t="s">
        <v>592</v>
      </c>
      <c r="C174" s="27">
        <v>1.59</v>
      </c>
      <c r="D174" s="11" t="s">
        <v>592</v>
      </c>
      <c r="F174" s="24"/>
      <c r="J174" s="24"/>
      <c r="K174" s="24"/>
      <c r="M174" s="24"/>
      <c r="X174" s="24"/>
      <c r="Y174" s="24"/>
      <c r="Z174" s="24"/>
      <c r="AA174" s="24"/>
      <c r="AB174" s="24"/>
      <c r="AC174" s="24"/>
      <c r="AD174" s="24"/>
      <c r="AE174" s="24"/>
      <c r="AG174" s="24"/>
    </row>
    <row r="175" spans="1:37" ht="13">
      <c r="A175" s="16" t="s">
        <v>375</v>
      </c>
      <c r="B175" s="28" t="s">
        <v>592</v>
      </c>
      <c r="C175" s="28">
        <v>12.26</v>
      </c>
      <c r="D175" s="17">
        <v>14.36</v>
      </c>
      <c r="F175" s="24"/>
      <c r="J175" s="24"/>
      <c r="K175" s="24"/>
      <c r="M175" s="24"/>
      <c r="P175" s="24"/>
      <c r="X175" s="24"/>
      <c r="Y175" s="24"/>
      <c r="Z175" s="24"/>
      <c r="AA175" s="24"/>
      <c r="AB175" s="24"/>
      <c r="AC175" s="24"/>
      <c r="AD175" s="24"/>
      <c r="AE175" s="24"/>
      <c r="AG175" s="24"/>
    </row>
    <row r="176" spans="1:37" ht="13">
      <c r="A176" s="10" t="s">
        <v>305</v>
      </c>
      <c r="B176" s="27">
        <v>2.5499999999999998</v>
      </c>
      <c r="C176" s="27">
        <v>20.76</v>
      </c>
      <c r="D176" s="11">
        <v>-11.24</v>
      </c>
      <c r="F176" s="24"/>
      <c r="J176" s="24"/>
      <c r="K176" s="24"/>
      <c r="M176" s="24"/>
      <c r="Y176" s="24"/>
      <c r="Z176" s="24"/>
      <c r="AA176" s="24"/>
      <c r="AB176" s="24"/>
      <c r="AC176" s="24"/>
      <c r="AD176" s="24"/>
      <c r="AE176" s="24"/>
      <c r="AG176" s="24"/>
    </row>
    <row r="177" spans="1:37" ht="13">
      <c r="A177" s="16" t="s">
        <v>495</v>
      </c>
      <c r="B177" s="28">
        <v>-6.22</v>
      </c>
      <c r="C177" s="28" t="s">
        <v>592</v>
      </c>
      <c r="D177" s="17" t="s">
        <v>592</v>
      </c>
      <c r="F177" s="24"/>
      <c r="J177" s="24"/>
      <c r="K177" s="24"/>
      <c r="M177" s="24"/>
      <c r="X177" s="24"/>
      <c r="Y177" s="24"/>
      <c r="Z177" s="24"/>
      <c r="AA177" s="24"/>
      <c r="AB177" s="24"/>
      <c r="AC177" s="24"/>
      <c r="AE177" s="24"/>
      <c r="AG177" s="24"/>
    </row>
    <row r="178" spans="1:37" ht="13">
      <c r="A178" s="10" t="s">
        <v>378</v>
      </c>
      <c r="B178" s="27">
        <v>-12.01</v>
      </c>
      <c r="C178" s="27" t="s">
        <v>592</v>
      </c>
      <c r="D178" s="11">
        <v>-16.02</v>
      </c>
      <c r="F178" s="24"/>
      <c r="I178" s="24"/>
      <c r="J178" s="24"/>
      <c r="K178" s="24"/>
      <c r="M178" s="24"/>
      <c r="N178" s="24"/>
      <c r="P178" s="24"/>
      <c r="R178" s="24"/>
      <c r="X178" s="24"/>
      <c r="Y178" s="24"/>
      <c r="Z178" s="24"/>
      <c r="AA178" s="24"/>
      <c r="AB178" s="24"/>
      <c r="AC178" s="24"/>
      <c r="AD178" s="24"/>
      <c r="AE178" s="24"/>
      <c r="AG178" s="24"/>
      <c r="AI178" s="24"/>
      <c r="AK178" s="24"/>
    </row>
    <row r="179" spans="1:37" ht="13">
      <c r="A179" s="16" t="s">
        <v>497</v>
      </c>
      <c r="B179" s="28">
        <v>-8.7200000000000006</v>
      </c>
      <c r="C179" s="28">
        <v>17.64</v>
      </c>
      <c r="D179" s="17">
        <v>-10.66</v>
      </c>
      <c r="F179" s="24"/>
      <c r="J179" s="24"/>
      <c r="K179" s="24"/>
      <c r="M179" s="24"/>
      <c r="X179" s="24"/>
      <c r="Y179" s="24"/>
      <c r="Z179" s="24"/>
      <c r="AA179" s="24"/>
      <c r="AB179" s="24"/>
      <c r="AC179" s="24"/>
      <c r="AD179" s="24"/>
      <c r="AE179" s="24"/>
      <c r="AG179" s="24"/>
    </row>
    <row r="180" spans="1:37" ht="13">
      <c r="A180" s="10" t="s">
        <v>157</v>
      </c>
      <c r="B180" s="27">
        <v>-12.45</v>
      </c>
      <c r="C180" s="27">
        <v>6.07</v>
      </c>
      <c r="D180" s="11" t="s">
        <v>592</v>
      </c>
      <c r="F180" s="24"/>
      <c r="J180" s="24"/>
      <c r="K180" s="24"/>
      <c r="M180" s="24"/>
      <c r="N180" s="24"/>
      <c r="X180" s="24"/>
      <c r="Y180" s="24"/>
      <c r="Z180" s="24"/>
      <c r="AA180" s="24"/>
      <c r="AB180" s="24"/>
      <c r="AC180" s="24"/>
      <c r="AD180" s="24"/>
      <c r="AE180" s="24"/>
      <c r="AG180" s="24"/>
      <c r="AK180" s="24"/>
    </row>
    <row r="181" spans="1:37" ht="13">
      <c r="A181" s="16" t="s">
        <v>64</v>
      </c>
      <c r="B181" s="28">
        <v>44.28</v>
      </c>
      <c r="C181" s="28" t="s">
        <v>592</v>
      </c>
      <c r="D181" s="17" t="s">
        <v>592</v>
      </c>
      <c r="F181" s="24"/>
      <c r="J181" s="24"/>
      <c r="K181" s="24"/>
      <c r="M181" s="24"/>
      <c r="N181" s="24"/>
      <c r="P181" s="24"/>
      <c r="X181" s="24"/>
      <c r="Y181" s="24"/>
      <c r="Z181" s="24"/>
      <c r="AA181" s="24"/>
      <c r="AB181" s="24"/>
      <c r="AC181" s="24"/>
      <c r="AD181" s="24"/>
      <c r="AE181" s="24"/>
      <c r="AG181" s="24"/>
      <c r="AK181" s="24"/>
    </row>
    <row r="182" spans="1:37" ht="13">
      <c r="A182" s="10" t="s">
        <v>187</v>
      </c>
      <c r="B182" s="27">
        <v>7.75</v>
      </c>
      <c r="C182" s="27">
        <v>3.15</v>
      </c>
      <c r="D182" s="11" t="s">
        <v>592</v>
      </c>
      <c r="F182" s="24"/>
      <c r="J182" s="24"/>
      <c r="K182" s="24"/>
      <c r="M182" s="24"/>
      <c r="N182" s="24"/>
      <c r="X182" s="24"/>
      <c r="Y182" s="24"/>
      <c r="Z182" s="24"/>
      <c r="AA182" s="24"/>
      <c r="AB182" s="24"/>
      <c r="AC182" s="24"/>
      <c r="AE182" s="24"/>
      <c r="AG182" s="24"/>
      <c r="AK182" s="24"/>
    </row>
    <row r="183" spans="1:37" ht="13">
      <c r="A183" s="16" t="s">
        <v>385</v>
      </c>
      <c r="B183" s="28">
        <v>3.93</v>
      </c>
      <c r="C183" s="28" t="s">
        <v>592</v>
      </c>
      <c r="D183" s="17">
        <v>0.99</v>
      </c>
      <c r="F183" s="24"/>
      <c r="J183" s="24"/>
      <c r="K183" s="24"/>
      <c r="M183" s="24"/>
      <c r="N183" s="24"/>
      <c r="P183" s="24"/>
      <c r="X183" s="24"/>
      <c r="Y183" s="24"/>
      <c r="Z183" s="24"/>
      <c r="AA183" s="24"/>
      <c r="AB183" s="24"/>
      <c r="AC183" s="24"/>
      <c r="AD183" s="24"/>
      <c r="AE183" s="24"/>
      <c r="AG183" s="24"/>
      <c r="AK183" s="24"/>
    </row>
    <row r="184" spans="1:37" ht="13">
      <c r="A184" s="10" t="s">
        <v>136</v>
      </c>
      <c r="B184" s="27">
        <v>28.43</v>
      </c>
      <c r="C184" s="27" t="s">
        <v>592</v>
      </c>
      <c r="D184" s="11" t="s">
        <v>592</v>
      </c>
      <c r="F184" s="24"/>
      <c r="J184" s="24"/>
      <c r="K184" s="24"/>
      <c r="M184" s="24"/>
      <c r="Y184" s="24"/>
      <c r="Z184" s="24"/>
      <c r="AA184" s="24"/>
      <c r="AB184" s="24"/>
      <c r="AC184" s="24"/>
      <c r="AD184" s="24"/>
      <c r="AE184" s="24"/>
      <c r="AG184" s="24"/>
    </row>
    <row r="185" spans="1:37" ht="13">
      <c r="A185" s="16" t="s">
        <v>139</v>
      </c>
      <c r="B185" s="28">
        <v>-2.4700000000000002</v>
      </c>
      <c r="C185" s="28" t="s">
        <v>592</v>
      </c>
      <c r="D185" s="17">
        <v>-18.47</v>
      </c>
      <c r="F185" s="24"/>
      <c r="J185" s="24"/>
      <c r="K185" s="24"/>
      <c r="M185" s="24"/>
      <c r="N185" s="24"/>
      <c r="P185" s="24"/>
      <c r="X185" s="24"/>
      <c r="Y185" s="24"/>
      <c r="Z185" s="24"/>
      <c r="AA185" s="24"/>
      <c r="AB185" s="24"/>
      <c r="AC185" s="24"/>
      <c r="AD185" s="24"/>
      <c r="AE185" s="24"/>
      <c r="AG185" s="24"/>
      <c r="AK185" s="24"/>
    </row>
    <row r="186" spans="1:37" ht="13">
      <c r="A186" s="10" t="s">
        <v>163</v>
      </c>
      <c r="B186" s="27">
        <v>7.41</v>
      </c>
      <c r="C186" s="27">
        <v>2.41</v>
      </c>
      <c r="D186" s="11" t="s">
        <v>592</v>
      </c>
      <c r="F186" s="24"/>
      <c r="J186" s="24"/>
      <c r="K186" s="24"/>
      <c r="M186" s="24"/>
      <c r="X186" s="24"/>
      <c r="Y186" s="24"/>
      <c r="Z186" s="24"/>
      <c r="AA186" s="24"/>
      <c r="AB186" s="24"/>
      <c r="AC186" s="24"/>
      <c r="AE186" s="24"/>
      <c r="AF186" s="24"/>
      <c r="AG186" s="24"/>
      <c r="AJ186" s="24"/>
    </row>
    <row r="187" spans="1:37" ht="13">
      <c r="A187" s="16" t="s">
        <v>195</v>
      </c>
      <c r="B187" s="28">
        <v>-1.91</v>
      </c>
      <c r="C187" s="28">
        <v>21.02</v>
      </c>
      <c r="D187" s="17">
        <v>-33.369999999999997</v>
      </c>
      <c r="F187" s="24"/>
      <c r="J187" s="24"/>
      <c r="P187" s="24"/>
      <c r="Y187" s="24"/>
      <c r="Z187" s="24"/>
      <c r="AA187" s="24"/>
      <c r="AB187" s="24"/>
      <c r="AC187" s="24"/>
      <c r="AD187" s="24"/>
      <c r="AE187" s="24"/>
      <c r="AG187" s="24"/>
      <c r="AJ187" s="24"/>
    </row>
    <row r="188" spans="1:37" ht="13">
      <c r="A188" s="10" t="s">
        <v>393</v>
      </c>
      <c r="B188" s="27">
        <v>11.7</v>
      </c>
      <c r="C188" s="27" t="s">
        <v>592</v>
      </c>
      <c r="D188" s="11">
        <v>29.14</v>
      </c>
      <c r="F188" s="24"/>
      <c r="J188" s="24"/>
      <c r="K188" s="24"/>
      <c r="M188" s="24"/>
      <c r="X188" s="24"/>
      <c r="Y188" s="24"/>
      <c r="Z188" s="24"/>
      <c r="AA188" s="24"/>
      <c r="AB188" s="24"/>
      <c r="AC188" s="24"/>
      <c r="AE188" s="24"/>
      <c r="AG188" s="24"/>
      <c r="AJ188" s="24"/>
    </row>
    <row r="189" spans="1:37" ht="13">
      <c r="A189" s="16" t="s">
        <v>148</v>
      </c>
      <c r="B189" s="28">
        <v>-11.46</v>
      </c>
      <c r="C189" s="28">
        <v>-5.58</v>
      </c>
      <c r="D189" s="17" t="s">
        <v>592</v>
      </c>
      <c r="F189" s="24"/>
      <c r="J189" s="24"/>
      <c r="K189" s="24"/>
      <c r="M189" s="24"/>
      <c r="N189" s="24"/>
      <c r="P189" s="24"/>
      <c r="X189" s="24"/>
      <c r="Y189" s="24"/>
      <c r="Z189" s="24"/>
      <c r="AA189" s="24"/>
      <c r="AB189" s="24"/>
      <c r="AC189" s="24"/>
      <c r="AD189" s="24"/>
      <c r="AE189" s="24"/>
      <c r="AG189" s="24"/>
      <c r="AK189" s="24"/>
    </row>
    <row r="190" spans="1:37" ht="13">
      <c r="A190" s="10" t="s">
        <v>325</v>
      </c>
      <c r="B190" s="27">
        <v>0.53</v>
      </c>
      <c r="C190" s="27">
        <v>-0.93</v>
      </c>
      <c r="D190" s="11" t="s">
        <v>592</v>
      </c>
      <c r="F190" s="24"/>
      <c r="J190" s="24"/>
      <c r="K190" s="24"/>
      <c r="M190" s="24"/>
      <c r="N190" s="24"/>
      <c r="P190" s="24"/>
      <c r="Y190" s="24"/>
      <c r="Z190" s="24"/>
      <c r="AA190" s="24"/>
      <c r="AB190" s="24"/>
      <c r="AC190" s="24"/>
      <c r="AD190" s="24"/>
      <c r="AE190" s="24"/>
      <c r="AG190" s="24"/>
      <c r="AK190" s="24"/>
    </row>
    <row r="191" spans="1:37" ht="13">
      <c r="A191" s="16" t="s">
        <v>200</v>
      </c>
      <c r="B191" s="28">
        <v>4.51</v>
      </c>
      <c r="C191" s="28">
        <v>5.27</v>
      </c>
      <c r="D191" s="17">
        <v>-24.13</v>
      </c>
      <c r="F191" s="24"/>
      <c r="J191" s="24"/>
      <c r="K191" s="24"/>
      <c r="M191" s="24"/>
      <c r="P191" s="24"/>
      <c r="Y191" s="24"/>
      <c r="Z191" s="24"/>
      <c r="AA191" s="24"/>
      <c r="AB191" s="24"/>
      <c r="AC191" s="24"/>
      <c r="AD191" s="24"/>
      <c r="AE191" s="24"/>
      <c r="AG191" s="24"/>
    </row>
    <row r="192" spans="1:37" ht="13">
      <c r="A192" s="10" t="s">
        <v>204</v>
      </c>
      <c r="B192" s="27">
        <v>-3.82</v>
      </c>
      <c r="C192" s="27">
        <v>-11.71</v>
      </c>
      <c r="D192" s="11" t="s">
        <v>592</v>
      </c>
      <c r="F192" s="24"/>
      <c r="J192" s="24"/>
      <c r="K192" s="24"/>
      <c r="M192" s="24"/>
      <c r="P192" s="24"/>
      <c r="X192" s="24"/>
      <c r="Y192" s="24"/>
      <c r="Z192" s="24"/>
      <c r="AA192" s="24"/>
      <c r="AB192" s="24"/>
      <c r="AC192" s="24"/>
      <c r="AD192" s="24"/>
      <c r="AE192" s="24"/>
      <c r="AG192" s="24"/>
    </row>
    <row r="193" spans="1:37" ht="13">
      <c r="A193" s="16" t="s">
        <v>300</v>
      </c>
      <c r="B193" s="28">
        <v>5.21</v>
      </c>
      <c r="C193" s="28">
        <v>7.3</v>
      </c>
      <c r="D193" s="17" t="s">
        <v>592</v>
      </c>
      <c r="F193" s="24"/>
      <c r="J193" s="24"/>
      <c r="K193" s="24"/>
      <c r="M193" s="24"/>
      <c r="N193" s="24"/>
      <c r="O193" s="24"/>
      <c r="P193" s="24"/>
      <c r="X193" s="24"/>
      <c r="Y193" s="24"/>
      <c r="Z193" s="24"/>
      <c r="AA193" s="24"/>
      <c r="AB193" s="24"/>
      <c r="AC193" s="24"/>
      <c r="AD193" s="24"/>
      <c r="AE193" s="24"/>
      <c r="AG193" s="24"/>
      <c r="AK193" s="24"/>
    </row>
    <row r="194" spans="1:37" ht="13">
      <c r="A194" s="10" t="s">
        <v>505</v>
      </c>
      <c r="B194" s="27">
        <v>1.18</v>
      </c>
      <c r="C194" s="27">
        <v>6.84</v>
      </c>
      <c r="D194" s="11" t="s">
        <v>592</v>
      </c>
      <c r="F194" s="24"/>
      <c r="J194" s="24"/>
      <c r="K194" s="24"/>
      <c r="M194" s="24"/>
      <c r="N194" s="24"/>
      <c r="P194" s="24"/>
      <c r="X194" s="24"/>
      <c r="Y194" s="24"/>
      <c r="Z194" s="24"/>
      <c r="AA194" s="24"/>
      <c r="AB194" s="24"/>
      <c r="AC194" s="24"/>
      <c r="AD194" s="24"/>
      <c r="AE194" s="24"/>
      <c r="AG194" s="24"/>
      <c r="AK194" s="24"/>
    </row>
    <row r="195" spans="1:37" ht="13">
      <c r="A195" s="16" t="s">
        <v>259</v>
      </c>
      <c r="B195" s="28">
        <v>4.1500000000000004</v>
      </c>
      <c r="C195" s="28">
        <v>3.39</v>
      </c>
      <c r="D195" s="17">
        <v>-35.11</v>
      </c>
      <c r="F195" s="24"/>
      <c r="J195" s="24"/>
      <c r="K195" s="24"/>
      <c r="M195" s="24"/>
      <c r="N195" s="24"/>
      <c r="P195" s="24"/>
      <c r="X195" s="24"/>
      <c r="Y195" s="24"/>
      <c r="Z195" s="24"/>
      <c r="AA195" s="24"/>
      <c r="AB195" s="24"/>
      <c r="AC195" s="24"/>
      <c r="AD195" s="24"/>
      <c r="AE195" s="24"/>
      <c r="AG195" s="24"/>
      <c r="AK195" s="24"/>
    </row>
    <row r="196" spans="1:37" ht="13">
      <c r="A196" s="10" t="s">
        <v>403</v>
      </c>
      <c r="B196" s="27">
        <v>11.83</v>
      </c>
      <c r="C196" s="27" t="s">
        <v>592</v>
      </c>
      <c r="D196" s="11">
        <v>7</v>
      </c>
      <c r="F196" s="24"/>
      <c r="J196" s="24"/>
      <c r="K196" s="24"/>
      <c r="M196" s="24"/>
      <c r="N196" s="24"/>
      <c r="O196" s="24"/>
      <c r="P196" s="24"/>
      <c r="X196" s="24"/>
      <c r="Y196" s="24"/>
      <c r="Z196" s="24"/>
      <c r="AA196" s="24"/>
      <c r="AB196" s="24"/>
      <c r="AC196" s="24"/>
      <c r="AD196" s="24"/>
      <c r="AE196" s="24"/>
      <c r="AG196" s="24"/>
      <c r="AK196" s="24"/>
    </row>
    <row r="197" spans="1:37" ht="13">
      <c r="A197" s="16" t="s">
        <v>94</v>
      </c>
      <c r="B197" s="28">
        <v>-3.45</v>
      </c>
      <c r="C197" s="28">
        <v>6.23</v>
      </c>
      <c r="D197" s="17" t="s">
        <v>592</v>
      </c>
      <c r="F197" s="24"/>
      <c r="J197" s="24"/>
      <c r="M197" s="24"/>
      <c r="P197" s="24"/>
      <c r="X197" s="24"/>
      <c r="Y197" s="24"/>
      <c r="Z197" s="24"/>
      <c r="AA197" s="24"/>
      <c r="AB197" s="24"/>
      <c r="AC197" s="24"/>
      <c r="AD197" s="24"/>
      <c r="AE197" s="24"/>
      <c r="AG197" s="24"/>
    </row>
    <row r="198" spans="1:37" ht="13">
      <c r="A198" s="10" t="s">
        <v>153</v>
      </c>
      <c r="B198" s="27">
        <v>-3.53</v>
      </c>
      <c r="C198" s="27">
        <v>13.66</v>
      </c>
      <c r="D198" s="11">
        <v>-26.18</v>
      </c>
      <c r="F198" s="24"/>
      <c r="J198" s="24"/>
      <c r="M198" s="24"/>
      <c r="X198" s="24"/>
      <c r="Y198" s="24"/>
      <c r="Z198" s="24"/>
      <c r="AA198" s="24"/>
      <c r="AB198" s="24"/>
      <c r="AC198" s="24"/>
      <c r="AD198" s="24"/>
      <c r="AE198" s="24"/>
      <c r="AG198" s="24"/>
    </row>
    <row r="199" spans="1:37" ht="13">
      <c r="A199" s="16" t="s">
        <v>406</v>
      </c>
      <c r="B199" s="28">
        <v>21.8</v>
      </c>
      <c r="C199" s="28">
        <v>16.95</v>
      </c>
      <c r="D199" s="17">
        <v>12.07</v>
      </c>
      <c r="F199" s="24"/>
      <c r="J199" s="24"/>
      <c r="M199" s="24"/>
      <c r="N199" s="24"/>
      <c r="X199" s="24"/>
      <c r="Y199" s="24"/>
      <c r="Z199" s="24"/>
      <c r="AA199" s="24"/>
      <c r="AB199" s="24"/>
      <c r="AC199" s="24"/>
      <c r="AD199" s="24"/>
      <c r="AE199" s="24"/>
      <c r="AG199" s="24"/>
      <c r="AK199" s="24"/>
    </row>
    <row r="200" spans="1:37" ht="13">
      <c r="A200" s="10" t="s">
        <v>173</v>
      </c>
      <c r="B200" s="27">
        <v>6.73</v>
      </c>
      <c r="C200" s="27" t="s">
        <v>592</v>
      </c>
      <c r="D200" s="11" t="s">
        <v>592</v>
      </c>
      <c r="F200" s="24"/>
      <c r="J200" s="24"/>
      <c r="M200" s="24"/>
      <c r="X200" s="24"/>
      <c r="Y200" s="24"/>
      <c r="Z200" s="24"/>
      <c r="AA200" s="24"/>
      <c r="AB200" s="24"/>
      <c r="AC200" s="24"/>
      <c r="AD200" s="24"/>
      <c r="AE200" s="24"/>
      <c r="AG200" s="24"/>
    </row>
    <row r="201" spans="1:37" ht="13">
      <c r="A201" s="16" t="s">
        <v>508</v>
      </c>
      <c r="B201" s="28" t="s">
        <v>592</v>
      </c>
      <c r="C201" s="28">
        <v>10.79</v>
      </c>
      <c r="D201" s="17" t="s">
        <v>592</v>
      </c>
      <c r="F201" s="24"/>
      <c r="J201" s="24"/>
      <c r="M201" s="24"/>
      <c r="X201" s="24"/>
      <c r="Y201" s="24"/>
      <c r="Z201" s="24"/>
      <c r="AA201" s="24"/>
      <c r="AB201" s="24"/>
      <c r="AC201" s="24"/>
      <c r="AD201" s="24"/>
      <c r="AE201" s="24"/>
      <c r="AG201" s="24"/>
    </row>
    <row r="202" spans="1:37" ht="13">
      <c r="A202" s="10" t="s">
        <v>210</v>
      </c>
      <c r="B202" s="27">
        <v>-4.24</v>
      </c>
      <c r="C202" s="27">
        <v>-7.08</v>
      </c>
      <c r="D202" s="11">
        <v>-27.09</v>
      </c>
      <c r="F202" s="24"/>
      <c r="J202" s="24"/>
      <c r="K202" s="24"/>
      <c r="M202" s="24"/>
      <c r="X202" s="24"/>
      <c r="Y202" s="24"/>
      <c r="Z202" s="24"/>
      <c r="AA202" s="24"/>
      <c r="AB202" s="24"/>
      <c r="AC202" s="24"/>
      <c r="AD202" s="24"/>
      <c r="AE202" s="24"/>
      <c r="AG202" s="24"/>
    </row>
    <row r="203" spans="1:37" ht="13">
      <c r="A203" s="16" t="s">
        <v>181</v>
      </c>
      <c r="B203" s="28" t="s">
        <v>592</v>
      </c>
      <c r="C203" s="28">
        <v>-1.43</v>
      </c>
      <c r="D203" s="17" t="s">
        <v>592</v>
      </c>
      <c r="F203" s="24"/>
      <c r="J203" s="24"/>
      <c r="K203" s="24"/>
      <c r="M203" s="24"/>
      <c r="N203" s="24"/>
      <c r="P203" s="24"/>
      <c r="X203" s="24"/>
      <c r="Y203" s="24"/>
      <c r="Z203" s="24"/>
      <c r="AA203" s="24"/>
      <c r="AB203" s="24"/>
      <c r="AC203" s="24"/>
      <c r="AD203" s="24"/>
      <c r="AE203" s="24"/>
      <c r="AG203" s="24"/>
      <c r="AK203" s="24"/>
    </row>
    <row r="204" spans="1:37" ht="13">
      <c r="A204" s="10" t="s">
        <v>214</v>
      </c>
      <c r="B204" s="27">
        <v>-6.44</v>
      </c>
      <c r="C204" s="27">
        <v>17.489999999999998</v>
      </c>
      <c r="D204" s="11">
        <v>-35</v>
      </c>
      <c r="F204" s="24"/>
      <c r="J204" s="24"/>
      <c r="K204" s="24"/>
      <c r="M204" s="24"/>
      <c r="X204" s="24"/>
      <c r="Y204" s="24"/>
      <c r="Z204" s="24"/>
      <c r="AA204" s="24"/>
      <c r="AB204" s="24"/>
      <c r="AC204" s="24"/>
      <c r="AD204" s="24"/>
      <c r="AE204" s="24"/>
      <c r="AG204" s="24"/>
    </row>
    <row r="205" spans="1:37" ht="13">
      <c r="A205" s="16" t="s">
        <v>413</v>
      </c>
      <c r="B205" s="28" t="s">
        <v>592</v>
      </c>
      <c r="C205" s="28">
        <v>21.08</v>
      </c>
      <c r="D205" s="17">
        <v>-9.4</v>
      </c>
      <c r="F205" s="24"/>
      <c r="J205" s="24"/>
      <c r="K205" s="24"/>
      <c r="M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J205" s="24"/>
    </row>
    <row r="206" spans="1:37" ht="13">
      <c r="A206" s="10" t="s">
        <v>416</v>
      </c>
      <c r="B206" s="27">
        <v>-7.47</v>
      </c>
      <c r="C206" s="27">
        <v>14</v>
      </c>
      <c r="D206" s="11">
        <v>-10.57</v>
      </c>
      <c r="F206" s="24"/>
      <c r="J206" s="24"/>
      <c r="K206" s="24"/>
      <c r="M206" s="24"/>
      <c r="Y206" s="24"/>
      <c r="Z206" s="24"/>
      <c r="AA206" s="24"/>
      <c r="AB206" s="24"/>
      <c r="AC206" s="24"/>
      <c r="AE206" s="24"/>
      <c r="AG206" s="24"/>
    </row>
    <row r="207" spans="1:37" ht="13">
      <c r="A207" s="16" t="s">
        <v>294</v>
      </c>
      <c r="B207" s="28">
        <v>-7.18</v>
      </c>
      <c r="C207" s="28">
        <v>-6.67</v>
      </c>
      <c r="D207" s="17">
        <v>-18.36</v>
      </c>
      <c r="F207" s="24"/>
      <c r="J207" s="24"/>
      <c r="K207" s="24"/>
      <c r="M207" s="24"/>
      <c r="N207" s="24"/>
      <c r="X207" s="24"/>
      <c r="Y207" s="24"/>
      <c r="Z207" s="24"/>
      <c r="AA207" s="24"/>
      <c r="AB207" s="24"/>
      <c r="AC207" s="24"/>
      <c r="AD207" s="24"/>
      <c r="AE207" s="24"/>
      <c r="AG207" s="24"/>
      <c r="AK207" s="24"/>
    </row>
    <row r="208" spans="1:37" ht="13">
      <c r="A208" s="10" t="s">
        <v>418</v>
      </c>
      <c r="B208" s="27">
        <v>-14.68</v>
      </c>
      <c r="C208" s="27">
        <v>13.6</v>
      </c>
      <c r="D208" s="11">
        <v>-28.69</v>
      </c>
      <c r="F208" s="24"/>
      <c r="J208" s="24"/>
      <c r="K208" s="24"/>
      <c r="M208" s="24"/>
      <c r="Y208" s="24"/>
      <c r="Z208" s="24"/>
      <c r="AA208" s="24"/>
      <c r="AB208" s="24"/>
      <c r="AC208" s="24"/>
      <c r="AD208" s="24"/>
      <c r="AE208" s="24"/>
      <c r="AG208" s="24"/>
    </row>
    <row r="209" spans="1:37" ht="13">
      <c r="A209" s="16" t="s">
        <v>509</v>
      </c>
      <c r="B209" s="28">
        <v>7.92</v>
      </c>
      <c r="C209" s="28">
        <v>0.16</v>
      </c>
      <c r="D209" s="17" t="s">
        <v>592</v>
      </c>
      <c r="F209" s="24"/>
      <c r="J209" s="24"/>
      <c r="K209" s="24"/>
      <c r="L209" s="24"/>
      <c r="M209" s="24"/>
      <c r="N209" s="24"/>
      <c r="P209" s="24"/>
      <c r="X209" s="24"/>
      <c r="Y209" s="24"/>
      <c r="Z209" s="24"/>
      <c r="AA209" s="24"/>
      <c r="AB209" s="24"/>
      <c r="AC209" s="24"/>
      <c r="AD209" s="24"/>
      <c r="AE209" s="24"/>
      <c r="AG209" s="24"/>
      <c r="AK209" s="24"/>
    </row>
    <row r="210" spans="1:37" ht="13">
      <c r="A210" s="10" t="s">
        <v>421</v>
      </c>
      <c r="B210" s="27" t="s">
        <v>592</v>
      </c>
      <c r="C210" s="27">
        <v>-19.57</v>
      </c>
      <c r="D210" s="11" t="s">
        <v>592</v>
      </c>
      <c r="F210" s="24"/>
      <c r="J210" s="24"/>
      <c r="K210" s="24"/>
      <c r="M210" s="24"/>
      <c r="N210" s="24"/>
      <c r="P210" s="24"/>
      <c r="X210" s="24"/>
      <c r="Y210" s="24"/>
      <c r="Z210" s="24"/>
      <c r="AA210" s="24"/>
      <c r="AB210" s="24"/>
      <c r="AC210" s="24"/>
      <c r="AD210" s="24"/>
      <c r="AE210" s="24"/>
      <c r="AG210" s="24"/>
      <c r="AK210" s="24"/>
    </row>
    <row r="211" spans="1:37" ht="13">
      <c r="A211" s="16" t="s">
        <v>219</v>
      </c>
      <c r="B211" s="28">
        <v>4.21</v>
      </c>
      <c r="C211" s="28">
        <v>10.68</v>
      </c>
      <c r="D211" s="17">
        <v>-21.82</v>
      </c>
      <c r="F211" s="24"/>
      <c r="J211" s="24"/>
      <c r="K211" s="24"/>
      <c r="M211" s="24"/>
      <c r="N211" s="24"/>
      <c r="Y211" s="24"/>
      <c r="Z211" s="24"/>
      <c r="AA211" s="24"/>
      <c r="AB211" s="24"/>
      <c r="AC211" s="24"/>
      <c r="AE211" s="24"/>
      <c r="AG211" s="24"/>
      <c r="AK211" s="24"/>
    </row>
    <row r="212" spans="1:37" ht="13">
      <c r="A212" s="10" t="s">
        <v>209</v>
      </c>
      <c r="B212" s="27">
        <v>-4.5</v>
      </c>
      <c r="C212" s="27">
        <v>-3.58</v>
      </c>
      <c r="D212" s="11" t="s">
        <v>592</v>
      </c>
      <c r="F212" s="24"/>
      <c r="J212" s="24"/>
      <c r="K212" s="24"/>
      <c r="M212" s="24"/>
      <c r="X212" s="24"/>
      <c r="Y212" s="24"/>
      <c r="Z212" s="24"/>
      <c r="AA212" s="24"/>
      <c r="AB212" s="24"/>
      <c r="AC212" s="24"/>
      <c r="AD212" s="24"/>
      <c r="AE212" s="24"/>
      <c r="AG212" s="24"/>
    </row>
    <row r="213" spans="1:37" ht="13">
      <c r="A213" s="16" t="s">
        <v>70</v>
      </c>
      <c r="B213" s="28" t="s">
        <v>592</v>
      </c>
      <c r="C213" s="28">
        <v>2.89</v>
      </c>
      <c r="D213" s="17" t="s">
        <v>592</v>
      </c>
      <c r="F213" s="24"/>
      <c r="J213" s="24"/>
      <c r="K213" s="24"/>
      <c r="M213" s="24"/>
      <c r="N213" s="24"/>
      <c r="Y213" s="24"/>
      <c r="Z213" s="24"/>
      <c r="AA213" s="24"/>
      <c r="AB213" s="24"/>
      <c r="AC213" s="24"/>
      <c r="AE213" s="24"/>
      <c r="AG213" s="24"/>
      <c r="AK213" s="24"/>
    </row>
    <row r="214" spans="1:37" ht="13">
      <c r="A214" s="10" t="s">
        <v>427</v>
      </c>
      <c r="B214" s="27" t="s">
        <v>592</v>
      </c>
      <c r="C214" s="27">
        <v>-7.5</v>
      </c>
      <c r="D214" s="11" t="s">
        <v>592</v>
      </c>
      <c r="F214" s="24"/>
      <c r="J214" s="24"/>
      <c r="K214" s="24"/>
      <c r="M214" s="24"/>
      <c r="N214" s="24"/>
      <c r="X214" s="24"/>
      <c r="Y214" s="24"/>
      <c r="Z214" s="24"/>
      <c r="AA214" s="24"/>
      <c r="AB214" s="24"/>
      <c r="AC214" s="24"/>
      <c r="AE214" s="24"/>
      <c r="AG214" s="24"/>
      <c r="AK214" s="24"/>
    </row>
    <row r="215" spans="1:37" ht="13">
      <c r="A215" s="16" t="s">
        <v>514</v>
      </c>
      <c r="B215" s="28">
        <v>5.18</v>
      </c>
      <c r="C215" s="28">
        <v>9.5500000000000007</v>
      </c>
      <c r="D215" s="17">
        <v>-10.52</v>
      </c>
      <c r="F215" s="24"/>
      <c r="J215" s="24"/>
      <c r="K215" s="24"/>
      <c r="M215" s="24"/>
      <c r="P215" s="24"/>
      <c r="X215" s="24"/>
      <c r="Y215" s="24"/>
      <c r="Z215" s="24"/>
      <c r="AA215" s="24"/>
      <c r="AB215" s="24"/>
      <c r="AC215" s="24"/>
      <c r="AE215" s="24"/>
      <c r="AG215" s="24"/>
    </row>
    <row r="216" spans="1:37" ht="13">
      <c r="A216" s="10" t="s">
        <v>429</v>
      </c>
      <c r="B216" s="27">
        <v>3.54</v>
      </c>
      <c r="C216" s="27" t="s">
        <v>592</v>
      </c>
      <c r="D216" s="11" t="s">
        <v>592</v>
      </c>
      <c r="F216" s="24"/>
      <c r="J216" s="24"/>
      <c r="K216" s="24"/>
      <c r="M216" s="24"/>
      <c r="N216" s="24"/>
      <c r="P216" s="24"/>
      <c r="R216" s="24"/>
      <c r="X216" s="24"/>
      <c r="Y216" s="24"/>
      <c r="Z216" s="24"/>
      <c r="AA216" s="24"/>
      <c r="AB216" s="24"/>
      <c r="AC216" s="24"/>
      <c r="AD216" s="24"/>
      <c r="AE216" s="24"/>
      <c r="AG216" s="24"/>
      <c r="AI216" s="24"/>
      <c r="AK216" s="24"/>
    </row>
    <row r="217" spans="1:37" ht="13">
      <c r="A217" s="16" t="s">
        <v>162</v>
      </c>
      <c r="B217" s="28">
        <v>7.15</v>
      </c>
      <c r="C217" s="28" t="s">
        <v>592</v>
      </c>
      <c r="D217" s="17" t="s">
        <v>592</v>
      </c>
      <c r="F217" s="24"/>
      <c r="J217" s="24"/>
      <c r="K217" s="24"/>
      <c r="M217" s="24"/>
      <c r="N217" s="24"/>
      <c r="P217" s="24"/>
      <c r="X217" s="24"/>
      <c r="Y217" s="24"/>
      <c r="Z217" s="24"/>
      <c r="AA217" s="24"/>
      <c r="AB217" s="24"/>
      <c r="AC217" s="24"/>
      <c r="AD217" s="24"/>
      <c r="AE217" s="24"/>
      <c r="AG217" s="24"/>
      <c r="AK217" s="24"/>
    </row>
    <row r="218" spans="1:37" ht="13">
      <c r="A218" s="10" t="s">
        <v>519</v>
      </c>
      <c r="B218" s="27" t="s">
        <v>592</v>
      </c>
      <c r="C218" s="27" t="s">
        <v>592</v>
      </c>
      <c r="D218" s="11">
        <v>-18.96</v>
      </c>
      <c r="F218" s="24"/>
      <c r="J218" s="24"/>
      <c r="K218" s="24"/>
      <c r="M218" s="24"/>
      <c r="X218" s="24"/>
      <c r="Y218" s="24"/>
      <c r="Z218" s="24"/>
      <c r="AA218" s="24"/>
      <c r="AB218" s="24"/>
      <c r="AC218" s="24"/>
      <c r="AD218" s="24"/>
      <c r="AE218" s="24"/>
      <c r="AG218" s="24"/>
    </row>
    <row r="219" spans="1:37" ht="13">
      <c r="A219" s="16" t="s">
        <v>237</v>
      </c>
      <c r="B219" s="28">
        <v>-9.2200000000000006</v>
      </c>
      <c r="C219" s="28">
        <v>5.0999999999999996</v>
      </c>
      <c r="D219" s="17" t="s">
        <v>592</v>
      </c>
      <c r="F219" s="24"/>
      <c r="J219" s="24"/>
      <c r="K219" s="24"/>
      <c r="M219" s="24"/>
      <c r="P219" s="24"/>
      <c r="X219" s="24"/>
      <c r="Y219" s="24"/>
      <c r="Z219" s="24"/>
      <c r="AA219" s="24"/>
      <c r="AB219" s="24"/>
      <c r="AC219" s="24"/>
      <c r="AE219" s="24"/>
      <c r="AG219" s="24"/>
    </row>
    <row r="220" spans="1:37" ht="13">
      <c r="A220" s="10" t="s">
        <v>165</v>
      </c>
      <c r="B220" s="27">
        <v>8.06</v>
      </c>
      <c r="C220" s="27">
        <v>4.2300000000000004</v>
      </c>
      <c r="D220" s="11">
        <v>-15.24</v>
      </c>
      <c r="F220" s="24"/>
      <c r="J220" s="24"/>
      <c r="K220" s="24"/>
      <c r="M220" s="24"/>
      <c r="P220" s="24"/>
      <c r="X220" s="24"/>
      <c r="Y220" s="24"/>
      <c r="Z220" s="24"/>
      <c r="AA220" s="24"/>
      <c r="AB220" s="24"/>
      <c r="AC220" s="24"/>
      <c r="AD220" s="24"/>
      <c r="AE220" s="24"/>
      <c r="AG220" s="24"/>
    </row>
    <row r="221" spans="1:37" ht="13">
      <c r="A221" s="16" t="s">
        <v>433</v>
      </c>
      <c r="B221" s="28">
        <v>9.0299999999999994</v>
      </c>
      <c r="C221" s="28" t="s">
        <v>592</v>
      </c>
      <c r="D221" s="17">
        <v>19.25</v>
      </c>
      <c r="F221" s="24"/>
      <c r="J221" s="24"/>
      <c r="K221" s="24"/>
      <c r="M221" s="24"/>
      <c r="N221" s="24"/>
      <c r="X221" s="24"/>
      <c r="Y221" s="24"/>
      <c r="Z221" s="24"/>
      <c r="AA221" s="24"/>
      <c r="AB221" s="24"/>
      <c r="AC221" s="24"/>
      <c r="AD221" s="24"/>
      <c r="AE221" s="24"/>
      <c r="AG221" s="24"/>
      <c r="AK221" s="24"/>
    </row>
    <row r="222" spans="1:37" ht="13">
      <c r="A222" s="10" t="s">
        <v>521</v>
      </c>
      <c r="B222" s="27">
        <v>9.2200000000000006</v>
      </c>
      <c r="C222" s="27">
        <v>5.74</v>
      </c>
      <c r="D222" s="11">
        <v>16.53</v>
      </c>
      <c r="F222" s="24"/>
      <c r="J222" s="24"/>
      <c r="K222" s="24"/>
      <c r="M222" s="24"/>
      <c r="X222" s="24"/>
      <c r="Y222" s="24"/>
      <c r="Z222" s="24"/>
      <c r="AA222" s="24"/>
      <c r="AB222" s="24"/>
      <c r="AC222" s="24"/>
      <c r="AD222" s="24"/>
      <c r="AE222" s="24"/>
      <c r="AG222" s="24"/>
      <c r="AI222" s="24"/>
    </row>
    <row r="223" spans="1:37" ht="13">
      <c r="A223" s="16" t="s">
        <v>522</v>
      </c>
      <c r="B223" s="28">
        <v>-9.2200000000000006</v>
      </c>
      <c r="C223" s="28">
        <v>-6.47</v>
      </c>
      <c r="D223" s="17">
        <v>-35.01</v>
      </c>
      <c r="F223" s="24"/>
      <c r="J223" s="24"/>
      <c r="K223" s="24"/>
      <c r="M223" s="24"/>
      <c r="X223" s="24"/>
      <c r="Y223" s="24"/>
      <c r="Z223" s="24"/>
      <c r="AA223" s="24"/>
      <c r="AB223" s="24"/>
      <c r="AC223" s="24"/>
      <c r="AD223" s="24"/>
      <c r="AE223" s="24"/>
      <c r="AG223" s="24"/>
      <c r="AI223" s="24"/>
    </row>
    <row r="224" spans="1:37" ht="13">
      <c r="A224" s="10" t="s">
        <v>216</v>
      </c>
      <c r="B224" s="27">
        <v>10.53</v>
      </c>
      <c r="C224" s="27">
        <v>5.53</v>
      </c>
      <c r="D224" s="11" t="s">
        <v>592</v>
      </c>
      <c r="F224" s="24"/>
      <c r="J224" s="24"/>
      <c r="K224" s="24"/>
      <c r="M224" s="24"/>
      <c r="X224" s="24"/>
      <c r="Y224" s="24"/>
      <c r="Z224" s="24"/>
      <c r="AA224" s="24"/>
      <c r="AB224" s="24"/>
      <c r="AC224" s="24"/>
      <c r="AD224" s="24"/>
      <c r="AE224" s="24"/>
      <c r="AG224" s="24"/>
      <c r="AI224" s="24"/>
    </row>
    <row r="225" spans="1:37" ht="13">
      <c r="A225" s="16" t="s">
        <v>435</v>
      </c>
      <c r="B225" s="28">
        <v>9.17</v>
      </c>
      <c r="C225" s="28">
        <v>0.99</v>
      </c>
      <c r="D225" s="17">
        <v>-0.57999999999999996</v>
      </c>
      <c r="F225" s="24"/>
      <c r="J225" s="24"/>
      <c r="K225" s="24"/>
      <c r="M225" s="24"/>
      <c r="X225" s="24"/>
      <c r="Y225" s="24"/>
      <c r="Z225" s="24"/>
      <c r="AA225" s="24"/>
      <c r="AB225" s="24"/>
      <c r="AC225" s="24"/>
      <c r="AE225" s="24"/>
      <c r="AG225" s="24"/>
    </row>
    <row r="226" spans="1:37" ht="13">
      <c r="A226" s="10" t="s">
        <v>183</v>
      </c>
      <c r="B226" s="27">
        <v>-7.12</v>
      </c>
      <c r="C226" s="27">
        <v>11.93</v>
      </c>
      <c r="D226" s="11">
        <v>-14.01</v>
      </c>
      <c r="F226" s="24"/>
      <c r="X226" s="24"/>
      <c r="Y226" s="24"/>
      <c r="Z226" s="24"/>
      <c r="AA226" s="24"/>
      <c r="AB226" s="24"/>
      <c r="AC226" s="24"/>
      <c r="AG226" s="24"/>
    </row>
    <row r="227" spans="1:37" ht="13">
      <c r="A227" s="16" t="s">
        <v>523</v>
      </c>
      <c r="B227" s="28">
        <v>-16.670000000000002</v>
      </c>
      <c r="C227" s="28">
        <v>2.38</v>
      </c>
      <c r="D227" s="17" t="s">
        <v>592</v>
      </c>
      <c r="F227" s="24"/>
      <c r="J227" s="24"/>
      <c r="K227" s="24"/>
      <c r="M227" s="24"/>
      <c r="N227" s="24"/>
      <c r="P227" s="24"/>
      <c r="X227" s="24"/>
      <c r="Y227" s="24"/>
      <c r="Z227" s="24"/>
      <c r="AA227" s="24"/>
      <c r="AB227" s="24"/>
      <c r="AC227" s="24"/>
      <c r="AE227" s="24"/>
      <c r="AG227" s="24"/>
      <c r="AK227" s="24"/>
    </row>
    <row r="228" spans="1:37" ht="13">
      <c r="A228" s="10" t="s">
        <v>188</v>
      </c>
      <c r="B228" s="27" t="s">
        <v>592</v>
      </c>
      <c r="C228" s="27">
        <v>-19.29</v>
      </c>
      <c r="D228" s="11" t="s">
        <v>592</v>
      </c>
      <c r="F228" s="24"/>
      <c r="J228" s="24"/>
      <c r="K228" s="24"/>
      <c r="M228" s="24"/>
      <c r="N228" s="24"/>
      <c r="P228" s="24"/>
      <c r="X228" s="24"/>
      <c r="Y228" s="24"/>
      <c r="Z228" s="24"/>
      <c r="AA228" s="24"/>
      <c r="AB228" s="24"/>
      <c r="AC228" s="24"/>
      <c r="AD228" s="24"/>
      <c r="AE228" s="24"/>
      <c r="AG228" s="24"/>
      <c r="AK228" s="24"/>
    </row>
    <row r="229" spans="1:37" ht="13">
      <c r="A229" s="16" t="s">
        <v>191</v>
      </c>
      <c r="B229" s="28">
        <v>-12.89</v>
      </c>
      <c r="C229" s="28">
        <v>10.41</v>
      </c>
      <c r="D229" s="17">
        <v>-4.7699999999999996</v>
      </c>
      <c r="F229" s="24"/>
      <c r="J229" s="24"/>
      <c r="K229" s="24"/>
      <c r="M229" s="24"/>
      <c r="N229" s="24"/>
      <c r="O229" s="24"/>
      <c r="P229" s="24"/>
      <c r="R229" s="24"/>
      <c r="X229" s="24"/>
      <c r="Y229" s="24"/>
      <c r="Z229" s="24"/>
      <c r="AA229" s="24"/>
      <c r="AB229" s="24"/>
      <c r="AC229" s="24"/>
      <c r="AE229" s="24"/>
      <c r="AG229" s="24"/>
      <c r="AI229" s="24"/>
      <c r="AK229" s="24"/>
    </row>
    <row r="230" spans="1:37" ht="13">
      <c r="A230" s="10" t="s">
        <v>437</v>
      </c>
      <c r="B230" s="27">
        <v>4.12</v>
      </c>
      <c r="C230" s="27">
        <v>7.21</v>
      </c>
      <c r="D230" s="11">
        <v>2.98</v>
      </c>
      <c r="F230" s="24"/>
      <c r="J230" s="24"/>
      <c r="K230" s="24"/>
      <c r="M230" s="24"/>
      <c r="N230" s="24"/>
      <c r="Y230" s="24"/>
      <c r="Z230" s="24"/>
      <c r="AA230" s="24"/>
      <c r="AB230" s="24"/>
      <c r="AC230" s="24"/>
      <c r="AE230" s="24"/>
      <c r="AG230" s="24"/>
      <c r="AK230" s="24"/>
    </row>
    <row r="231" spans="1:37" ht="13">
      <c r="A231" s="16" t="s">
        <v>439</v>
      </c>
      <c r="B231" s="28">
        <v>-7.0000000000000007E-2</v>
      </c>
      <c r="C231" s="28">
        <v>9.61</v>
      </c>
      <c r="D231" s="17">
        <v>-3.37</v>
      </c>
      <c r="F231" s="24"/>
      <c r="J231" s="24"/>
      <c r="K231" s="24"/>
      <c r="M231" s="24"/>
      <c r="N231" s="24"/>
      <c r="Y231" s="24"/>
      <c r="Z231" s="24"/>
      <c r="AA231" s="24"/>
      <c r="AB231" s="24"/>
      <c r="AC231" s="24"/>
      <c r="AE231" s="24"/>
      <c r="AG231" s="24"/>
      <c r="AK231" s="24"/>
    </row>
    <row r="232" spans="1:37" ht="13">
      <c r="A232" s="10" t="s">
        <v>440</v>
      </c>
      <c r="B232" s="27">
        <v>15</v>
      </c>
      <c r="C232" s="27">
        <v>14.44</v>
      </c>
      <c r="D232" s="11">
        <v>3.84</v>
      </c>
      <c r="F232" s="24"/>
      <c r="J232" s="24"/>
      <c r="K232" s="24"/>
      <c r="M232" s="24"/>
      <c r="N232" s="24"/>
      <c r="P232" s="24"/>
      <c r="R232" s="24"/>
      <c r="X232" s="24"/>
      <c r="Y232" s="24"/>
      <c r="Z232" s="24"/>
      <c r="AA232" s="24"/>
      <c r="AB232" s="24"/>
      <c r="AC232" s="24"/>
      <c r="AD232" s="24"/>
      <c r="AE232" s="24"/>
      <c r="AG232" s="24"/>
      <c r="AI232" s="24"/>
      <c r="AK232" s="24"/>
    </row>
    <row r="233" spans="1:37" ht="13">
      <c r="A233" s="16" t="s">
        <v>196</v>
      </c>
      <c r="B233" s="28">
        <v>5.92</v>
      </c>
      <c r="C233" s="28">
        <v>-3.8</v>
      </c>
      <c r="D233" s="17" t="s">
        <v>592</v>
      </c>
      <c r="F233" s="24"/>
      <c r="J233" s="24"/>
      <c r="K233" s="24"/>
      <c r="M233" s="24"/>
      <c r="N233" s="24"/>
      <c r="P233" s="24"/>
      <c r="X233" s="24"/>
      <c r="Y233" s="24"/>
      <c r="Z233" s="24"/>
      <c r="AA233" s="24"/>
      <c r="AB233" s="24"/>
      <c r="AC233" s="24"/>
      <c r="AD233" s="24"/>
      <c r="AE233" s="24"/>
      <c r="AG233" s="24"/>
      <c r="AK233" s="24"/>
    </row>
    <row r="234" spans="1:37" ht="13">
      <c r="A234" s="10" t="s">
        <v>410</v>
      </c>
      <c r="B234" s="27">
        <v>4.29</v>
      </c>
      <c r="C234" s="27">
        <v>5.99</v>
      </c>
      <c r="D234" s="11">
        <v>-22.45</v>
      </c>
      <c r="F234" s="24"/>
      <c r="I234" s="24"/>
      <c r="J234" s="24"/>
      <c r="K234" s="24"/>
      <c r="M234" s="24"/>
      <c r="N234" s="24"/>
      <c r="O234" s="24"/>
      <c r="P234" s="24"/>
      <c r="X234" s="24"/>
      <c r="Y234" s="24"/>
      <c r="Z234" s="24"/>
      <c r="AA234" s="24"/>
      <c r="AB234" s="24"/>
      <c r="AC234" s="24"/>
      <c r="AD234" s="24"/>
      <c r="AE234" s="24"/>
      <c r="AG234" s="24"/>
      <c r="AK234" s="24"/>
    </row>
    <row r="235" spans="1:37" ht="13">
      <c r="A235" s="16" t="s">
        <v>528</v>
      </c>
      <c r="B235" s="28">
        <v>7.65</v>
      </c>
      <c r="C235" s="28">
        <v>12.06</v>
      </c>
      <c r="D235" s="17">
        <v>7.01</v>
      </c>
      <c r="F235" s="24"/>
      <c r="J235" s="24"/>
      <c r="K235" s="24"/>
      <c r="M235" s="24"/>
      <c r="Y235" s="24"/>
      <c r="Z235" s="24"/>
      <c r="AA235" s="24"/>
      <c r="AB235" s="24"/>
      <c r="AC235" s="24"/>
      <c r="AE235" s="24"/>
      <c r="AG235" s="24"/>
    </row>
    <row r="236" spans="1:37" ht="13">
      <c r="A236" s="10" t="s">
        <v>529</v>
      </c>
      <c r="B236" s="27">
        <v>0.25</v>
      </c>
      <c r="C236" s="27">
        <v>8.3000000000000007</v>
      </c>
      <c r="D236" s="11">
        <v>-20.47</v>
      </c>
      <c r="F236" s="24"/>
      <c r="J236" s="24"/>
      <c r="K236" s="24"/>
      <c r="M236" s="24"/>
      <c r="N236" s="24"/>
      <c r="P236" s="24"/>
      <c r="X236" s="24"/>
      <c r="Y236" s="24"/>
      <c r="Z236" s="24"/>
      <c r="AA236" s="24"/>
      <c r="AB236" s="24"/>
      <c r="AC236" s="24"/>
      <c r="AD236" s="24"/>
      <c r="AE236" s="24"/>
      <c r="AG236" s="24"/>
      <c r="AK236" s="24"/>
    </row>
    <row r="237" spans="1:37" ht="13">
      <c r="A237" s="16" t="s">
        <v>374</v>
      </c>
      <c r="B237" s="28">
        <v>8.24</v>
      </c>
      <c r="C237" s="28">
        <v>10.17</v>
      </c>
      <c r="D237" s="17">
        <v>-21.6</v>
      </c>
      <c r="F237" s="24"/>
      <c r="J237" s="24"/>
      <c r="K237" s="24"/>
      <c r="M237" s="24"/>
      <c r="N237" s="24"/>
      <c r="P237" s="24"/>
      <c r="X237" s="24"/>
      <c r="Y237" s="24"/>
      <c r="Z237" s="24"/>
      <c r="AA237" s="24"/>
      <c r="AB237" s="24"/>
      <c r="AC237" s="24"/>
      <c r="AD237" s="24"/>
      <c r="AE237" s="24"/>
      <c r="AG237" s="24"/>
      <c r="AK237" s="24"/>
    </row>
    <row r="238" spans="1:37" ht="13">
      <c r="A238" s="10" t="s">
        <v>77</v>
      </c>
      <c r="B238" s="27">
        <v>-1.42</v>
      </c>
      <c r="C238" s="27">
        <v>-3.22</v>
      </c>
      <c r="D238" s="11">
        <v>-1.2</v>
      </c>
      <c r="F238" s="24"/>
      <c r="J238" s="24"/>
      <c r="K238" s="24"/>
      <c r="M238" s="24"/>
      <c r="N238" s="24"/>
      <c r="P238" s="24"/>
      <c r="X238" s="24"/>
      <c r="Y238" s="24"/>
      <c r="Z238" s="24"/>
      <c r="AA238" s="24"/>
      <c r="AB238" s="24"/>
      <c r="AC238" s="24"/>
      <c r="AD238" s="24"/>
      <c r="AE238" s="24"/>
      <c r="AG238" s="24"/>
      <c r="AJ238" s="24"/>
      <c r="AK238" s="24"/>
    </row>
    <row r="239" spans="1:37" ht="13">
      <c r="A239" s="16" t="s">
        <v>205</v>
      </c>
      <c r="B239" s="28">
        <v>3.96</v>
      </c>
      <c r="C239" s="28">
        <v>7.58</v>
      </c>
      <c r="D239" s="17" t="s">
        <v>592</v>
      </c>
      <c r="F239" s="24"/>
      <c r="J239" s="24"/>
      <c r="K239" s="24"/>
      <c r="M239" s="24"/>
      <c r="N239" s="24"/>
      <c r="P239" s="24"/>
      <c r="Y239" s="24"/>
      <c r="Z239" s="24"/>
      <c r="AA239" s="24"/>
      <c r="AB239" s="24"/>
      <c r="AC239" s="24"/>
      <c r="AE239" s="24"/>
      <c r="AG239" s="24"/>
      <c r="AJ239" s="24"/>
      <c r="AK239" s="24"/>
    </row>
    <row r="240" spans="1:37" ht="13">
      <c r="A240" s="10" t="s">
        <v>442</v>
      </c>
      <c r="B240" s="27">
        <v>5.83</v>
      </c>
      <c r="C240" s="27">
        <v>15.52</v>
      </c>
      <c r="D240" s="11" t="s">
        <v>592</v>
      </c>
      <c r="F240" s="24"/>
      <c r="K240" s="24"/>
      <c r="M240" s="24"/>
      <c r="N240" s="24"/>
      <c r="P240" s="24"/>
      <c r="X240" s="24"/>
      <c r="Y240" s="24"/>
      <c r="Z240" s="24"/>
      <c r="AA240" s="24"/>
      <c r="AB240" s="24"/>
      <c r="AC240" s="24"/>
      <c r="AG240" s="24"/>
      <c r="AJ240" s="24"/>
      <c r="AK240" s="24"/>
    </row>
    <row r="241" spans="1:37" ht="13">
      <c r="A241" s="16" t="s">
        <v>302</v>
      </c>
      <c r="B241" s="28">
        <v>13.82</v>
      </c>
      <c r="C241" s="28">
        <v>-2.2999999999999998</v>
      </c>
      <c r="D241" s="17">
        <v>-16.7</v>
      </c>
      <c r="F241" s="24"/>
      <c r="J241" s="24"/>
      <c r="K241" s="24"/>
      <c r="M241" s="24"/>
      <c r="N241" s="24"/>
      <c r="X241" s="24"/>
      <c r="Y241" s="24"/>
      <c r="Z241" s="24"/>
      <c r="AA241" s="24"/>
      <c r="AB241" s="24"/>
      <c r="AC241" s="24"/>
      <c r="AD241" s="24"/>
      <c r="AE241" s="24"/>
      <c r="AG241" s="24"/>
      <c r="AK241" s="24"/>
    </row>
    <row r="242" spans="1:37" ht="13">
      <c r="A242" s="10" t="s">
        <v>445</v>
      </c>
      <c r="B242" s="27">
        <v>-5.39</v>
      </c>
      <c r="C242" s="27">
        <v>9.4499999999999993</v>
      </c>
      <c r="D242" s="11">
        <v>-10.99</v>
      </c>
      <c r="F242" s="24"/>
      <c r="J242" s="24"/>
      <c r="K242" s="24"/>
      <c r="M242" s="24"/>
      <c r="N242" s="24"/>
      <c r="P242" s="24"/>
      <c r="X242" s="24"/>
      <c r="Y242" s="24"/>
      <c r="Z242" s="24"/>
      <c r="AA242" s="24"/>
      <c r="AB242" s="24"/>
      <c r="AC242" s="24"/>
      <c r="AD242" s="24"/>
      <c r="AE242" s="24"/>
      <c r="AG242" s="24"/>
      <c r="AK242" s="24"/>
    </row>
    <row r="243" spans="1:37" ht="13">
      <c r="A243" s="16" t="s">
        <v>531</v>
      </c>
      <c r="B243" s="28">
        <v>14.35</v>
      </c>
      <c r="C243" s="28">
        <v>-0.21</v>
      </c>
      <c r="D243" s="17">
        <v>18.260000000000002</v>
      </c>
      <c r="F243" s="24"/>
      <c r="J243" s="24"/>
      <c r="K243" s="24"/>
      <c r="M243" s="24"/>
      <c r="Y243" s="24"/>
      <c r="Z243" s="24"/>
      <c r="AA243" s="24"/>
      <c r="AB243" s="24"/>
      <c r="AC243" s="24"/>
      <c r="AE243" s="24"/>
      <c r="AH243" s="24"/>
    </row>
    <row r="244" spans="1:37" ht="13">
      <c r="A244" s="10" t="s">
        <v>179</v>
      </c>
      <c r="B244" s="27">
        <v>10.57</v>
      </c>
      <c r="C244" s="27">
        <v>0.69</v>
      </c>
      <c r="D244" s="11">
        <v>-2.85</v>
      </c>
      <c r="F244" s="24"/>
      <c r="J244" s="24"/>
      <c r="K244" s="24"/>
      <c r="M244" s="24"/>
      <c r="P244" s="24"/>
      <c r="X244" s="24"/>
      <c r="Y244" s="24"/>
      <c r="Z244" s="24"/>
      <c r="AA244" s="24"/>
      <c r="AB244" s="24"/>
      <c r="AC244" s="24"/>
      <c r="AD244" s="24"/>
      <c r="AE244" s="24"/>
      <c r="AH244" s="24"/>
    </row>
    <row r="245" spans="1:37" ht="13">
      <c r="A245" s="16" t="s">
        <v>447</v>
      </c>
      <c r="B245" s="28">
        <v>5.22</v>
      </c>
      <c r="C245" s="28">
        <v>-5.55</v>
      </c>
      <c r="D245" s="17">
        <v>3.43</v>
      </c>
      <c r="F245" s="24"/>
      <c r="G245" s="24"/>
      <c r="J245" s="24"/>
      <c r="K245" s="24"/>
      <c r="M245" s="24"/>
      <c r="N245" s="24"/>
      <c r="P245" s="24"/>
      <c r="X245" s="24"/>
      <c r="Y245" s="24"/>
      <c r="Z245" s="24"/>
      <c r="AA245" s="24"/>
      <c r="AB245" s="24"/>
      <c r="AC245" s="24"/>
      <c r="AD245" s="24"/>
      <c r="AE245" s="24"/>
      <c r="AH245" s="24"/>
      <c r="AK245" s="24"/>
    </row>
    <row r="246" spans="1:37" ht="13">
      <c r="A246" s="10" t="s">
        <v>215</v>
      </c>
      <c r="B246" s="27">
        <v>24.74</v>
      </c>
      <c r="C246" s="27">
        <v>22.78</v>
      </c>
      <c r="D246" s="11" t="s">
        <v>592</v>
      </c>
      <c r="F246" s="24"/>
      <c r="J246" s="24"/>
      <c r="K246" s="24"/>
      <c r="M246" s="24"/>
      <c r="Y246" s="24"/>
      <c r="Z246" s="24"/>
      <c r="AA246" s="24"/>
      <c r="AB246" s="24"/>
      <c r="AC246" s="24"/>
      <c r="AE246" s="24"/>
      <c r="AG246" s="24"/>
      <c r="AH246" s="24"/>
      <c r="AI246" s="24"/>
    </row>
    <row r="247" spans="1:37" ht="13">
      <c r="A247" s="16" t="s">
        <v>379</v>
      </c>
      <c r="B247" s="28">
        <v>6.06</v>
      </c>
      <c r="C247" s="28" t="s">
        <v>592</v>
      </c>
      <c r="D247" s="17">
        <v>-13.79</v>
      </c>
      <c r="F247" s="24"/>
      <c r="J247" s="24"/>
      <c r="K247" s="24"/>
      <c r="M247" s="24"/>
      <c r="P247" s="24"/>
      <c r="Y247" s="24"/>
      <c r="Z247" s="24"/>
      <c r="AA247" s="24"/>
      <c r="AB247" s="24"/>
      <c r="AC247" s="24"/>
      <c r="AD247" s="24"/>
      <c r="AE247" s="24"/>
      <c r="AG247" s="24"/>
      <c r="AH247" s="24"/>
      <c r="AI247" s="24"/>
    </row>
    <row r="248" spans="1:37" ht="13">
      <c r="A248" s="10" t="s">
        <v>450</v>
      </c>
      <c r="B248" s="27" t="s">
        <v>592</v>
      </c>
      <c r="C248" s="27">
        <v>-8.14</v>
      </c>
      <c r="D248" s="11">
        <v>12.03</v>
      </c>
      <c r="F248" s="24"/>
      <c r="J248" s="24"/>
      <c r="K248" s="24"/>
      <c r="M248" s="24"/>
      <c r="Y248" s="24"/>
      <c r="Z248" s="24"/>
      <c r="AA248" s="24"/>
      <c r="AB248" s="24"/>
      <c r="AC248" s="24"/>
      <c r="AE248" s="24"/>
      <c r="AF248" s="24"/>
      <c r="AG248" s="24"/>
      <c r="AH248" s="24"/>
      <c r="AJ248" s="24"/>
    </row>
    <row r="249" spans="1:37" ht="13">
      <c r="A249" s="16" t="s">
        <v>233</v>
      </c>
      <c r="B249" s="28">
        <v>-7.63</v>
      </c>
      <c r="C249" s="28">
        <v>-1.1399999999999999</v>
      </c>
      <c r="D249" s="17">
        <v>-23.97</v>
      </c>
      <c r="F249" s="24"/>
      <c r="J249" s="24"/>
      <c r="K249" s="24"/>
      <c r="M249" s="24"/>
      <c r="Y249" s="24"/>
      <c r="Z249" s="24"/>
      <c r="AA249" s="24"/>
      <c r="AB249" s="24"/>
      <c r="AC249" s="24"/>
      <c r="AE249" s="24"/>
      <c r="AF249" s="24"/>
      <c r="AG249" s="24"/>
      <c r="AH249" s="24"/>
      <c r="AJ249" s="24"/>
    </row>
    <row r="250" spans="1:37" ht="13">
      <c r="A250" s="10" t="s">
        <v>236</v>
      </c>
      <c r="B250" s="27">
        <v>3.75</v>
      </c>
      <c r="C250" s="27">
        <v>10.199999999999999</v>
      </c>
      <c r="D250" s="11" t="s">
        <v>592</v>
      </c>
      <c r="F250" s="24"/>
      <c r="J250" s="24"/>
      <c r="K250" s="24"/>
      <c r="M250" s="24"/>
      <c r="N250" s="24"/>
      <c r="X250" s="24"/>
      <c r="Y250" s="24"/>
      <c r="Z250" s="24"/>
      <c r="AA250" s="24"/>
      <c r="AB250" s="24"/>
      <c r="AC250" s="24"/>
      <c r="AD250" s="24"/>
      <c r="AE250" s="24"/>
      <c r="AG250" s="24"/>
      <c r="AI250" s="24"/>
      <c r="AJ250" s="24"/>
      <c r="AK250" s="24"/>
    </row>
    <row r="251" spans="1:37" ht="13">
      <c r="A251" s="16" t="s">
        <v>383</v>
      </c>
      <c r="B251" s="28">
        <v>9.17</v>
      </c>
      <c r="C251" s="28">
        <v>4.2300000000000004</v>
      </c>
      <c r="D251" s="17" t="s">
        <v>592</v>
      </c>
      <c r="F251" s="24"/>
      <c r="J251" s="24"/>
      <c r="K251" s="24"/>
      <c r="M251" s="24"/>
      <c r="X251" s="24"/>
      <c r="Y251" s="24"/>
      <c r="Z251" s="24"/>
      <c r="AA251" s="24"/>
      <c r="AB251" s="24"/>
      <c r="AC251" s="24"/>
      <c r="AE251" s="24"/>
      <c r="AF251" s="24"/>
      <c r="AJ251" s="24"/>
    </row>
    <row r="252" spans="1:37" ht="13">
      <c r="A252" s="10" t="s">
        <v>452</v>
      </c>
      <c r="B252" s="27">
        <v>7.96</v>
      </c>
      <c r="C252" s="27">
        <v>13.43</v>
      </c>
      <c r="D252" s="11">
        <v>-7.75</v>
      </c>
      <c r="F252" s="24"/>
      <c r="J252" s="24"/>
      <c r="K252" s="24"/>
      <c r="M252" s="24"/>
      <c r="X252" s="24"/>
      <c r="Y252" s="24"/>
      <c r="Z252" s="24"/>
      <c r="AA252" s="24"/>
      <c r="AB252" s="24"/>
      <c r="AC252" s="24"/>
      <c r="AE252" s="24"/>
      <c r="AF252" s="24"/>
      <c r="AJ252" s="24"/>
    </row>
    <row r="253" spans="1:37" ht="13">
      <c r="A253" s="16" t="s">
        <v>538</v>
      </c>
      <c r="B253" s="28">
        <v>-6.16</v>
      </c>
      <c r="C253" s="28">
        <v>8.9499999999999993</v>
      </c>
      <c r="D253" s="17" t="s">
        <v>592</v>
      </c>
      <c r="X253" s="24"/>
      <c r="Y253" s="24"/>
      <c r="Z253" s="24"/>
      <c r="AA253" s="24"/>
      <c r="AB253" s="24"/>
      <c r="AC253" s="24"/>
      <c r="AD253" s="24"/>
    </row>
    <row r="254" spans="1:37" ht="13">
      <c r="A254" s="10" t="s">
        <v>45</v>
      </c>
      <c r="B254" s="27">
        <v>-3.58</v>
      </c>
      <c r="C254" s="27" t="s">
        <v>592</v>
      </c>
      <c r="D254" s="11">
        <v>-1.58</v>
      </c>
      <c r="F254" s="24"/>
      <c r="J254" s="24"/>
      <c r="K254" s="24"/>
      <c r="M254" s="24"/>
      <c r="N254" s="24"/>
      <c r="P254" s="24"/>
      <c r="X254" s="24"/>
      <c r="Y254" s="24"/>
      <c r="Z254" s="24"/>
      <c r="AA254" s="24"/>
      <c r="AB254" s="24"/>
      <c r="AC254" s="24"/>
      <c r="AD254" s="24"/>
      <c r="AE254" s="24"/>
      <c r="AG254" s="24"/>
      <c r="AK254" s="24"/>
    </row>
    <row r="255" spans="1:37" ht="13">
      <c r="A255" s="16" t="s">
        <v>71</v>
      </c>
      <c r="B255" s="28">
        <v>-2.7</v>
      </c>
      <c r="C255" s="28">
        <v>-5.12</v>
      </c>
      <c r="D255" s="17">
        <v>-54.77</v>
      </c>
      <c r="F255" s="24"/>
      <c r="J255" s="24"/>
      <c r="K255" s="24"/>
      <c r="M255" s="24"/>
      <c r="N255" s="24"/>
      <c r="P255" s="24"/>
      <c r="X255" s="24"/>
      <c r="Y255" s="24"/>
      <c r="Z255" s="24"/>
      <c r="AA255" s="24"/>
      <c r="AB255" s="24"/>
      <c r="AC255" s="24"/>
      <c r="AD255" s="24"/>
      <c r="AE255" s="24"/>
      <c r="AG255" s="24"/>
      <c r="AK255" s="24"/>
    </row>
    <row r="256" spans="1:37" ht="13">
      <c r="A256" s="10" t="s">
        <v>193</v>
      </c>
      <c r="B256" s="27">
        <v>0.51</v>
      </c>
      <c r="C256" s="27">
        <v>5.25</v>
      </c>
      <c r="D256" s="11" t="s">
        <v>592</v>
      </c>
      <c r="F256" s="24"/>
      <c r="J256" s="24"/>
      <c r="K256" s="24"/>
      <c r="M256" s="24"/>
      <c r="X256" s="24"/>
      <c r="Y256" s="24"/>
      <c r="Z256" s="24"/>
      <c r="AA256" s="24"/>
      <c r="AB256" s="24"/>
      <c r="AC256" s="24"/>
      <c r="AD256" s="24"/>
      <c r="AE256" s="24"/>
      <c r="AG256" s="24"/>
    </row>
    <row r="257" spans="1:37" ht="13">
      <c r="A257" s="16" t="s">
        <v>197</v>
      </c>
      <c r="B257" s="28">
        <v>-38.64</v>
      </c>
      <c r="C257" s="28">
        <v>-0.33</v>
      </c>
      <c r="D257" s="17">
        <v>-7.81</v>
      </c>
      <c r="F257" s="24"/>
      <c r="K257" s="24"/>
      <c r="M257" s="24"/>
      <c r="N257" s="24"/>
      <c r="X257" s="24"/>
      <c r="Y257" s="24"/>
      <c r="Z257" s="24"/>
      <c r="AA257" s="24"/>
      <c r="AB257" s="24"/>
      <c r="AC257" s="24"/>
      <c r="AD257" s="24"/>
      <c r="AG257" s="24"/>
      <c r="AJ257" s="24"/>
      <c r="AK257" s="24"/>
    </row>
    <row r="258" spans="1:37" ht="13">
      <c r="A258" s="10" t="s">
        <v>457</v>
      </c>
      <c r="B258" s="27" t="s">
        <v>592</v>
      </c>
      <c r="C258" s="27">
        <v>-8.26</v>
      </c>
      <c r="D258" s="11" t="s">
        <v>592</v>
      </c>
      <c r="F258" s="24"/>
      <c r="K258" s="24"/>
      <c r="M258" s="24"/>
      <c r="X258" s="24"/>
      <c r="Y258" s="24"/>
      <c r="Z258" s="24"/>
      <c r="AA258" s="24"/>
      <c r="AB258" s="24"/>
      <c r="AC258" s="24"/>
      <c r="AG258" s="24"/>
      <c r="AJ258" s="24"/>
    </row>
    <row r="259" spans="1:37" ht="13">
      <c r="A259" s="16" t="s">
        <v>458</v>
      </c>
      <c r="B259" s="28">
        <v>10.61</v>
      </c>
      <c r="C259" s="28" t="s">
        <v>592</v>
      </c>
      <c r="D259" s="17" t="s">
        <v>592</v>
      </c>
      <c r="F259" s="24"/>
      <c r="J259" s="24"/>
      <c r="K259" s="24"/>
      <c r="M259" s="24"/>
      <c r="N259" s="24"/>
      <c r="P259" s="24"/>
      <c r="R259" s="24"/>
      <c r="X259" s="24"/>
      <c r="Y259" s="24"/>
      <c r="Z259" s="24"/>
      <c r="AA259" s="24"/>
      <c r="AB259" s="24"/>
      <c r="AC259" s="24"/>
      <c r="AD259" s="24"/>
      <c r="AE259" s="24"/>
      <c r="AG259" s="24"/>
      <c r="AI259" s="24"/>
      <c r="AJ259" s="24"/>
      <c r="AK259" s="24"/>
    </row>
    <row r="260" spans="1:37" ht="13">
      <c r="A260" s="10" t="s">
        <v>459</v>
      </c>
      <c r="B260" s="27">
        <v>6.88</v>
      </c>
      <c r="C260" s="27">
        <v>-3.68</v>
      </c>
      <c r="D260" s="11">
        <v>-14.03</v>
      </c>
      <c r="F260" s="24"/>
      <c r="J260" s="24"/>
      <c r="K260" s="24"/>
      <c r="M260" s="24"/>
      <c r="X260" s="24"/>
      <c r="Y260" s="24"/>
      <c r="Z260" s="24"/>
      <c r="AA260" s="24"/>
      <c r="AB260" s="24"/>
      <c r="AC260" s="24"/>
      <c r="AD260" s="24"/>
      <c r="AE260" s="24"/>
      <c r="AG260" s="24"/>
      <c r="AJ260" s="24"/>
    </row>
    <row r="261" spans="1:37" ht="13">
      <c r="A261" s="16" t="s">
        <v>388</v>
      </c>
      <c r="B261" s="28">
        <v>-1.74</v>
      </c>
      <c r="C261" s="28">
        <v>6.41</v>
      </c>
      <c r="D261" s="17">
        <v>2.99</v>
      </c>
      <c r="F261" s="24"/>
      <c r="J261" s="24"/>
      <c r="K261" s="24"/>
      <c r="L261" s="24"/>
      <c r="M261" s="24"/>
      <c r="N261" s="24"/>
      <c r="P261" s="24"/>
      <c r="R261" s="24"/>
      <c r="X261" s="24"/>
      <c r="Y261" s="24"/>
      <c r="Z261" s="24"/>
      <c r="AA261" s="24"/>
      <c r="AB261" s="24"/>
      <c r="AC261" s="24"/>
      <c r="AD261" s="24"/>
      <c r="AE261" s="24"/>
      <c r="AG261" s="24"/>
      <c r="AI261" s="24"/>
      <c r="AJ261" s="24"/>
      <c r="AK261" s="24"/>
    </row>
    <row r="262" spans="1:37" ht="13">
      <c r="A262" s="10" t="s">
        <v>463</v>
      </c>
      <c r="B262" s="27">
        <v>1.88</v>
      </c>
      <c r="C262" s="27">
        <v>21.5</v>
      </c>
      <c r="D262" s="11">
        <v>4.0599999999999996</v>
      </c>
      <c r="F262" s="24"/>
      <c r="J262" s="24"/>
      <c r="K262" s="24"/>
      <c r="M262" s="24"/>
      <c r="Y262" s="24"/>
      <c r="Z262" s="24"/>
      <c r="AA262" s="24"/>
      <c r="AB262" s="24"/>
      <c r="AC262" s="24"/>
      <c r="AE262" s="24"/>
      <c r="AF262" s="24"/>
      <c r="AG262" s="24"/>
    </row>
    <row r="263" spans="1:37" ht="13">
      <c r="A263" s="16" t="s">
        <v>334</v>
      </c>
      <c r="B263" s="28">
        <v>-28.06</v>
      </c>
      <c r="C263" s="28">
        <v>-19.23</v>
      </c>
      <c r="D263" s="17" t="s">
        <v>592</v>
      </c>
      <c r="F263" s="24"/>
      <c r="J263" s="24"/>
      <c r="K263" s="24"/>
      <c r="M263" s="24"/>
      <c r="P263" s="24"/>
      <c r="X263" s="24"/>
      <c r="Y263" s="24"/>
      <c r="Z263" s="24"/>
      <c r="AA263" s="24"/>
      <c r="AB263" s="24"/>
      <c r="AC263" s="24"/>
      <c r="AD263" s="24"/>
      <c r="AE263" s="24"/>
      <c r="AF263" s="24"/>
    </row>
    <row r="264" spans="1:37" ht="13">
      <c r="A264" s="10" t="s">
        <v>134</v>
      </c>
      <c r="B264" s="27" t="s">
        <v>592</v>
      </c>
      <c r="C264" s="27">
        <v>5.25</v>
      </c>
      <c r="D264" s="11" t="s">
        <v>592</v>
      </c>
      <c r="F264" s="24"/>
      <c r="J264" s="24"/>
      <c r="K264" s="24"/>
      <c r="M264" s="24"/>
      <c r="P264" s="24"/>
      <c r="X264" s="24"/>
      <c r="Y264" s="24"/>
      <c r="Z264" s="24"/>
      <c r="AA264" s="24"/>
      <c r="AB264" s="24"/>
      <c r="AC264" s="24"/>
      <c r="AD264" s="24"/>
      <c r="AE264" s="24"/>
    </row>
    <row r="265" spans="1:37" ht="13">
      <c r="A265" s="16" t="s">
        <v>464</v>
      </c>
      <c r="B265" s="28" t="s">
        <v>592</v>
      </c>
      <c r="C265" s="28">
        <v>11.89</v>
      </c>
      <c r="D265" s="17" t="s">
        <v>592</v>
      </c>
      <c r="F265" s="24"/>
      <c r="K265" s="24"/>
      <c r="M265" s="24"/>
      <c r="Y265" s="24"/>
      <c r="Z265" s="24"/>
      <c r="AA265" s="24"/>
      <c r="AB265" s="24"/>
      <c r="AC265" s="24"/>
      <c r="AG265" s="24"/>
    </row>
    <row r="266" spans="1:37" ht="13">
      <c r="A266" s="10" t="s">
        <v>82</v>
      </c>
      <c r="B266" s="27" t="s">
        <v>592</v>
      </c>
      <c r="C266" s="27">
        <v>-12.23</v>
      </c>
      <c r="D266" s="11" t="s">
        <v>592</v>
      </c>
      <c r="F266" s="24"/>
      <c r="J266" s="24"/>
      <c r="K266" s="24"/>
      <c r="M266" s="24"/>
      <c r="N266" s="24"/>
      <c r="P266" s="24"/>
      <c r="X266" s="24"/>
      <c r="Y266" s="24"/>
      <c r="Z266" s="24"/>
      <c r="AA266" s="24"/>
      <c r="AB266" s="24"/>
      <c r="AC266" s="24"/>
      <c r="AD266" s="24"/>
      <c r="AE266" s="24"/>
      <c r="AG266" s="24"/>
      <c r="AK266" s="24"/>
    </row>
    <row r="267" spans="1:37" ht="13">
      <c r="A267" s="16" t="s">
        <v>465</v>
      </c>
      <c r="B267" s="28">
        <v>-0.67</v>
      </c>
      <c r="C267" s="28">
        <v>3.06</v>
      </c>
      <c r="D267" s="17">
        <v>-21.6</v>
      </c>
      <c r="F267" s="24"/>
      <c r="K267" s="24"/>
      <c r="M267" s="24"/>
      <c r="Y267" s="24"/>
      <c r="Z267" s="24"/>
      <c r="AA267" s="24"/>
      <c r="AB267" s="24"/>
      <c r="AC267" s="24"/>
      <c r="AD267" s="24"/>
      <c r="AG267" s="24"/>
    </row>
    <row r="268" spans="1:37" ht="13">
      <c r="A268" s="10" t="s">
        <v>545</v>
      </c>
      <c r="B268" s="27">
        <v>-1.75</v>
      </c>
      <c r="C268" s="27">
        <v>-16.899999999999999</v>
      </c>
      <c r="D268" s="11" t="s">
        <v>592</v>
      </c>
      <c r="F268" s="24"/>
      <c r="J268" s="24"/>
      <c r="K268" s="24"/>
      <c r="M268" s="24"/>
      <c r="N268" s="24"/>
      <c r="X268" s="24"/>
      <c r="Y268" s="24"/>
      <c r="Z268" s="24"/>
      <c r="AA268" s="24"/>
      <c r="AB268" s="24"/>
      <c r="AC268" s="24"/>
      <c r="AD268" s="24"/>
      <c r="AE268" s="24"/>
      <c r="AG268" s="24"/>
      <c r="AK268" s="24"/>
    </row>
    <row r="269" spans="1:37" ht="13">
      <c r="A269" s="16" t="s">
        <v>467</v>
      </c>
      <c r="B269" s="28">
        <v>4.07</v>
      </c>
      <c r="C269" s="28" t="s">
        <v>592</v>
      </c>
      <c r="D269" s="17" t="s">
        <v>592</v>
      </c>
      <c r="F269" s="24"/>
      <c r="J269" s="24"/>
      <c r="K269" s="24"/>
      <c r="M269" s="24"/>
      <c r="N269" s="24"/>
      <c r="O269" s="24"/>
      <c r="P269" s="24"/>
      <c r="X269" s="24"/>
      <c r="Y269" s="24"/>
      <c r="Z269" s="24"/>
      <c r="AA269" s="24"/>
      <c r="AB269" s="24"/>
      <c r="AC269" s="24"/>
      <c r="AD269" s="24"/>
      <c r="AE269" s="24"/>
      <c r="AK269" s="24"/>
    </row>
    <row r="270" spans="1:37" ht="13">
      <c r="A270" s="10" t="s">
        <v>266</v>
      </c>
      <c r="B270" s="27" t="s">
        <v>592</v>
      </c>
      <c r="C270" s="27">
        <v>10.85</v>
      </c>
      <c r="D270" s="11">
        <v>-0.73</v>
      </c>
      <c r="F270" s="24"/>
      <c r="J270" s="24"/>
      <c r="K270" s="24"/>
      <c r="M270" s="24"/>
      <c r="Y270" s="24"/>
      <c r="Z270" s="24"/>
      <c r="AA270" s="24"/>
      <c r="AB270" s="24"/>
      <c r="AC270" s="24"/>
      <c r="AE270" s="24"/>
    </row>
    <row r="271" spans="1:37" ht="13">
      <c r="A271" s="16" t="s">
        <v>549</v>
      </c>
      <c r="B271" s="28">
        <v>-15.98</v>
      </c>
      <c r="C271" s="28">
        <v>10.48</v>
      </c>
      <c r="D271" s="17" t="s">
        <v>592</v>
      </c>
      <c r="F271" s="24"/>
      <c r="J271" s="24"/>
      <c r="K271" s="24"/>
      <c r="M271" s="24"/>
      <c r="N271" s="24"/>
      <c r="P271" s="24"/>
      <c r="X271" s="24"/>
      <c r="Y271" s="24"/>
      <c r="Z271" s="24"/>
      <c r="AA271" s="24"/>
      <c r="AB271" s="24"/>
      <c r="AC271" s="24"/>
      <c r="AD271" s="24"/>
      <c r="AE271" s="24"/>
      <c r="AG271" s="24"/>
      <c r="AK271" s="24"/>
    </row>
    <row r="272" spans="1:37" ht="13">
      <c r="A272" s="10" t="s">
        <v>551</v>
      </c>
      <c r="B272" s="27">
        <v>-8.94</v>
      </c>
      <c r="C272" s="27">
        <v>-13.44</v>
      </c>
      <c r="D272" s="11" t="s">
        <v>592</v>
      </c>
      <c r="F272" s="24"/>
      <c r="J272" s="24"/>
      <c r="K272" s="24"/>
      <c r="M272" s="24"/>
      <c r="N272" s="24"/>
      <c r="X272" s="24"/>
      <c r="Y272" s="24"/>
      <c r="Z272" s="24"/>
      <c r="AA272" s="24"/>
      <c r="AB272" s="24"/>
      <c r="AC272" s="24"/>
      <c r="AD272" s="24"/>
      <c r="AE272" s="24"/>
      <c r="AG272" s="24"/>
      <c r="AK272" s="24"/>
    </row>
    <row r="273" spans="1:37" ht="13">
      <c r="A273" s="16" t="s">
        <v>552</v>
      </c>
      <c r="B273" s="28" t="s">
        <v>592</v>
      </c>
      <c r="C273" s="28">
        <v>-0.32</v>
      </c>
      <c r="D273" s="17">
        <v>-11.63</v>
      </c>
      <c r="F273" s="24"/>
      <c r="K273" s="24"/>
      <c r="M273" s="24"/>
      <c r="Y273" s="24"/>
      <c r="Z273" s="24"/>
      <c r="AA273" s="24"/>
      <c r="AB273" s="24"/>
      <c r="AC273" s="24"/>
      <c r="AG273" s="24"/>
    </row>
    <row r="274" spans="1:37" ht="13">
      <c r="A274" s="10" t="s">
        <v>335</v>
      </c>
      <c r="B274" s="27">
        <v>-0.15</v>
      </c>
      <c r="C274" s="27">
        <v>5.13</v>
      </c>
      <c r="D274" s="11">
        <v>-8.7799999999999994</v>
      </c>
      <c r="F274" s="24"/>
      <c r="J274" s="24"/>
      <c r="K274" s="24"/>
      <c r="M274" s="24"/>
      <c r="X274" s="24"/>
      <c r="Y274" s="24"/>
      <c r="Z274" s="24"/>
      <c r="AA274" s="24"/>
      <c r="AB274" s="24"/>
      <c r="AC274" s="24"/>
      <c r="AE274" s="24"/>
      <c r="AG274" s="24"/>
    </row>
    <row r="275" spans="1:37" ht="13">
      <c r="A275" s="16" t="s">
        <v>357</v>
      </c>
      <c r="B275" s="28">
        <v>-6.87</v>
      </c>
      <c r="C275" s="28">
        <v>12.96</v>
      </c>
      <c r="D275" s="17">
        <v>-18.71</v>
      </c>
      <c r="F275" s="24"/>
      <c r="J275" s="24"/>
      <c r="K275" s="24"/>
      <c r="M275" s="24"/>
      <c r="N275" s="24"/>
      <c r="P275" s="24"/>
      <c r="X275" s="24"/>
      <c r="Y275" s="24"/>
      <c r="Z275" s="24"/>
      <c r="AA275" s="24"/>
      <c r="AB275" s="24"/>
      <c r="AC275" s="24"/>
      <c r="AD275" s="24"/>
      <c r="AE275" s="24"/>
      <c r="AG275" s="24"/>
      <c r="AK275" s="24"/>
    </row>
    <row r="276" spans="1:37" ht="13">
      <c r="A276" s="10" t="s">
        <v>78</v>
      </c>
      <c r="B276" s="27">
        <v>-0.65</v>
      </c>
      <c r="C276" s="27">
        <v>-22.03</v>
      </c>
      <c r="D276" s="11" t="s">
        <v>592</v>
      </c>
      <c r="F276" s="24"/>
      <c r="J276" s="24"/>
      <c r="K276" s="24"/>
      <c r="M276" s="24"/>
      <c r="N276" s="24"/>
      <c r="Y276" s="24"/>
      <c r="Z276" s="24"/>
      <c r="AA276" s="24"/>
      <c r="AB276" s="24"/>
      <c r="AC276" s="24"/>
      <c r="AD276" s="24"/>
      <c r="AE276" s="24"/>
      <c r="AG276" s="24"/>
      <c r="AI276" s="24"/>
      <c r="AK276" s="24"/>
    </row>
    <row r="277" spans="1:37" ht="13">
      <c r="A277" s="16" t="s">
        <v>226</v>
      </c>
      <c r="B277" s="28">
        <v>-12.98</v>
      </c>
      <c r="C277" s="28">
        <v>-4.5599999999999996</v>
      </c>
      <c r="D277" s="17" t="s">
        <v>592</v>
      </c>
      <c r="F277" s="24"/>
      <c r="J277" s="24"/>
      <c r="K277" s="24"/>
      <c r="M277" s="24"/>
      <c r="N277" s="24"/>
      <c r="X277" s="24"/>
      <c r="Y277" s="24"/>
      <c r="Z277" s="24"/>
      <c r="AA277" s="24"/>
      <c r="AB277" s="24"/>
      <c r="AC277" s="24"/>
      <c r="AD277" s="24"/>
      <c r="AE277" s="24"/>
      <c r="AG277" s="24"/>
      <c r="AI277" s="24"/>
      <c r="AK277" s="24"/>
    </row>
    <row r="278" spans="1:37" ht="13">
      <c r="A278" s="10" t="s">
        <v>554</v>
      </c>
      <c r="B278" s="27">
        <v>10.9</v>
      </c>
      <c r="C278" s="27">
        <v>-1.0900000000000001</v>
      </c>
      <c r="D278" s="11">
        <v>16.809999999999999</v>
      </c>
      <c r="F278" s="24"/>
      <c r="J278" s="24"/>
      <c r="K278" s="24"/>
      <c r="M278" s="24"/>
      <c r="X278" s="24"/>
      <c r="Y278" s="24"/>
      <c r="Z278" s="24"/>
      <c r="AA278" s="24"/>
      <c r="AB278" s="24"/>
      <c r="AC278" s="24"/>
      <c r="AD278" s="24"/>
      <c r="AE278" s="24"/>
      <c r="AG278" s="24"/>
      <c r="AH278" s="24"/>
    </row>
    <row r="279" spans="1:37" ht="13">
      <c r="A279" s="16" t="s">
        <v>198</v>
      </c>
      <c r="B279" s="28">
        <v>13.31</v>
      </c>
      <c r="C279" s="28">
        <v>4</v>
      </c>
      <c r="D279" s="17">
        <v>4.83</v>
      </c>
      <c r="F279" s="24"/>
      <c r="J279" s="24"/>
      <c r="K279" s="24"/>
      <c r="M279" s="24"/>
      <c r="N279" s="24"/>
      <c r="Y279" s="24"/>
      <c r="Z279" s="24"/>
      <c r="AA279" s="24"/>
      <c r="AB279" s="24"/>
      <c r="AC279" s="24"/>
      <c r="AE279" s="24"/>
      <c r="AG279" s="24"/>
      <c r="AH279" s="24"/>
      <c r="AK279" s="24"/>
    </row>
    <row r="280" spans="1:37" ht="13">
      <c r="A280" s="10" t="s">
        <v>557</v>
      </c>
      <c r="B280" s="27">
        <v>4.58</v>
      </c>
      <c r="C280" s="27">
        <v>5.1100000000000003</v>
      </c>
      <c r="D280" s="11" t="s">
        <v>592</v>
      </c>
      <c r="F280" s="24"/>
      <c r="J280" s="24"/>
      <c r="K280" s="24"/>
      <c r="M280" s="24"/>
      <c r="X280" s="24"/>
      <c r="Y280" s="24"/>
      <c r="Z280" s="24"/>
      <c r="AA280" s="24"/>
      <c r="AB280" s="24"/>
      <c r="AC280" s="24"/>
      <c r="AD280" s="24"/>
      <c r="AE280" s="24"/>
      <c r="AG280" s="24"/>
      <c r="AI280" s="24"/>
    </row>
    <row r="281" spans="1:37" ht="13">
      <c r="A281" s="16" t="s">
        <v>558</v>
      </c>
      <c r="B281" s="28">
        <v>23.41</v>
      </c>
      <c r="C281" s="28">
        <v>12.04</v>
      </c>
      <c r="D281" s="17" t="s">
        <v>592</v>
      </c>
      <c r="F281" s="24"/>
      <c r="J281" s="24"/>
      <c r="K281" s="24"/>
      <c r="M281" s="24"/>
      <c r="X281" s="24"/>
      <c r="Y281" s="24"/>
      <c r="Z281" s="24"/>
      <c r="AA281" s="24"/>
      <c r="AB281" s="24"/>
      <c r="AC281" s="24"/>
      <c r="AD281" s="24"/>
      <c r="AE281" s="24"/>
      <c r="AG281" s="24"/>
      <c r="AI281" s="24"/>
    </row>
    <row r="282" spans="1:37" ht="13">
      <c r="A282" s="10" t="s">
        <v>559</v>
      </c>
      <c r="B282" s="27">
        <v>14.37</v>
      </c>
      <c r="C282" s="27">
        <v>-0.44</v>
      </c>
      <c r="D282" s="11">
        <v>11.41</v>
      </c>
      <c r="F282" s="24"/>
      <c r="J282" s="24"/>
      <c r="K282" s="24"/>
      <c r="M282" s="24"/>
      <c r="Y282" s="24"/>
      <c r="Z282" s="24"/>
      <c r="AA282" s="24"/>
      <c r="AB282" s="24"/>
      <c r="AC282" s="24"/>
      <c r="AD282" s="24"/>
      <c r="AE282" s="24"/>
      <c r="AG282" s="24"/>
      <c r="AI282" s="24"/>
    </row>
    <row r="283" spans="1:37" ht="13">
      <c r="A283" s="16" t="s">
        <v>140</v>
      </c>
      <c r="B283" s="28">
        <v>13.15</v>
      </c>
      <c r="C283" s="28">
        <v>4.03</v>
      </c>
      <c r="D283" s="17" t="s">
        <v>592</v>
      </c>
      <c r="F283" s="24"/>
      <c r="J283" s="24"/>
      <c r="K283" s="24"/>
      <c r="M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J283" s="24"/>
    </row>
    <row r="284" spans="1:37" ht="13">
      <c r="A284" s="10" t="s">
        <v>248</v>
      </c>
      <c r="B284" s="27">
        <v>-4.21</v>
      </c>
      <c r="C284" s="27">
        <v>5.66</v>
      </c>
      <c r="D284" s="11">
        <v>-27.2</v>
      </c>
      <c r="F284" s="24"/>
      <c r="J284" s="24"/>
      <c r="K284" s="24"/>
      <c r="M284" s="24"/>
      <c r="X284" s="24"/>
      <c r="Y284" s="24"/>
      <c r="Z284" s="24"/>
      <c r="AA284" s="24"/>
      <c r="AB284" s="24"/>
      <c r="AC284" s="24"/>
      <c r="AE284" s="24"/>
      <c r="AG284" s="24"/>
    </row>
    <row r="285" spans="1:37" ht="13">
      <c r="A285" s="16" t="s">
        <v>472</v>
      </c>
      <c r="B285" s="28" t="s">
        <v>592</v>
      </c>
      <c r="C285" s="28">
        <v>11.02</v>
      </c>
      <c r="D285" s="17" t="s">
        <v>592</v>
      </c>
      <c r="F285" s="24"/>
      <c r="J285" s="24"/>
      <c r="K285" s="24"/>
      <c r="M285" s="24"/>
      <c r="N285" s="24"/>
      <c r="P285" s="24"/>
      <c r="X285" s="24"/>
      <c r="Y285" s="24"/>
      <c r="Z285" s="24"/>
      <c r="AA285" s="24"/>
      <c r="AB285" s="24"/>
      <c r="AC285" s="24"/>
      <c r="AD285" s="24"/>
      <c r="AE285" s="24"/>
      <c r="AG285" s="24"/>
      <c r="AK285" s="24"/>
    </row>
    <row r="286" spans="1:37" ht="13">
      <c r="A286" s="10" t="s">
        <v>562</v>
      </c>
      <c r="B286" s="27">
        <v>10.17</v>
      </c>
      <c r="C286" s="27">
        <v>6.03</v>
      </c>
      <c r="D286" s="11">
        <v>7.07</v>
      </c>
      <c r="F286" s="24"/>
      <c r="J286" s="24"/>
      <c r="K286" s="24"/>
      <c r="M286" s="24"/>
      <c r="P286" s="24"/>
      <c r="X286" s="24"/>
      <c r="Y286" s="24"/>
      <c r="Z286" s="24"/>
      <c r="AA286" s="24"/>
      <c r="AB286" s="24"/>
      <c r="AC286" s="24"/>
      <c r="AE286" s="24"/>
      <c r="AG286" s="24"/>
    </row>
    <row r="287" spans="1:37" ht="13">
      <c r="A287" s="16" t="s">
        <v>563</v>
      </c>
      <c r="B287" s="28">
        <v>28.95</v>
      </c>
      <c r="C287" s="28">
        <v>6.26</v>
      </c>
      <c r="D287" s="17">
        <v>12.3</v>
      </c>
      <c r="F287" s="24"/>
      <c r="J287" s="24"/>
      <c r="K287" s="24"/>
      <c r="M287" s="24"/>
      <c r="X287" s="24"/>
      <c r="Y287" s="24"/>
      <c r="Z287" s="24"/>
      <c r="AA287" s="24"/>
      <c r="AB287" s="24"/>
      <c r="AC287" s="24"/>
      <c r="AE287" s="24"/>
      <c r="AG287" s="24"/>
    </row>
    <row r="288" spans="1:37" ht="13">
      <c r="A288" s="10" t="s">
        <v>564</v>
      </c>
      <c r="B288" s="27">
        <v>5.73</v>
      </c>
      <c r="C288" s="27" t="s">
        <v>592</v>
      </c>
      <c r="D288" s="11">
        <v>-1.35</v>
      </c>
      <c r="F288" s="24"/>
      <c r="J288" s="24"/>
      <c r="K288" s="24"/>
      <c r="M288" s="24"/>
      <c r="X288" s="24"/>
      <c r="Y288" s="24"/>
      <c r="Z288" s="24"/>
      <c r="AA288" s="24"/>
      <c r="AB288" s="24"/>
      <c r="AC288" s="24"/>
      <c r="AD288" s="24"/>
      <c r="AE288" s="24"/>
      <c r="AG288" s="24"/>
    </row>
    <row r="289" spans="1:37" ht="13">
      <c r="A289" s="16" t="s">
        <v>565</v>
      </c>
      <c r="B289" s="28">
        <v>5.64</v>
      </c>
      <c r="C289" s="28">
        <v>-11.34</v>
      </c>
      <c r="D289" s="17">
        <v>6.67</v>
      </c>
      <c r="F289" s="24"/>
      <c r="J289" s="24"/>
      <c r="K289" s="24"/>
      <c r="M289" s="24"/>
      <c r="N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K289" s="24"/>
    </row>
    <row r="290" spans="1:37" ht="13">
      <c r="A290" s="10" t="s">
        <v>474</v>
      </c>
      <c r="B290" s="27">
        <v>4.3899999999999997</v>
      </c>
      <c r="C290" s="27">
        <v>19.18</v>
      </c>
      <c r="D290" s="11">
        <v>14.44</v>
      </c>
      <c r="F290" s="24"/>
      <c r="J290" s="24"/>
      <c r="M290" s="24"/>
      <c r="N290" s="24"/>
      <c r="O290" s="24"/>
      <c r="P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K290" s="24"/>
    </row>
    <row r="291" spans="1:37" ht="13">
      <c r="A291" s="16" t="s">
        <v>475</v>
      </c>
      <c r="B291" s="28">
        <v>0.33</v>
      </c>
      <c r="C291" s="28">
        <v>6.3</v>
      </c>
      <c r="D291" s="17">
        <v>5.08</v>
      </c>
      <c r="F291" s="24"/>
      <c r="J291" s="24"/>
      <c r="M291" s="24"/>
      <c r="N291" s="24"/>
      <c r="P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K291" s="24"/>
    </row>
    <row r="292" spans="1:37" ht="13">
      <c r="A292" s="10" t="s">
        <v>87</v>
      </c>
      <c r="B292" s="27">
        <v>0.06</v>
      </c>
      <c r="C292" s="27">
        <v>22.63</v>
      </c>
      <c r="D292" s="11">
        <v>-14.07</v>
      </c>
      <c r="F292" s="24"/>
      <c r="M292" s="24"/>
      <c r="N292" s="24"/>
      <c r="X292" s="24"/>
      <c r="Y292" s="24"/>
      <c r="Z292" s="24"/>
      <c r="AA292" s="24"/>
      <c r="AB292" s="24"/>
      <c r="AC292" s="24"/>
      <c r="AD292" s="24"/>
      <c r="AF292" s="24"/>
      <c r="AG292" s="24"/>
      <c r="AK292" s="24"/>
    </row>
    <row r="293" spans="1:37" ht="13">
      <c r="A293" s="16" t="s">
        <v>476</v>
      </c>
      <c r="B293" s="28">
        <v>8.93</v>
      </c>
      <c r="C293" s="28" t="s">
        <v>592</v>
      </c>
      <c r="D293" s="17">
        <v>3.08</v>
      </c>
      <c r="F293" s="24"/>
      <c r="J293" s="24"/>
      <c r="K293" s="24"/>
      <c r="M293" s="24"/>
      <c r="N293" s="24"/>
      <c r="P293" s="24"/>
      <c r="X293" s="24"/>
      <c r="Y293" s="24"/>
      <c r="Z293" s="24"/>
      <c r="AA293" s="24"/>
      <c r="AB293" s="24"/>
      <c r="AC293" s="24"/>
      <c r="AD293" s="24"/>
      <c r="AE293" s="24"/>
      <c r="AG293" s="24"/>
      <c r="AI293" s="24"/>
      <c r="AK293" s="24"/>
    </row>
    <row r="294" spans="1:37" ht="13">
      <c r="A294" s="10" t="s">
        <v>478</v>
      </c>
      <c r="B294" s="27">
        <v>24.97</v>
      </c>
      <c r="C294" s="27" t="s">
        <v>592</v>
      </c>
      <c r="D294" s="11" t="s">
        <v>592</v>
      </c>
      <c r="F294" s="24"/>
      <c r="J294" s="24"/>
      <c r="K294" s="24"/>
      <c r="M294" s="24"/>
      <c r="N294" s="24"/>
      <c r="X294" s="24"/>
      <c r="Y294" s="24"/>
      <c r="Z294" s="24"/>
      <c r="AA294" s="24"/>
      <c r="AB294" s="24"/>
      <c r="AC294" s="24"/>
      <c r="AE294" s="24"/>
      <c r="AG294" s="24"/>
      <c r="AI294" s="24"/>
      <c r="AK294" s="24"/>
    </row>
    <row r="295" spans="1:37" ht="13">
      <c r="A295" s="16" t="s">
        <v>151</v>
      </c>
      <c r="B295" s="28">
        <v>10.06</v>
      </c>
      <c r="C295" s="28">
        <v>4.7699999999999996</v>
      </c>
      <c r="D295" s="17" t="s">
        <v>592</v>
      </c>
      <c r="F295" s="24"/>
      <c r="J295" s="24"/>
      <c r="K295" s="24"/>
      <c r="M295" s="24"/>
      <c r="N295" s="24"/>
      <c r="P295" s="24"/>
      <c r="X295" s="24"/>
      <c r="Y295" s="24"/>
      <c r="Z295" s="24"/>
      <c r="AA295" s="24"/>
      <c r="AB295" s="24"/>
      <c r="AC295" s="24"/>
      <c r="AD295" s="24"/>
      <c r="AE295" s="24"/>
      <c r="AG295" s="24"/>
      <c r="AI295" s="24"/>
      <c r="AK295" s="24"/>
    </row>
    <row r="296" spans="1:37" ht="13">
      <c r="A296" s="10" t="s">
        <v>83</v>
      </c>
      <c r="B296" s="27">
        <v>-1.75</v>
      </c>
      <c r="C296" s="27">
        <v>34.159999999999997</v>
      </c>
      <c r="D296" s="11" t="s">
        <v>592</v>
      </c>
      <c r="F296" s="24"/>
      <c r="J296" s="24"/>
      <c r="K296" s="24"/>
      <c r="M296" s="24"/>
      <c r="N296" s="24"/>
      <c r="X296" s="24"/>
      <c r="Y296" s="24"/>
      <c r="Z296" s="24"/>
      <c r="AA296" s="24"/>
      <c r="AB296" s="24"/>
      <c r="AC296" s="24"/>
      <c r="AD296" s="24"/>
      <c r="AE296" s="24"/>
      <c r="AG296" s="24"/>
      <c r="AI296" s="24"/>
      <c r="AK296" s="24"/>
    </row>
    <row r="297" spans="1:37" ht="13">
      <c r="A297" s="16" t="s">
        <v>88</v>
      </c>
      <c r="B297" s="28">
        <v>11.62</v>
      </c>
      <c r="C297" s="28">
        <v>-21.09</v>
      </c>
      <c r="D297" s="17" t="s">
        <v>592</v>
      </c>
      <c r="F297" s="24"/>
      <c r="J297" s="24"/>
      <c r="K297" s="24"/>
      <c r="M297" s="24"/>
      <c r="N297" s="24"/>
      <c r="P297" s="24"/>
      <c r="X297" s="24"/>
      <c r="Y297" s="24"/>
      <c r="Z297" s="24"/>
      <c r="AA297" s="24"/>
      <c r="AB297" s="24"/>
      <c r="AC297" s="24"/>
      <c r="AD297" s="24"/>
      <c r="AE297" s="24"/>
      <c r="AG297" s="24"/>
      <c r="AI297" s="24"/>
      <c r="AK297" s="24"/>
    </row>
    <row r="298" spans="1:37" ht="13">
      <c r="A298" s="10" t="s">
        <v>49</v>
      </c>
      <c r="B298" s="27" t="s">
        <v>592</v>
      </c>
      <c r="C298" s="27">
        <v>1.1200000000000001</v>
      </c>
      <c r="D298" s="11" t="s">
        <v>592</v>
      </c>
      <c r="F298" s="24"/>
      <c r="J298" s="24"/>
      <c r="K298" s="24"/>
      <c r="M298" s="24"/>
      <c r="X298" s="24"/>
      <c r="Y298" s="24"/>
      <c r="Z298" s="24"/>
      <c r="AA298" s="24"/>
      <c r="AB298" s="24"/>
      <c r="AC298" s="24"/>
      <c r="AD298" s="24"/>
      <c r="AE298" s="24"/>
      <c r="AG298" s="24"/>
    </row>
    <row r="299" spans="1:37" ht="13">
      <c r="A299" s="16" t="s">
        <v>566</v>
      </c>
      <c r="B299" s="28">
        <v>27.7</v>
      </c>
      <c r="C299" s="28" t="s">
        <v>592</v>
      </c>
      <c r="D299" s="17">
        <v>12.2</v>
      </c>
      <c r="F299" s="24"/>
      <c r="J299" s="24"/>
      <c r="K299" s="24"/>
      <c r="M299" s="24"/>
      <c r="N299" s="24"/>
      <c r="P299" s="24"/>
      <c r="R299" s="24"/>
      <c r="X299" s="24"/>
      <c r="Y299" s="24"/>
      <c r="Z299" s="24"/>
      <c r="AA299" s="24"/>
      <c r="AB299" s="24"/>
      <c r="AC299" s="24"/>
      <c r="AD299" s="24"/>
      <c r="AE299" s="24"/>
      <c r="AG299" s="24"/>
      <c r="AI299" s="24"/>
      <c r="AK299" s="24"/>
    </row>
    <row r="300" spans="1:37" ht="13">
      <c r="A300" s="10" t="s">
        <v>480</v>
      </c>
      <c r="B300" s="27">
        <v>-0.69</v>
      </c>
      <c r="C300" s="27">
        <v>7.95</v>
      </c>
      <c r="D300" s="11" t="s">
        <v>592</v>
      </c>
      <c r="F300" s="24"/>
      <c r="K300" s="24"/>
      <c r="M300" s="24"/>
      <c r="N300" s="24"/>
      <c r="Y300" s="24"/>
      <c r="Z300" s="24"/>
      <c r="AA300" s="24"/>
      <c r="AB300" s="24"/>
      <c r="AC300" s="24"/>
      <c r="AG300" s="24"/>
      <c r="AI300" s="24"/>
      <c r="AK300" s="24"/>
    </row>
    <row r="301" spans="1:37" ht="13">
      <c r="A301" s="16" t="s">
        <v>570</v>
      </c>
      <c r="B301" s="28">
        <v>26.85</v>
      </c>
      <c r="C301" s="28">
        <v>1.83</v>
      </c>
      <c r="D301" s="17">
        <v>4.28</v>
      </c>
      <c r="F301" s="24"/>
      <c r="J301" s="24"/>
      <c r="K301" s="24"/>
      <c r="M301" s="24"/>
      <c r="N301" s="24"/>
      <c r="X301" s="24"/>
      <c r="Y301" s="24"/>
      <c r="Z301" s="24"/>
      <c r="AA301" s="24"/>
      <c r="AB301" s="24"/>
      <c r="AC301" s="24"/>
      <c r="AD301" s="24"/>
      <c r="AE301" s="24"/>
      <c r="AG301" s="24"/>
      <c r="AK301" s="24"/>
    </row>
    <row r="302" spans="1:37" ht="13">
      <c r="A302" s="30"/>
      <c r="B302" s="31">
        <f>MEDIAN(Achievement_Gaps_Math[Gap for Economically Disadvantaged (%)])</f>
        <v>3.875</v>
      </c>
      <c r="C302" s="31">
        <f>MEDIAN(Achievement_Gaps_Math[Gap for Women (%)])</f>
        <v>4.29</v>
      </c>
      <c r="D302" s="32">
        <f>MEDIAN(Achievement_Gaps_Math[Gap for Students with Disabilities (%)])</f>
        <v>-6.0500000000000007</v>
      </c>
      <c r="F302" s="24"/>
      <c r="J302" s="24"/>
      <c r="K302" s="24"/>
      <c r="M302" s="24"/>
      <c r="N302" s="24"/>
      <c r="P302" s="24"/>
      <c r="Y302" s="24"/>
      <c r="Z302" s="24"/>
      <c r="AA302" s="24"/>
      <c r="AB302" s="24"/>
      <c r="AC302" s="24"/>
      <c r="AD302" s="24"/>
      <c r="AE302" s="24"/>
      <c r="AG302" s="24"/>
      <c r="AK302" s="24"/>
    </row>
    <row r="303" spans="1:37" ht="13">
      <c r="A303" s="3"/>
      <c r="B303" s="3"/>
      <c r="C303" s="3"/>
      <c r="D303" s="3"/>
      <c r="F303" s="24"/>
      <c r="J303" s="24"/>
      <c r="K303" s="24"/>
      <c r="M303" s="24"/>
      <c r="P303" s="24"/>
      <c r="Y303" s="24"/>
      <c r="Z303" s="24"/>
      <c r="AA303" s="24"/>
      <c r="AB303" s="24"/>
      <c r="AC303" s="24"/>
      <c r="AD303" s="24"/>
      <c r="AE303" s="24"/>
      <c r="AG303" s="24"/>
    </row>
    <row r="304" spans="1:37" ht="13">
      <c r="A304" s="3"/>
      <c r="B304" s="3"/>
      <c r="C304" s="3"/>
      <c r="D304" s="3"/>
      <c r="F304" s="24"/>
      <c r="J304" s="24"/>
      <c r="K304" s="24"/>
      <c r="M304" s="24"/>
      <c r="N304" s="24"/>
      <c r="P304" s="24"/>
      <c r="X304" s="24"/>
      <c r="Y304" s="24"/>
      <c r="Z304" s="24"/>
      <c r="AA304" s="24"/>
      <c r="AB304" s="24"/>
      <c r="AC304" s="24"/>
      <c r="AD304" s="24"/>
      <c r="AE304" s="24"/>
      <c r="AG304" s="24"/>
      <c r="AK304" s="24"/>
    </row>
    <row r="305" spans="1:37" ht="13">
      <c r="A305" s="3"/>
      <c r="B305" s="3"/>
      <c r="C305" s="3"/>
      <c r="D305" s="3"/>
      <c r="F305" s="24"/>
      <c r="J305" s="24"/>
      <c r="K305" s="24"/>
      <c r="M305" s="24"/>
      <c r="N305" s="24"/>
      <c r="Y305" s="24"/>
      <c r="Z305" s="24"/>
      <c r="AA305" s="24"/>
      <c r="AB305" s="24"/>
      <c r="AC305" s="24"/>
      <c r="AD305" s="24"/>
      <c r="AE305" s="24"/>
      <c r="AG305" s="24"/>
      <c r="AK305" s="24"/>
    </row>
    <row r="306" spans="1:37" ht="13">
      <c r="A306" s="3"/>
      <c r="B306" s="3"/>
      <c r="C306" s="3"/>
      <c r="D306" s="3"/>
      <c r="F306" s="24"/>
      <c r="J306" s="24"/>
      <c r="K306" s="24"/>
      <c r="M306" s="24"/>
      <c r="Y306" s="24"/>
      <c r="Z306" s="24"/>
      <c r="AA306" s="24"/>
      <c r="AB306" s="24"/>
      <c r="AC306" s="24"/>
      <c r="AE306" s="24"/>
      <c r="AG306" s="24"/>
    </row>
    <row r="307" spans="1:37" ht="13">
      <c r="A307" s="3"/>
      <c r="B307" s="3"/>
      <c r="C307" s="3"/>
      <c r="D307" s="3"/>
      <c r="F307" s="24"/>
      <c r="J307" s="24"/>
      <c r="K307" s="24"/>
      <c r="M307" s="24"/>
      <c r="N307" s="24"/>
      <c r="P307" s="24"/>
      <c r="X307" s="24"/>
      <c r="Y307" s="24"/>
      <c r="Z307" s="24"/>
      <c r="AA307" s="24"/>
      <c r="AB307" s="24"/>
      <c r="AC307" s="24"/>
      <c r="AD307" s="24"/>
      <c r="AE307" s="24"/>
      <c r="AG307" s="24"/>
      <c r="AK307" s="24"/>
    </row>
    <row r="308" spans="1:37" ht="13">
      <c r="A308" s="3"/>
      <c r="B308" s="3"/>
      <c r="C308" s="3"/>
      <c r="D308" s="3"/>
      <c r="F308" s="24"/>
      <c r="J308" s="24"/>
      <c r="K308" s="24"/>
      <c r="M308" s="24"/>
      <c r="P308" s="24"/>
      <c r="X308" s="24"/>
      <c r="Y308" s="24"/>
      <c r="Z308" s="24"/>
      <c r="AA308" s="24"/>
      <c r="AB308" s="24"/>
      <c r="AC308" s="24"/>
      <c r="AD308" s="24"/>
      <c r="AE308" s="24"/>
      <c r="AG308" s="24"/>
    </row>
    <row r="309" spans="1:37" ht="13">
      <c r="A309" s="3"/>
      <c r="B309" s="3"/>
      <c r="C309" s="3"/>
      <c r="D309" s="3"/>
      <c r="F309" s="24"/>
      <c r="J309" s="24"/>
      <c r="K309" s="24"/>
      <c r="M309" s="24"/>
      <c r="N309" s="24"/>
      <c r="X309" s="24"/>
      <c r="Y309" s="24"/>
      <c r="Z309" s="24"/>
      <c r="AA309" s="24"/>
      <c r="AB309" s="24"/>
      <c r="AC309" s="24"/>
      <c r="AD309" s="24"/>
      <c r="AE309" s="24"/>
      <c r="AG309" s="24"/>
      <c r="AK309" s="24"/>
    </row>
    <row r="310" spans="1:37" ht="13">
      <c r="A310" s="3"/>
      <c r="B310" s="3"/>
      <c r="C310" s="3"/>
      <c r="D310" s="3"/>
      <c r="F310" s="24"/>
      <c r="J310" s="24"/>
      <c r="K310" s="24"/>
      <c r="M310" s="24"/>
      <c r="X310" s="24"/>
      <c r="Y310" s="24"/>
      <c r="Z310" s="24"/>
      <c r="AA310" s="24"/>
      <c r="AB310" s="24"/>
      <c r="AC310" s="24"/>
      <c r="AE310" s="24"/>
      <c r="AG310" s="24"/>
    </row>
    <row r="311" spans="1:37" ht="13">
      <c r="A311" s="3"/>
      <c r="B311" s="3"/>
      <c r="C311" s="3"/>
      <c r="D311" s="3"/>
      <c r="F311" s="24"/>
      <c r="J311" s="24"/>
      <c r="K311" s="24"/>
      <c r="M311" s="24"/>
      <c r="X311" s="24"/>
      <c r="Y311" s="24"/>
      <c r="Z311" s="24"/>
      <c r="AA311" s="24"/>
      <c r="AB311" s="24"/>
      <c r="AC311" s="24"/>
      <c r="AD311" s="24"/>
      <c r="AE311" s="24"/>
      <c r="AG311" s="24"/>
    </row>
    <row r="312" spans="1:37" ht="13">
      <c r="A312" s="3"/>
      <c r="B312" s="3"/>
      <c r="C312" s="3"/>
      <c r="D312" s="3"/>
      <c r="F312" s="24"/>
      <c r="J312" s="24"/>
      <c r="K312" s="24"/>
      <c r="M312" s="24"/>
      <c r="N312" s="24"/>
      <c r="X312" s="24"/>
      <c r="Y312" s="24"/>
      <c r="Z312" s="24"/>
      <c r="AA312" s="24"/>
      <c r="AB312" s="24"/>
      <c r="AC312" s="24"/>
      <c r="AE312" s="24"/>
      <c r="AG312" s="24"/>
      <c r="AK312" s="24"/>
    </row>
    <row r="313" spans="1:37" ht="13">
      <c r="A313" s="3"/>
      <c r="B313" s="3"/>
      <c r="C313" s="3"/>
      <c r="D313" s="3"/>
      <c r="F313" s="24"/>
      <c r="J313" s="24"/>
      <c r="K313" s="24"/>
      <c r="M313" s="24"/>
      <c r="X313" s="24"/>
      <c r="Y313" s="24"/>
      <c r="Z313" s="24"/>
      <c r="AA313" s="24"/>
      <c r="AB313" s="24"/>
      <c r="AC313" s="24"/>
      <c r="AD313" s="24"/>
      <c r="AE313" s="24"/>
      <c r="AG313" s="24"/>
    </row>
    <row r="314" spans="1:37" ht="13">
      <c r="A314" s="3"/>
      <c r="B314" s="3"/>
      <c r="C314" s="3"/>
      <c r="D314" s="3"/>
      <c r="F314" s="24"/>
      <c r="J314" s="24"/>
      <c r="K314" s="24"/>
      <c r="M314" s="24"/>
      <c r="N314" s="24"/>
      <c r="O314" s="24"/>
      <c r="P314" s="24"/>
      <c r="X314" s="24"/>
      <c r="Y314" s="24"/>
      <c r="Z314" s="24"/>
      <c r="AA314" s="24"/>
      <c r="AB314" s="24"/>
      <c r="AC314" s="24"/>
      <c r="AD314" s="24"/>
      <c r="AE314" s="24"/>
      <c r="AG314" s="24"/>
      <c r="AK314" s="24"/>
    </row>
    <row r="315" spans="1:37" ht="13">
      <c r="A315" s="3"/>
      <c r="B315" s="3"/>
      <c r="C315" s="3"/>
      <c r="D315" s="3"/>
      <c r="F315" s="24"/>
      <c r="J315" s="24"/>
      <c r="K315" s="24"/>
      <c r="M315" s="24"/>
      <c r="Y315" s="24"/>
      <c r="Z315" s="24"/>
      <c r="AA315" s="24"/>
      <c r="AB315" s="24"/>
      <c r="AC315" s="24"/>
      <c r="AE315" s="24"/>
      <c r="AG315" s="24"/>
    </row>
    <row r="316" spans="1:37" ht="13">
      <c r="A316" s="3"/>
      <c r="B316" s="3"/>
      <c r="C316" s="3"/>
      <c r="D316" s="3"/>
      <c r="F316" s="24"/>
      <c r="J316" s="24"/>
      <c r="K316" s="24"/>
      <c r="M316" s="24"/>
      <c r="N316" s="24"/>
      <c r="P316" s="24"/>
      <c r="X316" s="24"/>
      <c r="Y316" s="24"/>
      <c r="Z316" s="24"/>
      <c r="AA316" s="24"/>
      <c r="AB316" s="24"/>
      <c r="AC316" s="24"/>
      <c r="AD316" s="24"/>
      <c r="AE316" s="24"/>
      <c r="AG316" s="24"/>
      <c r="AK316" s="24"/>
    </row>
    <row r="317" spans="1:37" ht="13">
      <c r="A317" s="3"/>
      <c r="B317" s="3"/>
      <c r="C317" s="3"/>
      <c r="D317" s="3"/>
      <c r="F317" s="24"/>
      <c r="J317" s="24"/>
      <c r="K317" s="24"/>
      <c r="M317" s="24"/>
      <c r="N317" s="24"/>
      <c r="P317" s="24"/>
      <c r="X317" s="24"/>
      <c r="Y317" s="24"/>
      <c r="Z317" s="24"/>
      <c r="AA317" s="24"/>
      <c r="AB317" s="24"/>
      <c r="AC317" s="24"/>
      <c r="AD317" s="24"/>
      <c r="AE317" s="24"/>
      <c r="AG317" s="24"/>
      <c r="AK317" s="24"/>
    </row>
    <row r="318" spans="1:37" ht="13">
      <c r="A318" s="3"/>
      <c r="B318" s="3"/>
      <c r="C318" s="3"/>
      <c r="D318" s="3"/>
      <c r="F318" s="24"/>
      <c r="K318" s="24"/>
      <c r="M318" s="24"/>
      <c r="X318" s="24"/>
      <c r="Y318" s="24"/>
      <c r="Z318" s="24"/>
      <c r="AA318" s="24"/>
      <c r="AB318" s="24"/>
      <c r="AC318" s="24"/>
      <c r="AD318" s="24"/>
      <c r="AG318" s="24"/>
    </row>
    <row r="319" spans="1:37" ht="13">
      <c r="A319" s="3"/>
      <c r="B319" s="3"/>
      <c r="C319" s="3"/>
      <c r="D319" s="3"/>
      <c r="F319" s="24"/>
      <c r="J319" s="24"/>
      <c r="K319" s="24"/>
      <c r="M319" s="24"/>
      <c r="X319" s="24"/>
      <c r="Y319" s="24"/>
      <c r="Z319" s="24"/>
      <c r="AA319" s="24"/>
      <c r="AB319" s="24"/>
      <c r="AC319" s="24"/>
      <c r="AD319" s="24"/>
      <c r="AE319" s="24"/>
      <c r="AG319" s="24"/>
    </row>
    <row r="320" spans="1:37" ht="13">
      <c r="A320" s="3"/>
      <c r="B320" s="3"/>
      <c r="C320" s="3"/>
      <c r="D320" s="3"/>
      <c r="F320" s="24"/>
      <c r="J320" s="24"/>
      <c r="K320" s="24"/>
      <c r="M320" s="24"/>
      <c r="O320" s="24"/>
      <c r="P320" s="24"/>
      <c r="X320" s="24"/>
      <c r="Y320" s="24"/>
      <c r="Z320" s="24"/>
      <c r="AA320" s="24"/>
      <c r="AB320" s="24"/>
      <c r="AC320" s="24"/>
      <c r="AD320" s="24"/>
      <c r="AE320" s="24"/>
      <c r="AG320" s="24"/>
    </row>
    <row r="321" spans="1:37" ht="13">
      <c r="A321" s="3"/>
      <c r="B321" s="3"/>
      <c r="C321" s="3"/>
      <c r="D321" s="3"/>
      <c r="F321" s="24"/>
      <c r="J321" s="24"/>
      <c r="K321" s="24"/>
      <c r="M321" s="24"/>
      <c r="N321" s="24"/>
      <c r="P321" s="24"/>
      <c r="X321" s="24"/>
      <c r="Y321" s="24"/>
      <c r="Z321" s="24"/>
      <c r="AA321" s="24"/>
      <c r="AB321" s="24"/>
      <c r="AC321" s="24"/>
      <c r="AD321" s="24"/>
      <c r="AE321" s="24"/>
      <c r="AG321" s="24"/>
      <c r="AK321" s="24"/>
    </row>
    <row r="322" spans="1:37" ht="13">
      <c r="A322" s="3"/>
      <c r="B322" s="3"/>
      <c r="C322" s="3"/>
      <c r="D322" s="3"/>
      <c r="F322" s="24"/>
      <c r="J322" s="24"/>
      <c r="K322" s="24"/>
      <c r="M322" s="24"/>
      <c r="X322" s="24"/>
      <c r="Y322" s="24"/>
      <c r="Z322" s="24"/>
      <c r="AA322" s="24"/>
      <c r="AB322" s="24"/>
      <c r="AC322" s="24"/>
      <c r="AD322" s="24"/>
      <c r="AE322" s="24"/>
      <c r="AG322" s="24"/>
    </row>
    <row r="323" spans="1:37" ht="13">
      <c r="A323" s="3"/>
      <c r="B323" s="3"/>
      <c r="C323" s="3"/>
      <c r="D323" s="3"/>
      <c r="F323" s="24"/>
      <c r="J323" s="24"/>
      <c r="K323" s="24"/>
      <c r="M323" s="24"/>
      <c r="X323" s="24"/>
      <c r="Y323" s="24"/>
      <c r="Z323" s="24"/>
      <c r="AA323" s="24"/>
      <c r="AB323" s="24"/>
      <c r="AC323" s="24"/>
      <c r="AD323" s="24"/>
      <c r="AE323" s="24"/>
      <c r="AG323" s="24"/>
    </row>
    <row r="324" spans="1:37" ht="13">
      <c r="A324" s="3"/>
      <c r="B324" s="3"/>
      <c r="C324" s="3"/>
      <c r="D324" s="3"/>
      <c r="F324" s="24"/>
      <c r="J324" s="24"/>
      <c r="K324" s="24"/>
      <c r="M324" s="24"/>
      <c r="P324" s="24"/>
      <c r="X324" s="24"/>
      <c r="Y324" s="24"/>
      <c r="Z324" s="24"/>
      <c r="AA324" s="24"/>
      <c r="AB324" s="24"/>
      <c r="AC324" s="24"/>
      <c r="AD324" s="24"/>
      <c r="AE324" s="24"/>
      <c r="AG324" s="24"/>
    </row>
    <row r="325" spans="1:37" ht="13">
      <c r="A325" s="3"/>
      <c r="B325" s="3"/>
      <c r="C325" s="3"/>
      <c r="D325" s="3"/>
      <c r="F325" s="24"/>
      <c r="J325" s="24"/>
      <c r="K325" s="24"/>
      <c r="L325" s="24"/>
      <c r="M325" s="24"/>
      <c r="N325" s="24"/>
      <c r="P325" s="24"/>
      <c r="X325" s="24"/>
      <c r="Y325" s="24"/>
      <c r="Z325" s="24"/>
      <c r="AA325" s="24"/>
      <c r="AB325" s="24"/>
      <c r="AC325" s="24"/>
      <c r="AD325" s="24"/>
      <c r="AE325" s="24"/>
      <c r="AG325" s="24"/>
      <c r="AK325" s="24"/>
    </row>
    <row r="326" spans="1:37" ht="13">
      <c r="A326" s="3"/>
      <c r="B326" s="3"/>
      <c r="C326" s="3"/>
      <c r="D326" s="3"/>
      <c r="F326" s="24"/>
      <c r="J326" s="24"/>
      <c r="K326" s="24"/>
      <c r="M326" s="24"/>
      <c r="N326" s="24"/>
      <c r="P326" s="24"/>
      <c r="X326" s="24"/>
      <c r="Y326" s="24"/>
      <c r="Z326" s="24"/>
      <c r="AA326" s="24"/>
      <c r="AB326" s="24"/>
      <c r="AC326" s="24"/>
      <c r="AD326" s="24"/>
      <c r="AE326" s="24"/>
      <c r="AG326" s="24"/>
      <c r="AK326" s="24"/>
    </row>
    <row r="327" spans="1:37" ht="13">
      <c r="A327" s="3"/>
      <c r="B327" s="3"/>
      <c r="C327" s="3"/>
      <c r="D327" s="3"/>
      <c r="F327" s="24"/>
      <c r="J327" s="24"/>
      <c r="K327" s="24"/>
      <c r="M327" s="24"/>
      <c r="N327" s="24"/>
      <c r="X327" s="24"/>
      <c r="Y327" s="24"/>
      <c r="Z327" s="24"/>
      <c r="AA327" s="24"/>
      <c r="AB327" s="24"/>
      <c r="AC327" s="24"/>
      <c r="AD327" s="24"/>
      <c r="AE327" s="24"/>
      <c r="AG327" s="24"/>
      <c r="AK327" s="24"/>
    </row>
    <row r="328" spans="1:37" ht="13">
      <c r="A328" s="3"/>
      <c r="B328" s="3"/>
      <c r="C328" s="3"/>
      <c r="D328" s="3"/>
      <c r="F328" s="24"/>
      <c r="J328" s="24"/>
      <c r="K328" s="24"/>
      <c r="M328" s="24"/>
      <c r="N328" s="24"/>
      <c r="X328" s="24"/>
      <c r="Y328" s="24"/>
      <c r="Z328" s="24"/>
      <c r="AA328" s="24"/>
      <c r="AB328" s="24"/>
      <c r="AC328" s="24"/>
      <c r="AD328" s="24"/>
      <c r="AE328" s="24"/>
      <c r="AG328" s="24"/>
      <c r="AK328" s="24"/>
    </row>
    <row r="329" spans="1:37" ht="13">
      <c r="A329" s="3"/>
      <c r="B329" s="3"/>
      <c r="C329" s="3"/>
      <c r="D329" s="3"/>
      <c r="F329" s="24"/>
      <c r="J329" s="24"/>
      <c r="K329" s="24"/>
      <c r="M329" s="24"/>
      <c r="N329" s="24"/>
      <c r="P329" s="24"/>
      <c r="X329" s="24"/>
      <c r="Y329" s="24"/>
      <c r="Z329" s="24"/>
      <c r="AA329" s="24"/>
      <c r="AB329" s="24"/>
      <c r="AC329" s="24"/>
      <c r="AD329" s="24"/>
      <c r="AE329" s="24"/>
      <c r="AG329" s="24"/>
      <c r="AK329" s="24"/>
    </row>
    <row r="330" spans="1:37" ht="13">
      <c r="A330" s="3"/>
      <c r="B330" s="3"/>
      <c r="C330" s="3"/>
      <c r="D330" s="3"/>
      <c r="F330" s="24"/>
      <c r="J330" s="24"/>
      <c r="K330" s="24"/>
      <c r="M330" s="24"/>
      <c r="Y330" s="24"/>
      <c r="Z330" s="24"/>
      <c r="AA330" s="24"/>
      <c r="AB330" s="24"/>
      <c r="AC330" s="24"/>
      <c r="AE330" s="24"/>
      <c r="AG330" s="24"/>
      <c r="AI330" s="24"/>
    </row>
    <row r="331" spans="1:37" ht="13">
      <c r="A331" s="3"/>
      <c r="B331" s="3"/>
      <c r="C331" s="3"/>
      <c r="D331" s="3"/>
      <c r="F331" s="24"/>
      <c r="J331" s="24"/>
      <c r="K331" s="24"/>
      <c r="M331" s="24"/>
      <c r="X331" s="24"/>
      <c r="Y331" s="24"/>
      <c r="Z331" s="24"/>
      <c r="AA331" s="24"/>
      <c r="AB331" s="24"/>
      <c r="AC331" s="24"/>
      <c r="AD331" s="24"/>
      <c r="AE331" s="24"/>
      <c r="AG331" s="24"/>
    </row>
    <row r="332" spans="1:37" ht="13">
      <c r="A332" s="3"/>
      <c r="B332" s="3"/>
      <c r="C332" s="3"/>
      <c r="D332" s="3"/>
      <c r="F332" s="24"/>
      <c r="J332" s="24"/>
      <c r="K332" s="24"/>
      <c r="M332" s="24"/>
      <c r="N332" s="24"/>
      <c r="P332" s="24"/>
      <c r="X332" s="24"/>
      <c r="Y332" s="24"/>
      <c r="Z332" s="24"/>
      <c r="AA332" s="24"/>
      <c r="AB332" s="24"/>
      <c r="AC332" s="24"/>
      <c r="AD332" s="24"/>
      <c r="AE332" s="24"/>
      <c r="AK332" s="24"/>
    </row>
    <row r="333" spans="1:37" ht="13">
      <c r="A333" s="3"/>
      <c r="B333" s="3"/>
      <c r="C333" s="3"/>
      <c r="D333" s="3"/>
      <c r="F333" s="24"/>
      <c r="J333" s="24"/>
      <c r="K333" s="24"/>
      <c r="M333" s="24"/>
      <c r="Y333" s="24"/>
      <c r="Z333" s="24"/>
      <c r="AA333" s="24"/>
      <c r="AB333" s="24"/>
      <c r="AC333" s="24"/>
      <c r="AE333" s="24"/>
    </row>
    <row r="334" spans="1:37" ht="13">
      <c r="A334" s="3"/>
      <c r="B334" s="3"/>
      <c r="C334" s="3"/>
      <c r="D334" s="3"/>
      <c r="F334" s="24"/>
      <c r="J334" s="24"/>
      <c r="K334" s="24"/>
      <c r="M334" s="24"/>
      <c r="N334" s="24"/>
      <c r="X334" s="24"/>
      <c r="Y334" s="24"/>
      <c r="Z334" s="24"/>
      <c r="AA334" s="24"/>
      <c r="AB334" s="24"/>
      <c r="AC334" s="24"/>
      <c r="AD334" s="24"/>
      <c r="AE334" s="24"/>
      <c r="AK334" s="24"/>
    </row>
    <row r="335" spans="1:37" ht="13">
      <c r="A335" s="3"/>
      <c r="B335" s="3"/>
      <c r="C335" s="3"/>
      <c r="D335" s="3"/>
      <c r="F335" s="24"/>
      <c r="J335" s="24"/>
      <c r="K335" s="24"/>
      <c r="M335" s="24"/>
      <c r="N335" s="24"/>
      <c r="X335" s="24"/>
      <c r="Y335" s="24"/>
      <c r="Z335" s="24"/>
      <c r="AA335" s="24"/>
      <c r="AB335" s="24"/>
      <c r="AC335" s="24"/>
      <c r="AD335" s="24"/>
      <c r="AE335" s="24"/>
      <c r="AG335" s="24"/>
      <c r="AK335" s="24"/>
    </row>
    <row r="336" spans="1:37" ht="13">
      <c r="A336" s="3"/>
      <c r="B336" s="3"/>
      <c r="C336" s="3"/>
      <c r="D336" s="3"/>
      <c r="F336" s="24"/>
      <c r="J336" s="24"/>
      <c r="K336" s="24"/>
      <c r="M336" s="24"/>
      <c r="N336" s="24"/>
      <c r="O336" s="24"/>
      <c r="P336" s="24"/>
      <c r="X336" s="24"/>
      <c r="Y336" s="24"/>
      <c r="Z336" s="24"/>
      <c r="AA336" s="24"/>
      <c r="AB336" s="24"/>
      <c r="AC336" s="24"/>
      <c r="AD336" s="24"/>
      <c r="AE336" s="24"/>
      <c r="AG336" s="24"/>
      <c r="AK336" s="24"/>
    </row>
    <row r="337" spans="1:37" ht="13">
      <c r="A337" s="3"/>
      <c r="B337" s="3"/>
      <c r="C337" s="3"/>
      <c r="D337" s="3"/>
      <c r="F337" s="24"/>
      <c r="J337" s="24"/>
      <c r="K337" s="24"/>
      <c r="M337" s="24"/>
      <c r="Y337" s="24"/>
      <c r="Z337" s="24"/>
      <c r="AA337" s="24"/>
      <c r="AB337" s="24"/>
      <c r="AC337" s="24"/>
      <c r="AE337" s="24"/>
      <c r="AG337" s="24"/>
      <c r="AH337" s="24"/>
      <c r="AI337" s="24"/>
    </row>
    <row r="338" spans="1:37" ht="13">
      <c r="A338" s="3"/>
      <c r="B338" s="3"/>
      <c r="C338" s="3"/>
      <c r="D338" s="3"/>
      <c r="F338" s="24"/>
      <c r="J338" s="24"/>
      <c r="K338" s="24"/>
      <c r="M338" s="24"/>
      <c r="N338" s="24"/>
      <c r="P338" s="24"/>
      <c r="Y338" s="24"/>
      <c r="Z338" s="24"/>
      <c r="AA338" s="24"/>
      <c r="AB338" s="24"/>
      <c r="AC338" s="24"/>
      <c r="AE338" s="24"/>
      <c r="AG338" s="24"/>
      <c r="AH338" s="24"/>
      <c r="AI338" s="24"/>
      <c r="AK338" s="24"/>
    </row>
    <row r="339" spans="1:37" ht="13">
      <c r="A339" s="3"/>
      <c r="B339" s="3"/>
      <c r="C339" s="3"/>
      <c r="D339" s="3"/>
      <c r="F339" s="24"/>
      <c r="J339" s="24"/>
      <c r="K339" s="24"/>
      <c r="M339" s="24"/>
      <c r="N339" s="24"/>
      <c r="X339" s="24"/>
      <c r="Y339" s="24"/>
      <c r="Z339" s="24"/>
      <c r="AA339" s="24"/>
      <c r="AB339" s="24"/>
      <c r="AC339" s="24"/>
      <c r="AD339" s="24"/>
      <c r="AE339" s="24"/>
      <c r="AG339" s="24"/>
      <c r="AK339" s="24"/>
    </row>
    <row r="340" spans="1:37" ht="13">
      <c r="A340" s="3"/>
      <c r="B340" s="3"/>
      <c r="C340" s="3"/>
      <c r="D340" s="3"/>
      <c r="F340" s="24"/>
      <c r="J340" s="24"/>
      <c r="K340" s="24"/>
      <c r="M340" s="24"/>
      <c r="N340" s="24"/>
      <c r="P340" s="24"/>
      <c r="Y340" s="24"/>
      <c r="Z340" s="24"/>
      <c r="AA340" s="24"/>
      <c r="AB340" s="24"/>
      <c r="AC340" s="24"/>
      <c r="AE340" s="24"/>
      <c r="AG340" s="24"/>
      <c r="AJ340" s="24"/>
      <c r="AK340" s="24"/>
    </row>
    <row r="341" spans="1:37" ht="13">
      <c r="A341" s="3"/>
      <c r="B341" s="3"/>
      <c r="C341" s="3"/>
      <c r="D341" s="3"/>
      <c r="F341" s="24"/>
      <c r="J341" s="24"/>
      <c r="K341" s="24"/>
      <c r="M341" s="24"/>
      <c r="N341" s="24"/>
      <c r="P341" s="24"/>
      <c r="X341" s="24"/>
      <c r="Y341" s="24"/>
      <c r="Z341" s="24"/>
      <c r="AA341" s="24"/>
      <c r="AB341" s="24"/>
      <c r="AC341" s="24"/>
      <c r="AD341" s="24"/>
      <c r="AE341" s="24"/>
      <c r="AG341" s="24"/>
      <c r="AK341" s="24"/>
    </row>
    <row r="342" spans="1:37" ht="13">
      <c r="A342" s="3"/>
      <c r="B342" s="3"/>
      <c r="C342" s="3"/>
      <c r="D342" s="3"/>
      <c r="F342" s="24"/>
      <c r="J342" s="24"/>
      <c r="K342" s="24"/>
      <c r="M342" s="24"/>
      <c r="N342" s="24"/>
      <c r="Y342" s="24"/>
      <c r="Z342" s="24"/>
      <c r="AA342" s="24"/>
      <c r="AB342" s="24"/>
      <c r="AC342" s="24"/>
      <c r="AD342" s="24"/>
      <c r="AE342" s="24"/>
      <c r="AG342" s="24"/>
      <c r="AK342" s="24"/>
    </row>
    <row r="343" spans="1:37" ht="13">
      <c r="A343" s="3"/>
      <c r="B343" s="3"/>
      <c r="C343" s="3"/>
      <c r="D343" s="3"/>
      <c r="F343" s="24"/>
      <c r="J343" s="24"/>
      <c r="K343" s="24"/>
      <c r="M343" s="24"/>
      <c r="N343" s="24"/>
      <c r="O343" s="24"/>
      <c r="P343" s="24"/>
      <c r="X343" s="24"/>
      <c r="Y343" s="24"/>
      <c r="Z343" s="24"/>
      <c r="AA343" s="24"/>
      <c r="AB343" s="24"/>
      <c r="AC343" s="24"/>
      <c r="AD343" s="24"/>
      <c r="AE343" s="24"/>
      <c r="AG343" s="24"/>
      <c r="AK343" s="24"/>
    </row>
    <row r="344" spans="1:37" ht="13">
      <c r="A344" s="3"/>
      <c r="B344" s="3"/>
      <c r="C344" s="3"/>
      <c r="D344" s="3"/>
      <c r="F344" s="24"/>
      <c r="J344" s="24"/>
      <c r="M344" s="24"/>
      <c r="N344" s="24"/>
      <c r="P344" s="24"/>
      <c r="X344" s="24"/>
      <c r="Y344" s="24"/>
      <c r="Z344" s="24"/>
      <c r="AA344" s="24"/>
      <c r="AB344" s="24"/>
      <c r="AC344" s="24"/>
      <c r="AD344" s="24"/>
      <c r="AE344" s="24"/>
      <c r="AG344" s="24"/>
      <c r="AK344" s="24"/>
    </row>
    <row r="345" spans="1:37" ht="13">
      <c r="A345" s="3"/>
      <c r="B345" s="3"/>
      <c r="C345" s="3"/>
      <c r="D345" s="3"/>
      <c r="F345" s="24"/>
      <c r="J345" s="24"/>
      <c r="K345" s="24"/>
      <c r="M345" s="24"/>
      <c r="N345" s="24"/>
      <c r="P345" s="24"/>
      <c r="X345" s="24"/>
      <c r="Y345" s="24"/>
      <c r="Z345" s="24"/>
      <c r="AA345" s="24"/>
      <c r="AB345" s="24"/>
      <c r="AC345" s="24"/>
      <c r="AD345" s="24"/>
      <c r="AE345" s="24"/>
      <c r="AG345" s="24"/>
      <c r="AK345" s="24"/>
    </row>
    <row r="346" spans="1:37" ht="13">
      <c r="A346" s="3"/>
      <c r="B346" s="3"/>
      <c r="C346" s="3"/>
      <c r="D346" s="3"/>
      <c r="F346" s="24"/>
      <c r="J346" s="24"/>
      <c r="K346" s="24"/>
      <c r="M346" s="24"/>
      <c r="X346" s="24"/>
      <c r="Y346" s="24"/>
      <c r="Z346" s="24"/>
      <c r="AA346" s="24"/>
      <c r="AB346" s="24"/>
      <c r="AC346" s="24"/>
      <c r="AD346" s="24"/>
      <c r="AE346" s="24"/>
      <c r="AG346" s="24"/>
    </row>
    <row r="347" spans="1:37" ht="13">
      <c r="A347" s="3"/>
      <c r="B347" s="3"/>
      <c r="C347" s="3"/>
      <c r="D347" s="3"/>
      <c r="F347" s="24"/>
      <c r="J347" s="24"/>
      <c r="K347" s="24"/>
      <c r="M347" s="24"/>
      <c r="N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K347" s="24"/>
    </row>
    <row r="348" spans="1:37" ht="13">
      <c r="A348" s="3"/>
      <c r="B348" s="3"/>
      <c r="C348" s="3"/>
      <c r="D348" s="3"/>
      <c r="F348" s="24"/>
      <c r="Y348" s="24"/>
      <c r="Z348" s="24"/>
      <c r="AA348" s="24"/>
      <c r="AB348" s="24"/>
      <c r="AC348" s="24"/>
      <c r="AF348" s="24"/>
      <c r="AG348" s="24"/>
      <c r="AH348" s="24"/>
      <c r="AI348" s="24"/>
    </row>
    <row r="349" spans="1:37" ht="13">
      <c r="A349" s="3"/>
      <c r="B349" s="3"/>
      <c r="C349" s="3"/>
      <c r="D349" s="3"/>
      <c r="F349" s="24"/>
      <c r="J349" s="24"/>
      <c r="K349" s="24"/>
      <c r="M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7" ht="13">
      <c r="A350" s="3"/>
      <c r="B350" s="3"/>
      <c r="C350" s="3"/>
      <c r="D350" s="3"/>
      <c r="F350" s="24"/>
      <c r="Y350" s="24"/>
      <c r="Z350" s="24"/>
      <c r="AA350" s="24"/>
      <c r="AB350" s="24"/>
      <c r="AC350" s="24"/>
      <c r="AF350" s="24"/>
      <c r="AG350" s="24"/>
      <c r="AH350" s="24"/>
      <c r="AI350" s="24"/>
    </row>
    <row r="351" spans="1:37" ht="13">
      <c r="A351" s="3"/>
      <c r="B351" s="3"/>
      <c r="C351" s="3"/>
      <c r="D351" s="3"/>
      <c r="F351" s="24"/>
      <c r="J351" s="24"/>
      <c r="M351" s="24"/>
      <c r="N351" s="24"/>
      <c r="Y351" s="24"/>
      <c r="Z351" s="24"/>
      <c r="AA351" s="24"/>
      <c r="AB351" s="24"/>
      <c r="AC351" s="24"/>
      <c r="AE351" s="24"/>
      <c r="AG351" s="24"/>
      <c r="AK351" s="24"/>
    </row>
    <row r="352" spans="1:37" ht="13">
      <c r="A352" s="3"/>
      <c r="B352" s="3"/>
      <c r="C352" s="3"/>
      <c r="D352" s="3"/>
      <c r="F352" s="24"/>
      <c r="J352" s="24"/>
      <c r="M352" s="24"/>
      <c r="N352" s="24"/>
      <c r="Y352" s="24"/>
      <c r="Z352" s="24"/>
      <c r="AA352" s="24"/>
      <c r="AB352" s="24"/>
      <c r="AC352" s="24"/>
      <c r="AE352" s="24"/>
      <c r="AG352" s="24"/>
      <c r="AK352" s="24"/>
    </row>
    <row r="353" spans="1:37" ht="13">
      <c r="A353" s="3"/>
      <c r="B353" s="3"/>
      <c r="C353" s="3"/>
      <c r="D353" s="3"/>
      <c r="F353" s="24"/>
      <c r="Y353" s="24"/>
      <c r="Z353" s="24"/>
      <c r="AA353" s="24"/>
      <c r="AB353" s="24"/>
      <c r="AC353" s="24"/>
      <c r="AG353" s="24"/>
    </row>
    <row r="354" spans="1:37" ht="13">
      <c r="A354" s="3"/>
      <c r="B354" s="3"/>
      <c r="C354" s="3"/>
      <c r="D354" s="3"/>
      <c r="F354" s="24"/>
      <c r="J354" s="24"/>
      <c r="M354" s="24"/>
      <c r="N354" s="24"/>
      <c r="P354" s="24"/>
      <c r="X354" s="24"/>
      <c r="Y354" s="24"/>
      <c r="Z354" s="24"/>
      <c r="AA354" s="24"/>
      <c r="AB354" s="24"/>
      <c r="AC354" s="24"/>
      <c r="AE354" s="24"/>
      <c r="AG354" s="24"/>
      <c r="AK354" s="24"/>
    </row>
    <row r="355" spans="1:37" ht="13">
      <c r="A355" s="3"/>
      <c r="B355" s="3"/>
      <c r="C355" s="3"/>
      <c r="D355" s="3"/>
      <c r="F355" s="24"/>
      <c r="J355" s="24"/>
      <c r="M355" s="24"/>
      <c r="N355" s="24"/>
      <c r="P355" s="24"/>
      <c r="X355" s="24"/>
      <c r="Y355" s="24"/>
      <c r="Z355" s="24"/>
      <c r="AA355" s="24"/>
      <c r="AB355" s="24"/>
      <c r="AC355" s="24"/>
      <c r="AD355" s="24"/>
      <c r="AE355" s="24"/>
      <c r="AG355" s="24"/>
      <c r="AK355" s="24"/>
    </row>
    <row r="356" spans="1:37" ht="13">
      <c r="A356" s="3"/>
      <c r="B356" s="3"/>
      <c r="C356" s="3"/>
      <c r="D356" s="3"/>
      <c r="F356" s="24"/>
      <c r="J356" s="24"/>
      <c r="M356" s="24"/>
      <c r="N356" s="24"/>
      <c r="X356" s="24"/>
      <c r="Y356" s="24"/>
      <c r="Z356" s="24"/>
      <c r="AA356" s="24"/>
      <c r="AB356" s="24"/>
      <c r="AC356" s="24"/>
      <c r="AD356" s="24"/>
      <c r="AE356" s="24"/>
      <c r="AG356" s="24"/>
      <c r="AK356" s="24"/>
    </row>
    <row r="357" spans="1:37" ht="13">
      <c r="A357" s="3"/>
      <c r="B357" s="3"/>
      <c r="C357" s="3"/>
      <c r="D357" s="3"/>
      <c r="F357" s="24"/>
      <c r="J357" s="24"/>
      <c r="M357" s="24"/>
      <c r="N357" s="24"/>
      <c r="P357" s="24"/>
      <c r="X357" s="24"/>
      <c r="Y357" s="24"/>
      <c r="Z357" s="24"/>
      <c r="AA357" s="24"/>
      <c r="AB357" s="24"/>
      <c r="AC357" s="24"/>
      <c r="AD357" s="24"/>
      <c r="AE357" s="24"/>
      <c r="AG357" s="24"/>
      <c r="AK357" s="24"/>
    </row>
    <row r="358" spans="1:37" ht="13">
      <c r="A358" s="3"/>
      <c r="B358" s="3"/>
      <c r="C358" s="3"/>
      <c r="D358" s="3"/>
      <c r="F358" s="24"/>
      <c r="J358" s="24"/>
      <c r="K358" s="24"/>
      <c r="M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7" ht="13">
      <c r="A359" s="3"/>
      <c r="B359" s="3"/>
      <c r="C359" s="3"/>
      <c r="D359" s="3"/>
      <c r="F359" s="24"/>
      <c r="G359" s="24"/>
      <c r="J359" s="24"/>
      <c r="M359" s="24"/>
      <c r="N359" s="24"/>
      <c r="O359" s="24"/>
      <c r="P359" s="24"/>
      <c r="X359" s="24"/>
      <c r="Y359" s="24"/>
      <c r="Z359" s="24"/>
      <c r="AA359" s="24"/>
      <c r="AB359" s="24"/>
      <c r="AC359" s="24"/>
      <c r="AD359" s="24"/>
      <c r="AE359" s="24"/>
      <c r="AG359" s="24"/>
      <c r="AK359" s="24"/>
    </row>
    <row r="360" spans="1:37" ht="13">
      <c r="A360" s="3"/>
      <c r="B360" s="3"/>
      <c r="C360" s="3"/>
      <c r="D360" s="3"/>
      <c r="F360" s="24"/>
      <c r="J360" s="24"/>
      <c r="M360" s="24"/>
      <c r="Y360" s="24"/>
      <c r="Z360" s="24"/>
      <c r="AA360" s="24"/>
      <c r="AB360" s="24"/>
      <c r="AC360" s="24"/>
      <c r="AE360" s="24"/>
      <c r="AG360" s="24"/>
    </row>
    <row r="361" spans="1:37" ht="13">
      <c r="A361" s="3"/>
      <c r="B361" s="3"/>
      <c r="C361" s="3"/>
      <c r="D361" s="3"/>
      <c r="F361" s="24"/>
      <c r="J361" s="24"/>
      <c r="M361" s="24"/>
      <c r="P361" s="24"/>
      <c r="Y361" s="24"/>
      <c r="Z361" s="24"/>
      <c r="AA361" s="24"/>
      <c r="AB361" s="24"/>
      <c r="AC361" s="24"/>
      <c r="AE361" s="24"/>
      <c r="AG361" s="24"/>
    </row>
    <row r="362" spans="1:37" ht="13">
      <c r="A362" s="3"/>
      <c r="B362" s="3"/>
      <c r="C362" s="3"/>
      <c r="D362" s="3"/>
      <c r="F362" s="24"/>
      <c r="G362" s="24"/>
      <c r="J362" s="24"/>
      <c r="M362" s="24"/>
      <c r="P362" s="24"/>
      <c r="X362" s="24"/>
      <c r="Y362" s="24"/>
      <c r="Z362" s="24"/>
      <c r="AA362" s="24"/>
      <c r="AB362" s="24"/>
      <c r="AC362" s="24"/>
      <c r="AD362" s="24"/>
      <c r="AE362" s="24"/>
      <c r="AG362" s="24"/>
    </row>
    <row r="363" spans="1:37" ht="13">
      <c r="A363" s="3"/>
      <c r="B363" s="3"/>
      <c r="C363" s="3"/>
      <c r="D363" s="3"/>
      <c r="F363" s="24"/>
      <c r="J363" s="24"/>
      <c r="K363" s="24"/>
      <c r="M363" s="24"/>
      <c r="Y363" s="24"/>
      <c r="Z363" s="24"/>
      <c r="AA363" s="24"/>
      <c r="AB363" s="24"/>
      <c r="AC363" s="24"/>
      <c r="AE363" s="24"/>
      <c r="AF363" s="24"/>
      <c r="AH363" s="24"/>
    </row>
    <row r="364" spans="1:37" ht="13">
      <c r="A364" s="3"/>
      <c r="B364" s="3"/>
      <c r="C364" s="3"/>
      <c r="D364" s="3"/>
      <c r="F364" s="24"/>
      <c r="J364" s="24"/>
      <c r="K364" s="24"/>
      <c r="M364" s="24"/>
      <c r="Y364" s="24"/>
      <c r="Z364" s="24"/>
      <c r="AA364" s="24"/>
      <c r="AB364" s="24"/>
      <c r="AC364" s="24"/>
      <c r="AD364" s="24"/>
      <c r="AE364" s="24"/>
      <c r="AF364" s="24"/>
      <c r="AH364" s="24"/>
    </row>
    <row r="365" spans="1:37" ht="13">
      <c r="A365" s="3"/>
      <c r="B365" s="3"/>
      <c r="C365" s="3"/>
      <c r="D365" s="3"/>
      <c r="F365" s="24"/>
      <c r="J365" s="24"/>
      <c r="K365" s="24"/>
      <c r="M365" s="24"/>
      <c r="N365" s="24"/>
      <c r="X365" s="24"/>
      <c r="Y365" s="24"/>
      <c r="Z365" s="24"/>
      <c r="AA365" s="24"/>
      <c r="AB365" s="24"/>
      <c r="AC365" s="24"/>
      <c r="AE365" s="24"/>
      <c r="AF365" s="24"/>
      <c r="AH365" s="24"/>
      <c r="AI365" s="24"/>
      <c r="AJ365" s="24"/>
      <c r="AK365" s="24"/>
    </row>
    <row r="366" spans="1:37" ht="13">
      <c r="A366" s="3"/>
      <c r="B366" s="3"/>
      <c r="C366" s="3"/>
      <c r="D366" s="3"/>
      <c r="F366" s="24"/>
      <c r="Y366" s="24"/>
      <c r="Z366" s="24"/>
      <c r="AA366" s="24"/>
      <c r="AB366" s="24"/>
      <c r="AC366" s="24"/>
      <c r="AD366" s="24"/>
      <c r="AF366" s="24"/>
      <c r="AG366" s="24"/>
      <c r="AH366" s="24"/>
      <c r="AI366" s="24"/>
    </row>
    <row r="367" spans="1:37" ht="13">
      <c r="A367" s="3"/>
      <c r="B367" s="3"/>
      <c r="C367" s="3"/>
      <c r="D367" s="3"/>
      <c r="F367" s="24"/>
      <c r="J367" s="24"/>
      <c r="K367" s="24"/>
      <c r="M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7" ht="13">
      <c r="A368" s="3"/>
      <c r="B368" s="3"/>
      <c r="C368" s="3"/>
      <c r="D368" s="3"/>
      <c r="F368" s="24"/>
      <c r="J368" s="24"/>
      <c r="K368" s="24"/>
      <c r="M368" s="24"/>
      <c r="N368" s="24"/>
      <c r="Y368" s="24"/>
      <c r="Z368" s="24"/>
      <c r="AA368" s="24"/>
      <c r="AB368" s="24"/>
      <c r="AC368" s="24"/>
      <c r="AE368" s="24"/>
      <c r="AF368" s="24"/>
      <c r="AG368" s="24"/>
      <c r="AH368" s="24"/>
      <c r="AI368" s="24"/>
      <c r="AK368" s="24"/>
    </row>
    <row r="369" spans="1:37" ht="13">
      <c r="A369" s="3"/>
      <c r="B369" s="3"/>
      <c r="C369" s="3"/>
      <c r="D369" s="3"/>
      <c r="F369" s="24"/>
      <c r="J369" s="24"/>
      <c r="K369" s="24"/>
      <c r="M369" s="24"/>
      <c r="N369" s="24"/>
      <c r="X369" s="24"/>
      <c r="Y369" s="24"/>
      <c r="Z369" s="24"/>
      <c r="AA369" s="24"/>
      <c r="AB369" s="24"/>
      <c r="AC369" s="24"/>
      <c r="AE369" s="24"/>
      <c r="AF369" s="24"/>
      <c r="AG369" s="24"/>
      <c r="AK369" s="24"/>
    </row>
    <row r="370" spans="1:37" ht="13">
      <c r="A370" s="3"/>
      <c r="B370" s="3"/>
      <c r="C370" s="3"/>
      <c r="D370" s="3"/>
      <c r="F370" s="24"/>
      <c r="J370" s="24"/>
      <c r="K370" s="24"/>
      <c r="M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37" ht="13">
      <c r="A371" s="3"/>
      <c r="B371" s="3"/>
      <c r="C371" s="3"/>
      <c r="D371" s="3"/>
      <c r="F371" s="24"/>
      <c r="J371" s="24"/>
      <c r="K371" s="24"/>
      <c r="M371" s="24"/>
      <c r="N371" s="24"/>
      <c r="P371" s="24"/>
      <c r="R371" s="24"/>
      <c r="X371" s="24"/>
      <c r="Y371" s="24"/>
      <c r="Z371" s="24"/>
      <c r="AA371" s="24"/>
      <c r="AB371" s="24"/>
      <c r="AC371" s="24"/>
      <c r="AD371" s="24"/>
      <c r="AE371" s="24"/>
      <c r="AG371" s="24"/>
      <c r="AH371" s="24"/>
      <c r="AI371" s="24"/>
      <c r="AK371" s="24"/>
    </row>
    <row r="372" spans="1:37" ht="13">
      <c r="A372" s="3"/>
      <c r="B372" s="3"/>
      <c r="C372" s="3"/>
      <c r="D372" s="3"/>
      <c r="F372" s="24"/>
      <c r="J372" s="24"/>
      <c r="K372" s="24"/>
      <c r="M372" s="24"/>
      <c r="Y372" s="24"/>
      <c r="Z372" s="24"/>
      <c r="AA372" s="24"/>
      <c r="AB372" s="24"/>
      <c r="AC372" s="24"/>
      <c r="AE372" s="24"/>
      <c r="AG372" s="24"/>
      <c r="AH372" s="24"/>
    </row>
    <row r="373" spans="1:37" ht="13">
      <c r="A373" s="3"/>
      <c r="B373" s="3"/>
      <c r="C373" s="3"/>
      <c r="D373" s="3"/>
      <c r="F373" s="24"/>
      <c r="J373" s="24"/>
      <c r="K373" s="24"/>
      <c r="M373" s="24"/>
      <c r="P373" s="24"/>
      <c r="X373" s="24"/>
      <c r="Y373" s="24"/>
      <c r="Z373" s="24"/>
      <c r="AA373" s="24"/>
      <c r="AB373" s="24"/>
      <c r="AC373" s="24"/>
      <c r="AD373" s="24"/>
      <c r="AE373" s="24"/>
      <c r="AG373" s="24"/>
      <c r="AH373" s="24"/>
    </row>
    <row r="374" spans="1:37" ht="13">
      <c r="A374" s="3"/>
      <c r="B374" s="3"/>
      <c r="C374" s="3"/>
      <c r="D374" s="3"/>
      <c r="F374" s="24"/>
      <c r="J374" s="24"/>
      <c r="K374" s="24"/>
      <c r="M374" s="24"/>
      <c r="Y374" s="24"/>
      <c r="Z374" s="24"/>
      <c r="AA374" s="24"/>
      <c r="AB374" s="24"/>
      <c r="AC374" s="24"/>
      <c r="AD374" s="24"/>
      <c r="AE374" s="24"/>
      <c r="AF374" s="24"/>
      <c r="AG374" s="24"/>
      <c r="AI374" s="24"/>
    </row>
    <row r="375" spans="1:37" ht="13">
      <c r="A375" s="3"/>
      <c r="B375" s="3"/>
      <c r="C375" s="3"/>
      <c r="D375" s="3"/>
      <c r="F375" s="24"/>
      <c r="J375" s="24"/>
      <c r="K375" s="24"/>
      <c r="M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7" ht="13">
      <c r="A376" s="3"/>
      <c r="B376" s="3"/>
      <c r="C376" s="3"/>
      <c r="D376" s="3"/>
      <c r="F376" s="24"/>
      <c r="J376" s="24"/>
      <c r="K376" s="24"/>
      <c r="M376" s="24"/>
      <c r="Y376" s="24"/>
      <c r="Z376" s="24"/>
      <c r="AA376" s="24"/>
      <c r="AB376" s="24"/>
      <c r="AC376" s="24"/>
      <c r="AE376" s="24"/>
      <c r="AG376" s="24"/>
      <c r="AH376" s="24"/>
      <c r="AI376" s="24"/>
    </row>
    <row r="377" spans="1:37" ht="13">
      <c r="A377" s="3"/>
      <c r="B377" s="3"/>
      <c r="C377" s="3"/>
      <c r="D377" s="3"/>
      <c r="F377" s="24"/>
      <c r="J377" s="24"/>
      <c r="K377" s="24"/>
      <c r="M377" s="24"/>
      <c r="N377" s="24"/>
      <c r="X377" s="24"/>
      <c r="Y377" s="24"/>
      <c r="Z377" s="24"/>
      <c r="AA377" s="24"/>
      <c r="AB377" s="24"/>
      <c r="AC377" s="24"/>
      <c r="AD377" s="24"/>
      <c r="AE377" s="24"/>
      <c r="AG377" s="24"/>
      <c r="AH377" s="24"/>
      <c r="AK377" s="24"/>
    </row>
    <row r="378" spans="1:37" ht="13">
      <c r="A378" s="3"/>
      <c r="B378" s="3"/>
      <c r="C378" s="3"/>
      <c r="D378" s="3"/>
      <c r="F378" s="24"/>
      <c r="Y378" s="24"/>
      <c r="Z378" s="24"/>
      <c r="AA378" s="24"/>
      <c r="AB378" s="24"/>
      <c r="AC378" s="24"/>
      <c r="AG378" s="24"/>
      <c r="AH378" s="24"/>
    </row>
    <row r="379" spans="1:37" ht="13">
      <c r="A379" s="3"/>
      <c r="B379" s="3"/>
      <c r="C379" s="3"/>
      <c r="D379" s="3"/>
      <c r="F379" s="24"/>
      <c r="J379" s="24"/>
      <c r="K379" s="24"/>
      <c r="M379" s="24"/>
      <c r="N379" s="24"/>
      <c r="X379" s="24"/>
      <c r="Y379" s="24"/>
      <c r="Z379" s="24"/>
      <c r="AA379" s="24"/>
      <c r="AB379" s="24"/>
      <c r="AC379" s="24"/>
      <c r="AD379" s="24"/>
      <c r="AE379" s="24"/>
      <c r="AG379" s="24"/>
      <c r="AH379" s="24"/>
      <c r="AK379" s="24"/>
    </row>
    <row r="380" spans="1:37" ht="13">
      <c r="A380" s="3"/>
      <c r="B380" s="3"/>
      <c r="C380" s="3"/>
      <c r="D380" s="3"/>
      <c r="F380" s="24"/>
      <c r="I380" s="24"/>
      <c r="J380" s="24"/>
      <c r="K380" s="24"/>
      <c r="L380" s="24"/>
      <c r="M380" s="24"/>
      <c r="N380" s="24"/>
      <c r="P380" s="24"/>
      <c r="T380" s="24"/>
      <c r="X380" s="24"/>
      <c r="Y380" s="24"/>
      <c r="Z380" s="24"/>
      <c r="AA380" s="24"/>
      <c r="AB380" s="24"/>
      <c r="AC380" s="24"/>
      <c r="AD380" s="24"/>
      <c r="AE380" s="24"/>
      <c r="AG380" s="24"/>
      <c r="AH380" s="24"/>
      <c r="AJ380" s="24"/>
      <c r="AK380" s="24"/>
    </row>
    <row r="381" spans="1:37" ht="13">
      <c r="A381" s="3"/>
      <c r="B381" s="3"/>
      <c r="C381" s="3"/>
      <c r="D381" s="3"/>
      <c r="F381" s="24"/>
      <c r="I381" s="24"/>
      <c r="J381" s="24"/>
      <c r="K381" s="24"/>
      <c r="L381" s="24"/>
      <c r="M381" s="24"/>
      <c r="N381" s="24"/>
      <c r="P381" s="24"/>
      <c r="T381" s="24"/>
      <c r="U381" s="24"/>
      <c r="X381" s="24"/>
      <c r="Y381" s="24"/>
      <c r="Z381" s="24"/>
      <c r="AA381" s="24"/>
      <c r="AB381" s="24"/>
      <c r="AC381" s="24"/>
      <c r="AD381" s="24"/>
      <c r="AE381" s="24"/>
      <c r="AG381" s="24"/>
      <c r="AH381" s="24"/>
      <c r="AJ381" s="24"/>
      <c r="AK381" s="24"/>
    </row>
    <row r="382" spans="1:37" ht="13">
      <c r="A382" s="3"/>
      <c r="B382" s="3"/>
      <c r="C382" s="3"/>
      <c r="D382" s="3"/>
      <c r="F382" s="24"/>
      <c r="J382" s="24"/>
      <c r="K382" s="24"/>
      <c r="M382" s="24"/>
      <c r="N382" s="24"/>
      <c r="P382" s="24"/>
      <c r="X382" s="24"/>
      <c r="Y382" s="24"/>
      <c r="Z382" s="24"/>
      <c r="AA382" s="24"/>
      <c r="AB382" s="24"/>
      <c r="AC382" s="24"/>
      <c r="AD382" s="24"/>
      <c r="AE382" s="24"/>
      <c r="AG382" s="24"/>
      <c r="AK382" s="24"/>
    </row>
    <row r="383" spans="1:37" ht="13">
      <c r="A383" s="3"/>
      <c r="B383" s="3"/>
      <c r="C383" s="3"/>
      <c r="D383" s="3"/>
      <c r="F383" s="24"/>
      <c r="J383" s="24"/>
      <c r="K383" s="24"/>
      <c r="M383" s="24"/>
      <c r="N383" s="24"/>
      <c r="P383" s="24"/>
      <c r="X383" s="24"/>
      <c r="Y383" s="24"/>
      <c r="Z383" s="24"/>
      <c r="AA383" s="24"/>
      <c r="AB383" s="24"/>
      <c r="AC383" s="24"/>
      <c r="AD383" s="24"/>
      <c r="AE383" s="24"/>
      <c r="AG383" s="24"/>
      <c r="AK383" s="24"/>
    </row>
    <row r="384" spans="1:37" ht="13">
      <c r="A384" s="3"/>
      <c r="B384" s="3"/>
      <c r="C384" s="3"/>
      <c r="D384" s="3"/>
      <c r="F384" s="24"/>
      <c r="J384" s="24"/>
      <c r="K384" s="24"/>
      <c r="M384" s="24"/>
      <c r="P384" s="24"/>
      <c r="X384" s="24"/>
      <c r="Y384" s="24"/>
      <c r="Z384" s="24"/>
      <c r="AA384" s="24"/>
      <c r="AB384" s="24"/>
      <c r="AC384" s="24"/>
      <c r="AD384" s="24"/>
      <c r="AE384" s="24"/>
      <c r="AG384" s="24"/>
    </row>
    <row r="385" spans="1:37" ht="13">
      <c r="A385" s="3"/>
      <c r="B385" s="3"/>
      <c r="C385" s="3"/>
      <c r="D385" s="3"/>
      <c r="F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I385" s="24"/>
      <c r="AK385" s="24"/>
    </row>
    <row r="386" spans="1:37" ht="13">
      <c r="A386" s="3"/>
      <c r="B386" s="3"/>
      <c r="C386" s="3"/>
      <c r="D386" s="3"/>
      <c r="F386" s="24"/>
      <c r="J386" s="24"/>
      <c r="K386" s="24"/>
      <c r="M386" s="24"/>
      <c r="P386" s="24"/>
      <c r="X386" s="24"/>
      <c r="Y386" s="24"/>
      <c r="Z386" s="24"/>
      <c r="AA386" s="24"/>
      <c r="AB386" s="24"/>
      <c r="AC386" s="24"/>
      <c r="AE386" s="24"/>
      <c r="AG386" s="24"/>
    </row>
    <row r="387" spans="1:37" ht="13">
      <c r="A387" s="3"/>
      <c r="B387" s="3"/>
      <c r="C387" s="3"/>
      <c r="D387" s="3"/>
      <c r="F387" s="24"/>
      <c r="J387" s="24"/>
      <c r="K387" s="24"/>
      <c r="L387" s="24"/>
      <c r="M387" s="24"/>
      <c r="N387" s="24"/>
      <c r="O387" s="24"/>
      <c r="P387" s="24"/>
      <c r="T387" s="24"/>
      <c r="U387" s="24"/>
      <c r="X387" s="24"/>
      <c r="Y387" s="24"/>
      <c r="Z387" s="24"/>
      <c r="AA387" s="24"/>
      <c r="AB387" s="24"/>
      <c r="AC387" s="24"/>
      <c r="AD387" s="24"/>
      <c r="AE387" s="24"/>
      <c r="AG387" s="24"/>
      <c r="AH387" s="24"/>
      <c r="AK387" s="24"/>
    </row>
    <row r="388" spans="1:37" ht="13">
      <c r="A388" s="3"/>
      <c r="B388" s="3"/>
      <c r="C388" s="3"/>
      <c r="D388" s="3"/>
      <c r="F388" s="24"/>
      <c r="J388" s="24"/>
      <c r="K388" s="24"/>
      <c r="M388" s="24"/>
      <c r="N388" s="24"/>
      <c r="O388" s="24"/>
      <c r="P388" s="24"/>
      <c r="T388" s="24"/>
      <c r="X388" s="24"/>
      <c r="Y388" s="24"/>
      <c r="Z388" s="24"/>
      <c r="AA388" s="24"/>
      <c r="AB388" s="24"/>
      <c r="AC388" s="24"/>
      <c r="AD388" s="24"/>
      <c r="AE388" s="24"/>
      <c r="AG388" s="24"/>
      <c r="AH388" s="24"/>
      <c r="AK388" s="24"/>
    </row>
    <row r="389" spans="1:37" ht="13">
      <c r="A389" s="3"/>
      <c r="B389" s="3"/>
      <c r="C389" s="3"/>
      <c r="D389" s="3"/>
      <c r="F389" s="24"/>
      <c r="J389" s="24"/>
      <c r="K389" s="24"/>
      <c r="M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I389" s="24"/>
    </row>
    <row r="390" spans="1:37" ht="13">
      <c r="A390" s="3"/>
      <c r="B390" s="3"/>
      <c r="C390" s="3"/>
      <c r="D390" s="3"/>
      <c r="F390" s="24"/>
      <c r="J390" s="24"/>
      <c r="K390" s="24"/>
      <c r="M390" s="24"/>
      <c r="N390" s="24"/>
      <c r="Y390" s="24"/>
      <c r="Z390" s="24"/>
      <c r="AA390" s="24"/>
      <c r="AB390" s="24"/>
      <c r="AC390" s="24"/>
      <c r="AE390" s="24"/>
      <c r="AF390" s="24"/>
      <c r="AG390" s="24"/>
      <c r="AH390" s="24"/>
      <c r="AI390" s="24"/>
      <c r="AK390" s="24"/>
    </row>
    <row r="391" spans="1:37" ht="13">
      <c r="A391" s="3"/>
      <c r="B391" s="3"/>
      <c r="C391" s="3"/>
      <c r="D391" s="3"/>
      <c r="F391" s="24"/>
      <c r="K391" s="24"/>
      <c r="M391" s="24"/>
      <c r="X391" s="24"/>
      <c r="Y391" s="24"/>
      <c r="Z391" s="24"/>
      <c r="AA391" s="24"/>
      <c r="AB391" s="24"/>
      <c r="AC391" s="24"/>
      <c r="AF391" s="24"/>
      <c r="AG391" s="24"/>
    </row>
    <row r="392" spans="1:37" ht="13">
      <c r="A392" s="3"/>
      <c r="B392" s="3"/>
      <c r="C392" s="3"/>
      <c r="D392" s="3"/>
      <c r="F392" s="24"/>
      <c r="J392" s="24"/>
      <c r="K392" s="24"/>
      <c r="M392" s="24"/>
      <c r="N392" s="24"/>
      <c r="P392" s="24"/>
      <c r="X392" s="24"/>
      <c r="Y392" s="24"/>
      <c r="Z392" s="24"/>
      <c r="AA392" s="24"/>
      <c r="AB392" s="24"/>
      <c r="AC392" s="24"/>
      <c r="AE392" s="24"/>
      <c r="AG392" s="24"/>
      <c r="AH392" s="24"/>
      <c r="AK392" s="24"/>
    </row>
    <row r="393" spans="1:37" ht="13">
      <c r="A393" s="3"/>
      <c r="B393" s="3"/>
      <c r="C393" s="3"/>
      <c r="D393" s="3"/>
      <c r="F393" s="24"/>
      <c r="I393" s="24"/>
      <c r="J393" s="24"/>
      <c r="K393" s="24"/>
      <c r="M393" s="24"/>
      <c r="N393" s="24"/>
      <c r="P393" s="24"/>
      <c r="X393" s="24"/>
      <c r="Y393" s="24"/>
      <c r="Z393" s="24"/>
      <c r="AA393" s="24"/>
      <c r="AB393" s="24"/>
      <c r="AC393" s="24"/>
      <c r="AD393" s="24"/>
      <c r="AE393" s="24"/>
      <c r="AG393" s="24"/>
      <c r="AK393" s="24"/>
    </row>
    <row r="394" spans="1:37" ht="13">
      <c r="A394" s="3"/>
      <c r="B394" s="3"/>
      <c r="C394" s="3"/>
      <c r="D394" s="3"/>
      <c r="F394" s="24"/>
      <c r="J394" s="24"/>
      <c r="K394" s="24"/>
      <c r="M394" s="24"/>
      <c r="P394" s="24"/>
      <c r="T394" s="24"/>
      <c r="X394" s="24"/>
      <c r="Y394" s="24"/>
      <c r="Z394" s="24"/>
      <c r="AA394" s="24"/>
      <c r="AB394" s="24"/>
      <c r="AC394" s="24"/>
      <c r="AD394" s="24"/>
      <c r="AE394" s="24"/>
      <c r="AG394" s="24"/>
      <c r="AH394" s="24"/>
    </row>
    <row r="395" spans="1:37" ht="13">
      <c r="A395" s="3"/>
      <c r="B395" s="3"/>
      <c r="C395" s="3"/>
      <c r="D395" s="3"/>
      <c r="F395" s="24"/>
      <c r="I395" s="24"/>
      <c r="J395" s="24"/>
      <c r="K395" s="24"/>
      <c r="M395" s="24"/>
      <c r="N395" s="24"/>
      <c r="P395" s="24"/>
      <c r="T395" s="24"/>
      <c r="X395" s="24"/>
      <c r="Y395" s="24"/>
      <c r="Z395" s="24"/>
      <c r="AA395" s="24"/>
      <c r="AB395" s="24"/>
      <c r="AC395" s="24"/>
      <c r="AD395" s="24"/>
      <c r="AE395" s="24"/>
      <c r="AG395" s="24"/>
      <c r="AH395" s="24"/>
      <c r="AK395" s="24"/>
    </row>
    <row r="396" spans="1:37" ht="13">
      <c r="A396" s="3"/>
      <c r="B396" s="3"/>
      <c r="C396" s="3"/>
      <c r="D396" s="3"/>
      <c r="F396" s="24"/>
      <c r="I396" s="24"/>
      <c r="J396" s="24"/>
      <c r="K396" s="24"/>
      <c r="M396" s="24"/>
      <c r="P396" s="24"/>
      <c r="T396" s="24"/>
      <c r="X396" s="24"/>
      <c r="Y396" s="24"/>
      <c r="Z396" s="24"/>
      <c r="AA396" s="24"/>
      <c r="AB396" s="24"/>
      <c r="AC396" s="24"/>
      <c r="AD396" s="24"/>
      <c r="AE396" s="24"/>
      <c r="AG396" s="24"/>
      <c r="AH396" s="24"/>
    </row>
    <row r="397" spans="1:37" ht="13">
      <c r="A397" s="3"/>
      <c r="B397" s="3"/>
      <c r="C397" s="3"/>
      <c r="D397" s="3"/>
      <c r="F397" s="24"/>
      <c r="K397" s="24"/>
      <c r="M397" s="24"/>
      <c r="N397" s="24"/>
      <c r="X397" s="24"/>
      <c r="Y397" s="24"/>
      <c r="Z397" s="24"/>
      <c r="AA397" s="24"/>
      <c r="AB397" s="24"/>
      <c r="AC397" s="24"/>
      <c r="AF397" s="24"/>
      <c r="AG397" s="24"/>
      <c r="AJ397" s="24"/>
      <c r="AK397" s="24"/>
    </row>
    <row r="398" spans="1:37" ht="13">
      <c r="A398" s="3"/>
      <c r="B398" s="3"/>
      <c r="C398" s="3"/>
      <c r="D398" s="3"/>
      <c r="F398" s="24"/>
      <c r="J398" s="24"/>
      <c r="K398" s="24"/>
      <c r="M398" s="24"/>
      <c r="X398" s="24"/>
      <c r="Y398" s="24"/>
      <c r="Z398" s="24"/>
      <c r="AA398" s="24"/>
      <c r="AB398" s="24"/>
      <c r="AC398" s="24"/>
      <c r="AD398" s="24"/>
      <c r="AE398" s="24"/>
      <c r="AG398" s="24"/>
      <c r="AH398" s="24"/>
      <c r="AJ398" s="24"/>
    </row>
    <row r="399" spans="1:37" ht="13">
      <c r="A399" s="3"/>
      <c r="B399" s="3"/>
      <c r="C399" s="3"/>
      <c r="D399" s="3"/>
      <c r="F399" s="24"/>
      <c r="J399" s="24"/>
      <c r="K399" s="24"/>
      <c r="M399" s="24"/>
      <c r="N399" s="24"/>
      <c r="Y399" s="24"/>
      <c r="Z399" s="24"/>
      <c r="AA399" s="24"/>
      <c r="AB399" s="24"/>
      <c r="AC399" s="24"/>
      <c r="AE399" s="24"/>
      <c r="AF399" s="24"/>
      <c r="AG399" s="24"/>
      <c r="AI399" s="24"/>
      <c r="AK399" s="24"/>
    </row>
    <row r="400" spans="1:37" ht="13">
      <c r="A400" s="3"/>
      <c r="B400" s="3"/>
      <c r="C400" s="3"/>
      <c r="D400" s="3"/>
      <c r="F400" s="24"/>
      <c r="J400" s="24"/>
      <c r="K400" s="24"/>
      <c r="M400" s="24"/>
      <c r="Y400" s="24"/>
      <c r="Z400" s="24"/>
      <c r="AA400" s="24"/>
      <c r="AB400" s="24"/>
      <c r="AC400" s="24"/>
      <c r="AE400" s="24"/>
      <c r="AF400" s="24"/>
      <c r="AG400" s="24"/>
      <c r="AH400" s="24"/>
      <c r="AI400" s="24"/>
      <c r="AJ400" s="24"/>
    </row>
    <row r="401" spans="1:37" ht="13">
      <c r="A401" s="3"/>
      <c r="B401" s="3"/>
      <c r="C401" s="3"/>
      <c r="D401" s="3"/>
      <c r="F401" s="24"/>
      <c r="J401" s="24"/>
      <c r="K401" s="24"/>
      <c r="M401" s="24"/>
      <c r="N401" s="24"/>
      <c r="X401" s="24"/>
      <c r="Y401" s="24"/>
      <c r="Z401" s="24"/>
      <c r="AA401" s="24"/>
      <c r="AB401" s="24"/>
      <c r="AC401" s="24"/>
      <c r="AE401" s="24"/>
      <c r="AG401" s="24"/>
      <c r="AJ401" s="24"/>
      <c r="AK401" s="24"/>
    </row>
    <row r="402" spans="1:37" ht="13">
      <c r="A402" s="3"/>
      <c r="B402" s="3"/>
      <c r="C402" s="3"/>
      <c r="D402" s="3"/>
      <c r="F402" s="24"/>
      <c r="J402" s="24"/>
      <c r="K402" s="24"/>
      <c r="M402" s="24"/>
      <c r="N402" s="24"/>
      <c r="P402" s="24"/>
      <c r="X402" s="24"/>
      <c r="Y402" s="24"/>
      <c r="Z402" s="24"/>
      <c r="AA402" s="24"/>
      <c r="AB402" s="24"/>
      <c r="AC402" s="24"/>
      <c r="AD402" s="24"/>
      <c r="AE402" s="24"/>
      <c r="AG402" s="24"/>
      <c r="AH402" s="24"/>
      <c r="AK402" s="24"/>
    </row>
    <row r="403" spans="1:37" ht="13">
      <c r="A403" s="3"/>
      <c r="B403" s="3"/>
      <c r="C403" s="3"/>
      <c r="D403" s="3"/>
      <c r="F403" s="24"/>
      <c r="J403" s="24"/>
      <c r="K403" s="24"/>
      <c r="M403" s="24"/>
      <c r="N403" s="24"/>
      <c r="Y403" s="24"/>
      <c r="Z403" s="24"/>
      <c r="AA403" s="24"/>
      <c r="AB403" s="24"/>
      <c r="AC403" s="24"/>
      <c r="AE403" s="24"/>
      <c r="AG403" s="24"/>
      <c r="AK403" s="24"/>
    </row>
    <row r="404" spans="1:37" ht="13">
      <c r="A404" s="3"/>
      <c r="B404" s="3"/>
      <c r="C404" s="3"/>
      <c r="D404" s="3"/>
      <c r="F404" s="24"/>
      <c r="J404" s="24"/>
      <c r="K404" s="24"/>
      <c r="M404" s="24"/>
      <c r="N404" s="24"/>
      <c r="P404" s="24"/>
      <c r="X404" s="24"/>
      <c r="Y404" s="24"/>
      <c r="Z404" s="24"/>
      <c r="AA404" s="24"/>
      <c r="AB404" s="24"/>
      <c r="AC404" s="24"/>
      <c r="AD404" s="24"/>
      <c r="AE404" s="24"/>
      <c r="AG404" s="24"/>
      <c r="AK404" s="24"/>
    </row>
    <row r="405" spans="1:37" ht="13">
      <c r="A405" s="3"/>
      <c r="B405" s="3"/>
      <c r="C405" s="3"/>
      <c r="D405" s="3"/>
      <c r="F405" s="24"/>
      <c r="J405" s="24"/>
      <c r="K405" s="24"/>
      <c r="M405" s="24"/>
      <c r="N405" s="24"/>
      <c r="P405" s="24"/>
      <c r="X405" s="24"/>
      <c r="Y405" s="24"/>
      <c r="Z405" s="24"/>
      <c r="AA405" s="24"/>
      <c r="AB405" s="24"/>
      <c r="AC405" s="24"/>
      <c r="AD405" s="24"/>
      <c r="AE405" s="24"/>
      <c r="AG405" s="24"/>
      <c r="AK405" s="24"/>
    </row>
    <row r="406" spans="1:37" ht="13">
      <c r="A406" s="3"/>
      <c r="B406" s="3"/>
      <c r="C406" s="3"/>
      <c r="D406" s="3"/>
      <c r="F406" s="24"/>
      <c r="J406" s="24"/>
      <c r="K406" s="24"/>
      <c r="L406" s="24"/>
      <c r="M406" s="24"/>
      <c r="N406" s="24"/>
      <c r="O406" s="24"/>
      <c r="P406" s="24"/>
      <c r="X406" s="24"/>
      <c r="Y406" s="24"/>
      <c r="Z406" s="24"/>
      <c r="AA406" s="24"/>
      <c r="AB406" s="24"/>
      <c r="AC406" s="24"/>
      <c r="AD406" s="24"/>
      <c r="AE406" s="24"/>
      <c r="AG406" s="24"/>
      <c r="AK406" s="24"/>
    </row>
    <row r="407" spans="1:37" ht="13">
      <c r="A407" s="3"/>
      <c r="B407" s="3"/>
      <c r="C407" s="3"/>
      <c r="D407" s="3"/>
      <c r="F407" s="24"/>
      <c r="J407" s="24"/>
      <c r="K407" s="24"/>
      <c r="M407" s="24"/>
      <c r="N407" s="24"/>
      <c r="P407" s="24"/>
      <c r="X407" s="24"/>
      <c r="Y407" s="24"/>
      <c r="Z407" s="24"/>
      <c r="AA407" s="24"/>
      <c r="AB407" s="24"/>
      <c r="AC407" s="24"/>
      <c r="AE407" s="24"/>
      <c r="AG407" s="24"/>
      <c r="AK407" s="24"/>
    </row>
    <row r="408" spans="1:37" ht="13">
      <c r="A408" s="3"/>
      <c r="B408" s="3"/>
      <c r="C408" s="3"/>
      <c r="D408" s="3"/>
      <c r="F408" s="24"/>
      <c r="J408" s="24"/>
      <c r="K408" s="24"/>
      <c r="M408" s="24"/>
      <c r="N408" s="24"/>
      <c r="P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K408" s="24"/>
    </row>
    <row r="409" spans="1:37" ht="13">
      <c r="A409" s="3"/>
      <c r="B409" s="3"/>
      <c r="C409" s="3"/>
      <c r="D409" s="3"/>
      <c r="F409" s="24"/>
      <c r="K409" s="24"/>
      <c r="M409" s="24"/>
      <c r="X409" s="24"/>
      <c r="Y409" s="24"/>
      <c r="Z409" s="24"/>
      <c r="AA409" s="24"/>
      <c r="AB409" s="24"/>
      <c r="AC409" s="24"/>
      <c r="AF409" s="24"/>
      <c r="AG409" s="24"/>
    </row>
    <row r="410" spans="1:37" ht="13">
      <c r="A410" s="3"/>
      <c r="B410" s="3"/>
      <c r="C410" s="3"/>
      <c r="D410" s="3"/>
      <c r="F410" s="24"/>
      <c r="J410" s="24"/>
      <c r="K410" s="24"/>
      <c r="M410" s="24"/>
      <c r="P410" s="24"/>
      <c r="R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I410" s="24"/>
    </row>
    <row r="411" spans="1:37" ht="13">
      <c r="A411" s="3"/>
      <c r="B411" s="3"/>
      <c r="C411" s="3"/>
      <c r="D411" s="3"/>
      <c r="F411" s="24"/>
      <c r="Y411" s="24"/>
      <c r="Z411" s="24"/>
      <c r="AA411" s="24"/>
      <c r="AB411" s="24"/>
      <c r="AC411" s="24"/>
      <c r="AG411" s="24"/>
      <c r="AH411" s="24"/>
      <c r="AJ411" s="24"/>
    </row>
    <row r="412" spans="1:37" ht="13">
      <c r="A412" s="3"/>
      <c r="B412" s="3"/>
      <c r="C412" s="3"/>
      <c r="D412" s="3"/>
      <c r="F412" s="24"/>
      <c r="I412" s="24"/>
      <c r="J412" s="24"/>
      <c r="K412" s="24"/>
      <c r="M412" s="24"/>
      <c r="N412" s="24"/>
      <c r="P412" s="24"/>
      <c r="X412" s="24"/>
      <c r="Y412" s="24"/>
      <c r="Z412" s="24"/>
      <c r="AA412" s="24"/>
      <c r="AB412" s="24"/>
      <c r="AC412" s="24"/>
      <c r="AD412" s="24"/>
      <c r="AE412" s="24"/>
      <c r="AG412" s="24"/>
      <c r="AI412" s="24"/>
      <c r="AK412" s="24"/>
    </row>
    <row r="413" spans="1:37" ht="13">
      <c r="A413" s="3"/>
      <c r="B413" s="3"/>
      <c r="C413" s="3"/>
      <c r="D413" s="3"/>
      <c r="F413" s="24"/>
      <c r="J413" s="24"/>
      <c r="K413" s="24"/>
      <c r="M413" s="24"/>
      <c r="N413" s="24"/>
      <c r="P413" s="24"/>
      <c r="T413" s="24"/>
      <c r="Y413" s="24"/>
      <c r="Z413" s="24"/>
      <c r="AA413" s="24"/>
      <c r="AB413" s="24"/>
      <c r="AC413" s="24"/>
      <c r="AD413" s="24"/>
      <c r="AE413" s="24"/>
      <c r="AG413" s="24"/>
      <c r="AH413" s="24"/>
      <c r="AI413" s="24"/>
      <c r="AK413" s="24"/>
    </row>
    <row r="414" spans="1:37" ht="13">
      <c r="A414" s="3"/>
      <c r="B414" s="3"/>
      <c r="C414" s="3"/>
      <c r="D414" s="3"/>
      <c r="F414" s="24"/>
      <c r="I414" s="24"/>
      <c r="J414" s="24"/>
      <c r="K414" s="24"/>
      <c r="M414" s="24"/>
      <c r="N414" s="24"/>
      <c r="P414" s="24"/>
      <c r="T414" s="24"/>
      <c r="X414" s="24"/>
      <c r="Y414" s="24"/>
      <c r="Z414" s="24"/>
      <c r="AA414" s="24"/>
      <c r="AB414" s="24"/>
      <c r="AC414" s="24"/>
      <c r="AD414" s="24"/>
      <c r="AE414" s="24"/>
      <c r="AG414" s="24"/>
      <c r="AH414" s="24"/>
      <c r="AI414" s="24"/>
      <c r="AK414" s="24"/>
    </row>
    <row r="415" spans="1:37" ht="13">
      <c r="A415" s="3"/>
      <c r="B415" s="3"/>
      <c r="C415" s="3"/>
      <c r="D415" s="3"/>
      <c r="F415" s="24"/>
      <c r="I415" s="24"/>
      <c r="J415" s="24"/>
      <c r="K415" s="24"/>
      <c r="M415" s="24"/>
      <c r="P415" s="24"/>
      <c r="X415" s="24"/>
      <c r="Y415" s="24"/>
      <c r="Z415" s="24"/>
      <c r="AA415" s="24"/>
      <c r="AB415" s="24"/>
      <c r="AC415" s="24"/>
      <c r="AD415" s="24"/>
      <c r="AE415" s="24"/>
      <c r="AG415" s="24"/>
      <c r="AI415" s="24"/>
    </row>
    <row r="416" spans="1:37" ht="13">
      <c r="A416" s="3"/>
      <c r="B416" s="3"/>
      <c r="C416" s="3"/>
      <c r="D416" s="3"/>
      <c r="F416" s="24"/>
      <c r="H416" s="24"/>
      <c r="I416" s="24"/>
      <c r="J416" s="24"/>
      <c r="K416" s="24"/>
      <c r="M416" s="24"/>
      <c r="N416" s="24"/>
      <c r="P416" s="24"/>
      <c r="T416" s="24"/>
      <c r="U416" s="24"/>
      <c r="X416" s="24"/>
      <c r="Y416" s="24"/>
      <c r="Z416" s="24"/>
      <c r="AA416" s="24"/>
      <c r="AB416" s="24"/>
      <c r="AC416" s="24"/>
      <c r="AD416" s="24"/>
      <c r="AE416" s="24"/>
      <c r="AG416" s="24"/>
      <c r="AH416" s="24"/>
      <c r="AI416" s="24"/>
      <c r="AK416" s="24"/>
    </row>
    <row r="417" spans="1:37" ht="13">
      <c r="A417" s="3"/>
      <c r="B417" s="3"/>
      <c r="C417" s="3"/>
      <c r="D417" s="3"/>
      <c r="F417" s="24"/>
      <c r="J417" s="24"/>
      <c r="K417" s="24"/>
      <c r="M417" s="24"/>
      <c r="N417" s="24"/>
      <c r="O417" s="24"/>
      <c r="P417" s="24"/>
      <c r="R417" s="24"/>
      <c r="X417" s="24"/>
      <c r="Y417" s="24"/>
      <c r="Z417" s="24"/>
      <c r="AA417" s="24"/>
      <c r="AB417" s="24"/>
      <c r="AC417" s="24"/>
      <c r="AD417" s="24"/>
      <c r="AE417" s="24"/>
      <c r="AG417" s="24"/>
      <c r="AI417" s="24"/>
      <c r="AK417" s="24"/>
    </row>
    <row r="418" spans="1:37" ht="13">
      <c r="A418" s="3"/>
      <c r="B418" s="3"/>
      <c r="C418" s="3"/>
      <c r="D418" s="3"/>
      <c r="F418" s="24"/>
      <c r="J418" s="24"/>
      <c r="K418" s="24"/>
      <c r="M418" s="24"/>
      <c r="Y418" s="24"/>
      <c r="Z418" s="24"/>
      <c r="AA418" s="24"/>
      <c r="AB418" s="24"/>
      <c r="AC418" s="24"/>
      <c r="AE418" s="24"/>
      <c r="AG418" s="24"/>
      <c r="AI418" s="24"/>
    </row>
    <row r="419" spans="1:37" ht="13">
      <c r="A419" s="3"/>
      <c r="B419" s="3"/>
      <c r="C419" s="3"/>
      <c r="D419" s="3"/>
      <c r="F419" s="24"/>
      <c r="J419" s="24"/>
      <c r="K419" s="24"/>
      <c r="M419" s="24"/>
      <c r="N419" s="24"/>
      <c r="P419" s="24"/>
      <c r="X419" s="24"/>
      <c r="Y419" s="24"/>
      <c r="Z419" s="24"/>
      <c r="AA419" s="24"/>
      <c r="AB419" s="24"/>
      <c r="AC419" s="24"/>
      <c r="AD419" s="24"/>
      <c r="AE419" s="24"/>
      <c r="AG419" s="24"/>
      <c r="AK419" s="24"/>
    </row>
    <row r="420" spans="1:37" ht="13">
      <c r="A420" s="3"/>
      <c r="B420" s="3"/>
      <c r="C420" s="3"/>
      <c r="D420" s="3"/>
      <c r="F420" s="24"/>
      <c r="J420" s="24"/>
      <c r="K420" s="24"/>
      <c r="M420" s="24"/>
      <c r="N420" s="24"/>
      <c r="X420" s="24"/>
      <c r="Y420" s="24"/>
      <c r="Z420" s="24"/>
      <c r="AA420" s="24"/>
      <c r="AB420" s="24"/>
      <c r="AC420" s="24"/>
      <c r="AD420" s="24"/>
      <c r="AE420" s="24"/>
      <c r="AG420" s="24"/>
      <c r="AK420" s="24"/>
    </row>
    <row r="421" spans="1:37" ht="13">
      <c r="A421" s="3"/>
      <c r="B421" s="3"/>
      <c r="C421" s="3"/>
      <c r="D421" s="3"/>
      <c r="F421" s="24"/>
      <c r="J421" s="24"/>
      <c r="K421" s="24"/>
      <c r="M421" s="24"/>
      <c r="P421" s="24"/>
      <c r="X421" s="24"/>
      <c r="Y421" s="24"/>
      <c r="Z421" s="24"/>
      <c r="AA421" s="24"/>
      <c r="AB421" s="24"/>
      <c r="AC421" s="24"/>
      <c r="AD421" s="24"/>
      <c r="AE421" s="24"/>
      <c r="AG421" s="24"/>
    </row>
    <row r="422" spans="1:37" ht="13">
      <c r="A422" s="3"/>
      <c r="B422" s="3"/>
      <c r="C422" s="3"/>
      <c r="D422" s="3"/>
      <c r="F422" s="24"/>
      <c r="J422" s="24"/>
      <c r="K422" s="24"/>
      <c r="M422" s="24"/>
      <c r="P422" s="24"/>
      <c r="X422" s="24"/>
      <c r="Y422" s="24"/>
      <c r="Z422" s="24"/>
      <c r="AA422" s="24"/>
      <c r="AB422" s="24"/>
      <c r="AC422" s="24"/>
      <c r="AD422" s="24"/>
      <c r="AE422" s="24"/>
      <c r="AG422" s="24"/>
      <c r="AJ422" s="24"/>
    </row>
    <row r="423" spans="1:37" ht="13">
      <c r="A423" s="3"/>
      <c r="B423" s="3"/>
      <c r="C423" s="3"/>
      <c r="D423" s="3"/>
      <c r="F423" s="24"/>
      <c r="J423" s="24"/>
      <c r="K423" s="24"/>
      <c r="M423" s="24"/>
      <c r="N423" s="24"/>
      <c r="X423" s="24"/>
      <c r="Y423" s="24"/>
      <c r="Z423" s="24"/>
      <c r="AA423" s="24"/>
      <c r="AB423" s="24"/>
      <c r="AC423" s="24"/>
      <c r="AE423" s="24"/>
      <c r="AG423" s="24"/>
      <c r="AJ423" s="24"/>
      <c r="AK423" s="24"/>
    </row>
    <row r="424" spans="1:37" ht="13">
      <c r="F424" s="24"/>
      <c r="J424" s="24"/>
      <c r="M424" s="24"/>
      <c r="N424" s="24"/>
      <c r="O424" s="24"/>
      <c r="P424" s="24"/>
      <c r="X424" s="24"/>
      <c r="Y424" s="24"/>
      <c r="Z424" s="24"/>
      <c r="AA424" s="24"/>
      <c r="AB424" s="24"/>
      <c r="AC424" s="24"/>
      <c r="AE424" s="24"/>
      <c r="AG424" s="24"/>
      <c r="AK424" s="24"/>
    </row>
    <row r="425" spans="1:37" ht="13">
      <c r="F425" s="24"/>
      <c r="J425" s="24"/>
      <c r="M425" s="24"/>
      <c r="N425" s="24"/>
      <c r="P425" s="24"/>
      <c r="Y425" s="24"/>
      <c r="Z425" s="24"/>
      <c r="AB425" s="24"/>
      <c r="AC425" s="24"/>
      <c r="AE425" s="24"/>
      <c r="AG425" s="24"/>
      <c r="AK425" s="24"/>
    </row>
    <row r="426" spans="1:37" ht="13">
      <c r="F426" s="24"/>
      <c r="M426" s="24"/>
      <c r="P426" s="24"/>
      <c r="X426" s="24"/>
      <c r="Y426" s="24"/>
      <c r="Z426" s="24"/>
      <c r="AA426" s="24"/>
      <c r="AB426" s="24"/>
      <c r="AC426" s="24"/>
      <c r="AD426" s="24"/>
      <c r="AG426" s="24"/>
    </row>
    <row r="427" spans="1:37" ht="13">
      <c r="F427" s="24"/>
      <c r="J427" s="24"/>
      <c r="K427" s="24"/>
      <c r="M427" s="24"/>
      <c r="N427" s="24"/>
      <c r="X427" s="24"/>
      <c r="Y427" s="24"/>
      <c r="Z427" s="24"/>
      <c r="AA427" s="24"/>
      <c r="AB427" s="24"/>
      <c r="AC427" s="24"/>
      <c r="AE427" s="24"/>
      <c r="AG427" s="24"/>
      <c r="AJ427" s="24"/>
      <c r="AK427" s="24"/>
    </row>
    <row r="428" spans="1:37" ht="13">
      <c r="F428" s="24"/>
      <c r="J428" s="24"/>
      <c r="K428" s="24"/>
      <c r="M428" s="24"/>
      <c r="X428" s="24"/>
      <c r="Y428" s="24"/>
      <c r="Z428" s="24"/>
      <c r="AA428" s="24"/>
      <c r="AB428" s="24"/>
      <c r="AC428" s="24"/>
      <c r="AE428" s="24"/>
      <c r="AG428" s="24"/>
      <c r="AJ428" s="24"/>
    </row>
    <row r="429" spans="1:37" ht="13">
      <c r="F429" s="24"/>
      <c r="J429" s="24"/>
      <c r="K429" s="24"/>
      <c r="L429" s="24"/>
      <c r="M429" s="24"/>
      <c r="N429" s="24"/>
      <c r="P429" s="24"/>
      <c r="R429" s="24"/>
      <c r="X429" s="24"/>
      <c r="Y429" s="24"/>
      <c r="Z429" s="24"/>
      <c r="AA429" s="24"/>
      <c r="AB429" s="24"/>
      <c r="AC429" s="24"/>
      <c r="AD429" s="24"/>
      <c r="AE429" s="24"/>
      <c r="AG429" s="24"/>
      <c r="AI429" s="24"/>
      <c r="AJ429" s="24"/>
      <c r="AK429" s="24"/>
    </row>
  </sheetData>
  <pageMargins left="0.7" right="0.7" top="0.75" bottom="0.75" header="0.3" footer="0.3"/>
  <tableParts count="2"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549"/>
  <sheetViews>
    <sheetView workbookViewId="0">
      <pane ySplit="1" topLeftCell="A2" activePane="bottomLeft" state="frozen"/>
      <selection activeCell="B3" sqref="B3"/>
      <selection pane="bottomLeft" activeCell="F18" sqref="F18"/>
    </sheetView>
  </sheetViews>
  <sheetFormatPr baseColWidth="10" defaultColWidth="12.6640625" defaultRowHeight="15.75" customHeight="1"/>
  <cols>
    <col min="1" max="1" width="27.6640625" customWidth="1"/>
    <col min="2" max="2" width="35.5" customWidth="1"/>
    <col min="3" max="3" width="19.83203125" customWidth="1"/>
    <col min="4" max="4" width="32.83203125" customWidth="1"/>
  </cols>
  <sheetData>
    <row r="1" spans="1:22" ht="15.75" customHeight="1">
      <c r="A1" s="4" t="s">
        <v>0</v>
      </c>
      <c r="B1" s="26" t="s">
        <v>589</v>
      </c>
      <c r="C1" s="26" t="s">
        <v>590</v>
      </c>
      <c r="D1" s="5" t="s">
        <v>591</v>
      </c>
    </row>
    <row r="2" spans="1:22" ht="15.75" customHeight="1">
      <c r="A2" s="10" t="s">
        <v>18</v>
      </c>
      <c r="B2" s="27">
        <v>-5.59</v>
      </c>
      <c r="C2" s="27" t="s">
        <v>592</v>
      </c>
      <c r="D2" s="11">
        <v>-11.36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>
      <c r="A3" s="16" t="s">
        <v>7</v>
      </c>
      <c r="B3" s="28">
        <v>-9.66</v>
      </c>
      <c r="C3" s="28">
        <v>4.2699999999999996</v>
      </c>
      <c r="D3" s="17">
        <v>-1.48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>
      <c r="A4" s="10" t="s">
        <v>4</v>
      </c>
      <c r="B4" s="27">
        <v>14.99</v>
      </c>
      <c r="C4" s="27">
        <v>12.77</v>
      </c>
      <c r="D4" s="11" t="s">
        <v>592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>
      <c r="A5" s="16" t="s">
        <v>19</v>
      </c>
      <c r="B5" s="28">
        <v>16.579999999999998</v>
      </c>
      <c r="C5" s="28">
        <v>0.56999999999999995</v>
      </c>
      <c r="D5" s="17">
        <v>-1.72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>
      <c r="A6" s="10" t="s">
        <v>31</v>
      </c>
      <c r="B6" s="27">
        <v>11.75</v>
      </c>
      <c r="C6" s="27">
        <v>-18.13</v>
      </c>
      <c r="D6" s="11">
        <v>-3.23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>
      <c r="A7" s="16" t="s">
        <v>102</v>
      </c>
      <c r="B7" s="28">
        <v>8.35</v>
      </c>
      <c r="C7" s="28">
        <v>0.79</v>
      </c>
      <c r="D7" s="17" t="s">
        <v>592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>
      <c r="A8" s="10" t="s">
        <v>57</v>
      </c>
      <c r="B8" s="27">
        <v>22.55</v>
      </c>
      <c r="C8" s="27">
        <v>-18.940000000000001</v>
      </c>
      <c r="D8" s="11" t="s">
        <v>592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>
      <c r="A9" s="16" t="s">
        <v>62</v>
      </c>
      <c r="B9" s="28">
        <v>-0.44</v>
      </c>
      <c r="C9" s="28">
        <v>8.0299999999999994</v>
      </c>
      <c r="D9" s="17" t="s">
        <v>592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>
      <c r="A10" s="10" t="s">
        <v>11</v>
      </c>
      <c r="B10" s="27">
        <v>-6.09</v>
      </c>
      <c r="C10" s="27">
        <v>-5.24</v>
      </c>
      <c r="D10" s="11">
        <v>0.46</v>
      </c>
      <c r="H10" s="3"/>
      <c r="I10" s="3"/>
    </row>
    <row r="11" spans="1:22" ht="15.75" customHeight="1">
      <c r="A11" s="16" t="s">
        <v>8</v>
      </c>
      <c r="B11" s="28">
        <v>4.26</v>
      </c>
      <c r="C11" s="28" t="s">
        <v>592</v>
      </c>
      <c r="D11" s="17">
        <v>10.86</v>
      </c>
      <c r="H11" s="3"/>
      <c r="I11" s="3"/>
    </row>
    <row r="12" spans="1:22" ht="15.75" customHeight="1">
      <c r="A12" s="10" t="s">
        <v>149</v>
      </c>
      <c r="B12" s="27" t="s">
        <v>592</v>
      </c>
      <c r="C12" s="27">
        <v>-6.77</v>
      </c>
      <c r="D12" s="11">
        <v>0.87</v>
      </c>
      <c r="H12" s="3"/>
      <c r="I12" s="3"/>
    </row>
    <row r="13" spans="1:22" ht="15.75" customHeight="1">
      <c r="A13" s="16" t="s">
        <v>154</v>
      </c>
      <c r="B13" s="28">
        <v>-11.68</v>
      </c>
      <c r="C13" s="28">
        <v>-6.01</v>
      </c>
      <c r="D13" s="17">
        <v>-2.0299999999999998</v>
      </c>
      <c r="H13" s="3"/>
      <c r="I13" s="3"/>
    </row>
    <row r="14" spans="1:22" ht="15.75" customHeight="1">
      <c r="A14" s="10" t="s">
        <v>20</v>
      </c>
      <c r="B14" s="27">
        <v>-4.03</v>
      </c>
      <c r="C14" s="27">
        <v>-16.600000000000001</v>
      </c>
      <c r="D14" s="11">
        <v>-13.94</v>
      </c>
      <c r="H14" s="3"/>
      <c r="I14" s="3"/>
    </row>
    <row r="15" spans="1:22" ht="15.75" customHeight="1">
      <c r="A15" s="16" t="s">
        <v>159</v>
      </c>
      <c r="B15" s="28">
        <v>12.75</v>
      </c>
      <c r="C15" s="28">
        <v>1.22</v>
      </c>
      <c r="D15" s="17">
        <v>-8.58</v>
      </c>
      <c r="H15" s="3"/>
      <c r="I15" s="3"/>
    </row>
    <row r="16" spans="1:22" ht="15.75" customHeight="1">
      <c r="A16" s="10" t="s">
        <v>114</v>
      </c>
      <c r="B16" s="27">
        <v>4.99</v>
      </c>
      <c r="C16" s="27">
        <v>-4.7300000000000004</v>
      </c>
      <c r="D16" s="11">
        <v>24.58</v>
      </c>
      <c r="H16" s="3"/>
      <c r="I16" s="3"/>
    </row>
    <row r="17" spans="1:22" ht="15.75" customHeight="1">
      <c r="A17" s="16" t="s">
        <v>175</v>
      </c>
      <c r="B17" s="28" t="s">
        <v>592</v>
      </c>
      <c r="C17" s="28">
        <v>8.3000000000000007</v>
      </c>
      <c r="D17" s="17">
        <v>18.22</v>
      </c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 ht="15.75" customHeight="1">
      <c r="A18" s="10" t="s">
        <v>98</v>
      </c>
      <c r="B18" s="27">
        <v>-11.96</v>
      </c>
      <c r="C18" s="27" t="s">
        <v>592</v>
      </c>
      <c r="D18" s="11">
        <v>-4.6900000000000004</v>
      </c>
      <c r="H18" s="3"/>
      <c r="I18" s="3"/>
    </row>
    <row r="19" spans="1:22" ht="15.75" customHeight="1">
      <c r="A19" s="16" t="s">
        <v>15</v>
      </c>
      <c r="B19" s="28">
        <v>9.61</v>
      </c>
      <c r="C19" s="28">
        <v>-6.09</v>
      </c>
      <c r="D19" s="17">
        <v>0.78</v>
      </c>
      <c r="H19" s="3"/>
      <c r="I19" s="3"/>
    </row>
    <row r="20" spans="1:22" ht="15.75" customHeight="1">
      <c r="A20" s="10" t="s">
        <v>95</v>
      </c>
      <c r="B20" s="27">
        <v>4.38</v>
      </c>
      <c r="C20" s="27">
        <v>-6.2</v>
      </c>
      <c r="D20" s="11">
        <v>3.22</v>
      </c>
      <c r="H20" s="3"/>
      <c r="I20" s="3"/>
    </row>
    <row r="21" spans="1:22" ht="15.75" customHeight="1">
      <c r="A21" s="16" t="s">
        <v>135</v>
      </c>
      <c r="B21" s="28">
        <v>-7.8</v>
      </c>
      <c r="C21" s="28" t="s">
        <v>592</v>
      </c>
      <c r="D21" s="17" t="s">
        <v>592</v>
      </c>
      <c r="H21" s="3"/>
      <c r="I21" s="3"/>
    </row>
    <row r="22" spans="1:22" ht="15.75" customHeight="1">
      <c r="A22" s="10" t="s">
        <v>199</v>
      </c>
      <c r="B22" s="27">
        <v>-1.81</v>
      </c>
      <c r="C22" s="27" t="s">
        <v>592</v>
      </c>
      <c r="D22" s="11" t="s">
        <v>592</v>
      </c>
      <c r="H22" s="3"/>
      <c r="I22" s="3"/>
    </row>
    <row r="23" spans="1:22" ht="15.75" customHeight="1">
      <c r="A23" s="16" t="s">
        <v>203</v>
      </c>
      <c r="B23" s="28">
        <v>8.24</v>
      </c>
      <c r="C23" s="28">
        <v>-6.45</v>
      </c>
      <c r="D23" s="17">
        <v>18.21</v>
      </c>
      <c r="H23" s="3"/>
      <c r="I23" s="3"/>
    </row>
    <row r="24" spans="1:22" ht="15.75" customHeight="1">
      <c r="A24" s="10" t="s">
        <v>109</v>
      </c>
      <c r="B24" s="27">
        <v>-0.96</v>
      </c>
      <c r="C24" s="27" t="s">
        <v>592</v>
      </c>
      <c r="D24" s="11" t="s">
        <v>592</v>
      </c>
      <c r="H24" s="3"/>
      <c r="I24" s="3"/>
    </row>
    <row r="25" spans="1:22" ht="15.75" customHeight="1">
      <c r="A25" s="16" t="s">
        <v>147</v>
      </c>
      <c r="B25" s="28" t="s">
        <v>592</v>
      </c>
      <c r="C25" s="28">
        <v>12.46</v>
      </c>
      <c r="D25" s="17">
        <v>-21.98</v>
      </c>
      <c r="H25" s="3"/>
      <c r="I25" s="3"/>
    </row>
    <row r="26" spans="1:22" ht="15.75" customHeight="1">
      <c r="A26" s="10" t="s">
        <v>222</v>
      </c>
      <c r="B26" s="27">
        <v>5.81</v>
      </c>
      <c r="C26" s="27" t="s">
        <v>592</v>
      </c>
      <c r="D26" s="11">
        <v>2.85</v>
      </c>
      <c r="H26" s="3"/>
      <c r="I26" s="3"/>
    </row>
    <row r="27" spans="1:22" ht="15.75" customHeight="1">
      <c r="A27" s="16" t="s">
        <v>29</v>
      </c>
      <c r="B27" s="28">
        <v>13.28</v>
      </c>
      <c r="C27" s="28" t="s">
        <v>592</v>
      </c>
      <c r="D27" s="17">
        <v>8.0299999999999994</v>
      </c>
      <c r="H27" s="3"/>
      <c r="I27" s="3"/>
    </row>
    <row r="28" spans="1:22" ht="15.75" customHeight="1">
      <c r="A28" s="10" t="s">
        <v>53</v>
      </c>
      <c r="B28" s="27">
        <v>1.48</v>
      </c>
      <c r="C28" s="27">
        <v>-8.61</v>
      </c>
      <c r="D28" s="11">
        <v>-13.07</v>
      </c>
      <c r="H28" s="3"/>
      <c r="I28" s="3"/>
    </row>
    <row r="29" spans="1:22" ht="15.75" customHeight="1">
      <c r="A29" s="16" t="s">
        <v>9</v>
      </c>
      <c r="B29" s="28">
        <v>29.7</v>
      </c>
      <c r="C29" s="28">
        <v>-5.28</v>
      </c>
      <c r="D29" s="17">
        <v>14.52</v>
      </c>
      <c r="H29" s="3"/>
      <c r="I29" s="3"/>
    </row>
    <row r="30" spans="1:22" ht="15.75" customHeight="1">
      <c r="A30" s="10" t="s">
        <v>164</v>
      </c>
      <c r="B30" s="27">
        <v>-16.59</v>
      </c>
      <c r="C30" s="27">
        <v>1.87</v>
      </c>
      <c r="D30" s="11">
        <v>-9.25</v>
      </c>
      <c r="H30" s="3"/>
      <c r="I30" s="3"/>
    </row>
    <row r="31" spans="1:22" ht="15.75" customHeight="1">
      <c r="A31" s="16" t="s">
        <v>170</v>
      </c>
      <c r="B31" s="28">
        <v>11.06</v>
      </c>
      <c r="C31" s="28">
        <v>-15.03</v>
      </c>
      <c r="D31" s="17">
        <v>-1.47</v>
      </c>
      <c r="H31" s="3"/>
      <c r="I31" s="3"/>
    </row>
    <row r="32" spans="1:22" ht="15.75" customHeight="1">
      <c r="A32" s="10" t="s">
        <v>123</v>
      </c>
      <c r="B32" s="27" t="s">
        <v>592</v>
      </c>
      <c r="C32" s="27" t="s">
        <v>592</v>
      </c>
      <c r="D32" s="11">
        <v>-6.69</v>
      </c>
      <c r="H32" s="3"/>
      <c r="I32" s="3"/>
    </row>
    <row r="33" spans="1:9" ht="15.75" customHeight="1">
      <c r="A33" s="16" t="s">
        <v>13</v>
      </c>
      <c r="B33" s="28">
        <v>12.61</v>
      </c>
      <c r="C33" s="28">
        <v>-12.28</v>
      </c>
      <c r="D33" s="17" t="s">
        <v>592</v>
      </c>
      <c r="H33" s="3"/>
      <c r="I33" s="3"/>
    </row>
    <row r="34" spans="1:9" ht="15.75" customHeight="1">
      <c r="A34" s="10" t="s">
        <v>238</v>
      </c>
      <c r="B34" s="27">
        <v>23.09</v>
      </c>
      <c r="C34" s="27" t="s">
        <v>592</v>
      </c>
      <c r="D34" s="11" t="s">
        <v>592</v>
      </c>
      <c r="H34" s="3"/>
      <c r="I34" s="3"/>
    </row>
    <row r="35" spans="1:9" ht="15.75" customHeight="1">
      <c r="A35" s="16" t="s">
        <v>240</v>
      </c>
      <c r="B35" s="28">
        <v>14.32</v>
      </c>
      <c r="C35" s="28">
        <v>-9.02</v>
      </c>
      <c r="D35" s="17">
        <v>18.57</v>
      </c>
      <c r="H35" s="3"/>
      <c r="I35" s="3"/>
    </row>
    <row r="36" spans="1:9" ht="15.75" customHeight="1">
      <c r="A36" s="10" t="s">
        <v>150</v>
      </c>
      <c r="B36" s="27" t="s">
        <v>592</v>
      </c>
      <c r="C36" s="27">
        <v>15.36</v>
      </c>
      <c r="D36" s="11" t="s">
        <v>592</v>
      </c>
      <c r="H36" s="3"/>
      <c r="I36" s="3"/>
    </row>
    <row r="37" spans="1:9" ht="15.75" customHeight="1">
      <c r="A37" s="16" t="s">
        <v>155</v>
      </c>
      <c r="B37" s="28">
        <v>11.18</v>
      </c>
      <c r="C37" s="28">
        <v>-17.12</v>
      </c>
      <c r="D37" s="17">
        <v>16.010000000000002</v>
      </c>
      <c r="H37" s="3"/>
      <c r="I37" s="3"/>
    </row>
    <row r="38" spans="1:9" ht="15.75" customHeight="1">
      <c r="A38" s="10" t="s">
        <v>189</v>
      </c>
      <c r="B38" s="27">
        <v>3.62</v>
      </c>
      <c r="C38" s="27">
        <v>-14.32</v>
      </c>
      <c r="D38" s="11">
        <v>-1.96</v>
      </c>
      <c r="H38" s="3"/>
      <c r="I38" s="3"/>
    </row>
    <row r="39" spans="1:9" ht="15.75" customHeight="1">
      <c r="A39" s="16" t="s">
        <v>192</v>
      </c>
      <c r="B39" s="28">
        <v>2.35</v>
      </c>
      <c r="C39" s="28">
        <v>-6.87</v>
      </c>
      <c r="D39" s="17">
        <v>-2.66</v>
      </c>
      <c r="H39" s="3"/>
      <c r="I39" s="3"/>
    </row>
    <row r="40" spans="1:9" ht="15.75" customHeight="1">
      <c r="A40" s="10" t="s">
        <v>254</v>
      </c>
      <c r="B40" s="27">
        <v>2.27</v>
      </c>
      <c r="C40" s="27">
        <v>0.86</v>
      </c>
      <c r="D40" s="11">
        <v>-10.55</v>
      </c>
      <c r="H40" s="3"/>
      <c r="I40" s="3"/>
    </row>
    <row r="41" spans="1:9" ht="15.75" customHeight="1">
      <c r="A41" s="16" t="s">
        <v>40</v>
      </c>
      <c r="B41" s="28">
        <v>6.79</v>
      </c>
      <c r="C41" s="28">
        <v>-4.33</v>
      </c>
      <c r="D41" s="17">
        <v>-15.6</v>
      </c>
      <c r="H41" s="3"/>
      <c r="I41" s="3"/>
    </row>
    <row r="42" spans="1:9" ht="15.75" customHeight="1">
      <c r="A42" s="10" t="s">
        <v>260</v>
      </c>
      <c r="B42" s="27">
        <v>22.73</v>
      </c>
      <c r="C42" s="27">
        <v>6.95</v>
      </c>
      <c r="D42" s="11">
        <v>-16.3</v>
      </c>
      <c r="H42" s="3"/>
      <c r="I42" s="3"/>
    </row>
    <row r="43" spans="1:9" ht="15.75" customHeight="1">
      <c r="A43" s="16" t="s">
        <v>206</v>
      </c>
      <c r="B43" s="28">
        <v>9.32</v>
      </c>
      <c r="C43" s="28" t="s">
        <v>592</v>
      </c>
      <c r="D43" s="17">
        <v>7.8</v>
      </c>
      <c r="H43" s="3"/>
      <c r="I43" s="3"/>
    </row>
    <row r="44" spans="1:9" ht="15.75" customHeight="1">
      <c r="A44" s="10" t="s">
        <v>267</v>
      </c>
      <c r="B44" s="27">
        <v>-12.9</v>
      </c>
      <c r="C44" s="27">
        <v>-6.48</v>
      </c>
      <c r="D44" s="11">
        <v>-2.67</v>
      </c>
      <c r="H44" s="3"/>
      <c r="I44" s="3"/>
    </row>
    <row r="45" spans="1:9" ht="15.75" customHeight="1">
      <c r="A45" s="16" t="s">
        <v>34</v>
      </c>
      <c r="B45" s="28">
        <v>-10.81</v>
      </c>
      <c r="C45" s="28">
        <v>-3.43</v>
      </c>
      <c r="D45" s="17" t="s">
        <v>592</v>
      </c>
      <c r="H45" s="3"/>
      <c r="I45" s="3"/>
    </row>
    <row r="46" spans="1:9" ht="15.75" customHeight="1">
      <c r="A46" s="10" t="s">
        <v>16</v>
      </c>
      <c r="B46" s="27">
        <v>30.67</v>
      </c>
      <c r="C46" s="27">
        <v>-15.59</v>
      </c>
      <c r="D46" s="11">
        <v>-2.63</v>
      </c>
      <c r="H46" s="3"/>
      <c r="I46" s="3"/>
    </row>
    <row r="47" spans="1:9" ht="15.75" customHeight="1">
      <c r="A47" s="16" t="s">
        <v>73</v>
      </c>
      <c r="B47" s="28">
        <v>-21.42</v>
      </c>
      <c r="C47" s="28">
        <v>-0.92</v>
      </c>
      <c r="D47" s="17" t="s">
        <v>592</v>
      </c>
      <c r="H47" s="3"/>
      <c r="I47" s="3"/>
    </row>
    <row r="48" spans="1:9" ht="15.75" customHeight="1">
      <c r="A48" s="10" t="s">
        <v>221</v>
      </c>
      <c r="B48" s="27">
        <v>-9.18</v>
      </c>
      <c r="C48" s="27">
        <v>1.62</v>
      </c>
      <c r="D48" s="11" t="s">
        <v>592</v>
      </c>
      <c r="H48" s="3"/>
      <c r="I48" s="3"/>
    </row>
    <row r="49" spans="1:9" ht="15.75" customHeight="1">
      <c r="A49" s="16" t="s">
        <v>224</v>
      </c>
      <c r="B49" s="28">
        <v>-10.06</v>
      </c>
      <c r="C49" s="28">
        <v>-0.51</v>
      </c>
      <c r="D49" s="17">
        <v>10.75</v>
      </c>
      <c r="H49" s="3"/>
      <c r="I49" s="3"/>
    </row>
    <row r="50" spans="1:9" ht="15.75" customHeight="1">
      <c r="A50" s="10" t="s">
        <v>281</v>
      </c>
      <c r="B50" s="27">
        <v>12.31</v>
      </c>
      <c r="C50" s="27" t="s">
        <v>592</v>
      </c>
      <c r="D50" s="11">
        <v>7.45</v>
      </c>
      <c r="H50" s="3"/>
      <c r="I50" s="3"/>
    </row>
    <row r="51" spans="1:9" ht="15.75" customHeight="1">
      <c r="A51" s="16" t="s">
        <v>37</v>
      </c>
      <c r="B51" s="28">
        <v>-16.690000000000001</v>
      </c>
      <c r="C51" s="28">
        <v>-10.34</v>
      </c>
      <c r="D51" s="17">
        <v>10.78</v>
      </c>
      <c r="H51" s="3"/>
      <c r="I51" s="3"/>
    </row>
    <row r="52" spans="1:9" ht="15.75" customHeight="1">
      <c r="A52" s="10" t="s">
        <v>288</v>
      </c>
      <c r="B52" s="27">
        <v>-4.71</v>
      </c>
      <c r="C52" s="27">
        <v>7.89</v>
      </c>
      <c r="D52" s="11">
        <v>-9.2100000000000009</v>
      </c>
      <c r="H52" s="3"/>
      <c r="I52" s="3"/>
    </row>
    <row r="53" spans="1:9" ht="15.75" customHeight="1">
      <c r="A53" s="16" t="s">
        <v>35</v>
      </c>
      <c r="B53" s="28">
        <v>13.05</v>
      </c>
      <c r="C53" s="28" t="s">
        <v>592</v>
      </c>
      <c r="D53" s="17" t="s">
        <v>592</v>
      </c>
      <c r="H53" s="3"/>
      <c r="I53" s="3"/>
    </row>
    <row r="54" spans="1:9" ht="13">
      <c r="A54" s="10" t="s">
        <v>38</v>
      </c>
      <c r="B54" s="27">
        <v>0.75</v>
      </c>
      <c r="C54" s="27" t="s">
        <v>592</v>
      </c>
      <c r="D54" s="11">
        <v>-7.84</v>
      </c>
      <c r="H54" s="3"/>
      <c r="I54" s="3"/>
    </row>
    <row r="55" spans="1:9" ht="13">
      <c r="A55" s="16" t="s">
        <v>228</v>
      </c>
      <c r="B55" s="28">
        <v>12.12</v>
      </c>
      <c r="C55" s="28">
        <v>1.54</v>
      </c>
      <c r="D55" s="17">
        <v>-2.44</v>
      </c>
      <c r="H55" s="3"/>
      <c r="I55" s="3"/>
    </row>
    <row r="56" spans="1:9" ht="13">
      <c r="A56" s="10" t="s">
        <v>54</v>
      </c>
      <c r="B56" s="27">
        <v>-18.690000000000001</v>
      </c>
      <c r="C56" s="27">
        <v>-7.08</v>
      </c>
      <c r="D56" s="11">
        <v>-23.78</v>
      </c>
      <c r="H56" s="3"/>
      <c r="I56" s="3"/>
    </row>
    <row r="57" spans="1:9" ht="13">
      <c r="A57" s="16" t="s">
        <v>44</v>
      </c>
      <c r="B57" s="28">
        <v>-26.53</v>
      </c>
      <c r="C57" s="28" t="s">
        <v>592</v>
      </c>
      <c r="D57" s="17" t="s">
        <v>592</v>
      </c>
      <c r="H57" s="3"/>
      <c r="I57" s="3"/>
    </row>
    <row r="58" spans="1:9" ht="13">
      <c r="A58" s="10" t="s">
        <v>65</v>
      </c>
      <c r="B58" s="27">
        <v>-13.32</v>
      </c>
      <c r="C58" s="27">
        <v>8.8000000000000007</v>
      </c>
      <c r="D58" s="11" t="s">
        <v>592</v>
      </c>
      <c r="H58" s="3"/>
      <c r="I58" s="3"/>
    </row>
    <row r="59" spans="1:9" ht="13">
      <c r="A59" s="16" t="s">
        <v>61</v>
      </c>
      <c r="B59" s="28" t="s">
        <v>592</v>
      </c>
      <c r="C59" s="28">
        <v>-6.04</v>
      </c>
      <c r="D59" s="17" t="s">
        <v>592</v>
      </c>
      <c r="H59" s="3"/>
      <c r="I59" s="3"/>
    </row>
    <row r="60" spans="1:9" ht="13">
      <c r="A60" s="10" t="s">
        <v>243</v>
      </c>
      <c r="B60" s="27">
        <v>-6.91</v>
      </c>
      <c r="C60" s="27">
        <v>-18.62</v>
      </c>
      <c r="D60" s="11">
        <v>14.68</v>
      </c>
      <c r="H60" s="3"/>
      <c r="I60" s="3"/>
    </row>
    <row r="61" spans="1:9" ht="13">
      <c r="A61" s="16" t="s">
        <v>327</v>
      </c>
      <c r="B61" s="28">
        <v>9.48</v>
      </c>
      <c r="C61" s="28" t="s">
        <v>592</v>
      </c>
      <c r="D61" s="17" t="s">
        <v>592</v>
      </c>
      <c r="H61" s="3"/>
      <c r="I61" s="3"/>
    </row>
    <row r="62" spans="1:9" ht="13">
      <c r="A62" s="10" t="s">
        <v>328</v>
      </c>
      <c r="B62" s="27">
        <v>-22.82</v>
      </c>
      <c r="C62" s="27" t="s">
        <v>592</v>
      </c>
      <c r="D62" s="11" t="s">
        <v>592</v>
      </c>
      <c r="H62" s="3"/>
      <c r="I62" s="3"/>
    </row>
    <row r="63" spans="1:9" ht="13">
      <c r="A63" s="16" t="s">
        <v>245</v>
      </c>
      <c r="B63" s="28">
        <v>13.05</v>
      </c>
      <c r="C63" s="28">
        <v>-0.27</v>
      </c>
      <c r="D63" s="17">
        <v>8.26</v>
      </c>
      <c r="H63" s="3"/>
      <c r="I63" s="3"/>
    </row>
    <row r="64" spans="1:9" ht="13">
      <c r="A64" s="10" t="s">
        <v>336</v>
      </c>
      <c r="B64" s="27">
        <v>9.1999999999999993</v>
      </c>
      <c r="C64" s="27" t="s">
        <v>592</v>
      </c>
      <c r="D64" s="11" t="s">
        <v>592</v>
      </c>
      <c r="H64" s="3"/>
      <c r="I64" s="3"/>
    </row>
    <row r="65" spans="1:9" ht="13">
      <c r="A65" s="16" t="s">
        <v>23</v>
      </c>
      <c r="B65" s="28" t="s">
        <v>592</v>
      </c>
      <c r="C65" s="28">
        <v>19.239999999999998</v>
      </c>
      <c r="D65" s="17" t="s">
        <v>592</v>
      </c>
      <c r="H65" s="3"/>
      <c r="I65" s="3"/>
    </row>
    <row r="66" spans="1:9" ht="13">
      <c r="A66" s="10" t="s">
        <v>28</v>
      </c>
      <c r="B66" s="27">
        <v>-0.03</v>
      </c>
      <c r="C66" s="27">
        <v>-17.23</v>
      </c>
      <c r="D66" s="11" t="s">
        <v>592</v>
      </c>
      <c r="H66" s="3"/>
      <c r="I66" s="3"/>
    </row>
    <row r="67" spans="1:9" ht="13">
      <c r="A67" s="16" t="s">
        <v>253</v>
      </c>
      <c r="B67" s="28">
        <v>-1.46</v>
      </c>
      <c r="C67" s="28">
        <v>-6.11</v>
      </c>
      <c r="D67" s="17">
        <v>6.82</v>
      </c>
      <c r="H67" s="3"/>
      <c r="I67" s="3"/>
    </row>
    <row r="68" spans="1:9" ht="13">
      <c r="A68" s="10" t="s">
        <v>106</v>
      </c>
      <c r="B68" s="27">
        <v>-12.55</v>
      </c>
      <c r="C68" s="27" t="s">
        <v>592</v>
      </c>
      <c r="D68" s="11">
        <v>-7.59</v>
      </c>
      <c r="H68" s="3"/>
      <c r="I68" s="3"/>
    </row>
    <row r="69" spans="1:9" ht="13">
      <c r="A69" s="16" t="s">
        <v>255</v>
      </c>
      <c r="B69" s="28" t="s">
        <v>592</v>
      </c>
      <c r="C69" s="28">
        <v>-1.55</v>
      </c>
      <c r="D69" s="17" t="s">
        <v>592</v>
      </c>
      <c r="H69" s="3"/>
      <c r="I69" s="3"/>
    </row>
    <row r="70" spans="1:9" ht="13">
      <c r="A70" s="10" t="s">
        <v>258</v>
      </c>
      <c r="B70" s="27">
        <v>24.01</v>
      </c>
      <c r="C70" s="27">
        <v>0.6</v>
      </c>
      <c r="D70" s="11">
        <v>8.58</v>
      </c>
      <c r="H70" s="3"/>
      <c r="I70" s="3"/>
    </row>
    <row r="71" spans="1:9" ht="13">
      <c r="A71" s="16" t="s">
        <v>229</v>
      </c>
      <c r="B71" s="28">
        <v>-5.48</v>
      </c>
      <c r="C71" s="28" t="s">
        <v>592</v>
      </c>
      <c r="D71" s="17">
        <v>-7.96</v>
      </c>
      <c r="H71" s="3"/>
      <c r="I71" s="3"/>
    </row>
    <row r="72" spans="1:9" ht="13">
      <c r="A72" s="10" t="s">
        <v>30</v>
      </c>
      <c r="B72" s="27">
        <v>15.01</v>
      </c>
      <c r="C72" s="27">
        <v>18.350000000000001</v>
      </c>
      <c r="D72" s="11">
        <v>6.58</v>
      </c>
      <c r="H72" s="3"/>
      <c r="I72" s="3"/>
    </row>
    <row r="73" spans="1:9" ht="13">
      <c r="A73" s="16" t="s">
        <v>370</v>
      </c>
      <c r="B73" s="28">
        <v>5.37</v>
      </c>
      <c r="C73" s="28">
        <v>3.14</v>
      </c>
      <c r="D73" s="17">
        <v>0.79</v>
      </c>
      <c r="H73" s="3"/>
      <c r="I73" s="3"/>
    </row>
    <row r="74" spans="1:9" ht="13">
      <c r="A74" s="10" t="s">
        <v>377</v>
      </c>
      <c r="B74" s="27">
        <v>4.13</v>
      </c>
      <c r="C74" s="27">
        <v>-3.65</v>
      </c>
      <c r="D74" s="11">
        <v>21.12</v>
      </c>
      <c r="H74" s="3"/>
      <c r="I74" s="3"/>
    </row>
    <row r="75" spans="1:9" ht="13">
      <c r="A75" s="16" t="s">
        <v>263</v>
      </c>
      <c r="B75" s="28">
        <v>-8.9499999999999993</v>
      </c>
      <c r="C75" s="28" t="s">
        <v>592</v>
      </c>
      <c r="D75" s="17">
        <v>-9.92</v>
      </c>
      <c r="H75" s="3"/>
      <c r="I75" s="3"/>
    </row>
    <row r="76" spans="1:9" ht="13">
      <c r="A76" s="10" t="s">
        <v>264</v>
      </c>
      <c r="B76" s="27">
        <v>-4.47</v>
      </c>
      <c r="C76" s="27">
        <v>5.54</v>
      </c>
      <c r="D76" s="11">
        <v>-1.41</v>
      </c>
      <c r="H76" s="3"/>
      <c r="I76" s="3"/>
    </row>
    <row r="77" spans="1:9" ht="13">
      <c r="A77" s="16" t="s">
        <v>235</v>
      </c>
      <c r="B77" s="28">
        <v>21.32</v>
      </c>
      <c r="C77" s="28">
        <v>-13.06</v>
      </c>
      <c r="D77" s="17">
        <v>5.8</v>
      </c>
      <c r="H77" s="3"/>
      <c r="I77" s="3"/>
    </row>
    <row r="78" spans="1:9" ht="13">
      <c r="A78" s="10" t="s">
        <v>304</v>
      </c>
      <c r="B78" s="27" t="s">
        <v>592</v>
      </c>
      <c r="C78" s="27">
        <v>9.2899999999999991</v>
      </c>
      <c r="D78" s="11">
        <v>14.93</v>
      </c>
      <c r="H78" s="3"/>
      <c r="I78" s="3"/>
    </row>
    <row r="79" spans="1:9" ht="13">
      <c r="A79" s="16" t="s">
        <v>48</v>
      </c>
      <c r="B79" s="28">
        <v>6.9</v>
      </c>
      <c r="C79" s="28">
        <v>4.79</v>
      </c>
      <c r="D79" s="17">
        <v>30.21</v>
      </c>
      <c r="H79" s="3"/>
      <c r="I79" s="3"/>
    </row>
    <row r="80" spans="1:9" ht="13">
      <c r="A80" s="10" t="s">
        <v>382</v>
      </c>
      <c r="B80" s="27">
        <v>-3.18</v>
      </c>
      <c r="C80" s="27">
        <v>0.2</v>
      </c>
      <c r="D80" s="11">
        <v>-2.08</v>
      </c>
      <c r="H80" s="3"/>
      <c r="I80" s="3"/>
    </row>
    <row r="81" spans="1:9" ht="13">
      <c r="A81" s="16" t="s">
        <v>271</v>
      </c>
      <c r="B81" s="28" t="s">
        <v>592</v>
      </c>
      <c r="C81" s="28">
        <v>-5.07</v>
      </c>
      <c r="D81" s="17" t="s">
        <v>592</v>
      </c>
      <c r="H81" s="3"/>
      <c r="I81" s="3"/>
    </row>
    <row r="82" spans="1:9" ht="13">
      <c r="A82" s="10" t="s">
        <v>36</v>
      </c>
      <c r="B82" s="27">
        <v>7.43</v>
      </c>
      <c r="C82" s="27">
        <v>21.13</v>
      </c>
      <c r="D82" s="11">
        <v>6.41</v>
      </c>
      <c r="H82" s="3"/>
      <c r="I82" s="3"/>
    </row>
    <row r="83" spans="1:9" ht="13">
      <c r="A83" s="16" t="s">
        <v>392</v>
      </c>
      <c r="B83" s="28" t="s">
        <v>592</v>
      </c>
      <c r="C83" s="28" t="s">
        <v>592</v>
      </c>
      <c r="D83" s="17">
        <v>9.94</v>
      </c>
      <c r="H83" s="3"/>
      <c r="I83" s="3"/>
    </row>
    <row r="84" spans="1:9" ht="13">
      <c r="A84" s="10" t="s">
        <v>401</v>
      </c>
      <c r="B84" s="27">
        <v>3.64</v>
      </c>
      <c r="C84" s="27">
        <v>5.64</v>
      </c>
      <c r="D84" s="11">
        <v>13.46</v>
      </c>
      <c r="H84" s="3"/>
      <c r="I84" s="3"/>
    </row>
    <row r="85" spans="1:9" ht="13">
      <c r="A85" s="16" t="s">
        <v>404</v>
      </c>
      <c r="B85" s="28">
        <v>5.22</v>
      </c>
      <c r="C85" s="28">
        <v>6.2</v>
      </c>
      <c r="D85" s="17" t="s">
        <v>592</v>
      </c>
      <c r="H85" s="3"/>
      <c r="I85" s="3"/>
    </row>
    <row r="86" spans="1:9" ht="13">
      <c r="A86" s="10" t="s">
        <v>405</v>
      </c>
      <c r="B86" s="27" t="s">
        <v>592</v>
      </c>
      <c r="C86" s="27">
        <v>-14.72</v>
      </c>
      <c r="D86" s="11" t="s">
        <v>592</v>
      </c>
      <c r="H86" s="3"/>
      <c r="I86" s="3"/>
    </row>
    <row r="87" spans="1:9" ht="13">
      <c r="A87" s="16" t="s">
        <v>103</v>
      </c>
      <c r="B87" s="28">
        <v>-7.58</v>
      </c>
      <c r="C87" s="28">
        <v>14.98</v>
      </c>
      <c r="D87" s="17">
        <v>-24.28</v>
      </c>
      <c r="H87" s="3"/>
      <c r="I87" s="3"/>
    </row>
    <row r="88" spans="1:9" ht="13">
      <c r="A88" s="10" t="s">
        <v>274</v>
      </c>
      <c r="B88" s="27">
        <v>-16.18</v>
      </c>
      <c r="C88" s="27">
        <v>-1.59</v>
      </c>
      <c r="D88" s="11">
        <v>-13.61</v>
      </c>
      <c r="H88" s="3"/>
      <c r="I88" s="3"/>
    </row>
    <row r="89" spans="1:9" ht="13">
      <c r="A89" s="16" t="s">
        <v>411</v>
      </c>
      <c r="B89" s="28">
        <v>-2.89</v>
      </c>
      <c r="C89" s="28">
        <v>0.28999999999999998</v>
      </c>
      <c r="D89" s="17">
        <v>8.59</v>
      </c>
      <c r="H89" s="3"/>
      <c r="I89" s="3"/>
    </row>
    <row r="90" spans="1:9" ht="13">
      <c r="A90" s="10" t="s">
        <v>276</v>
      </c>
      <c r="B90" s="27" t="s">
        <v>592</v>
      </c>
      <c r="C90" s="27" t="s">
        <v>592</v>
      </c>
      <c r="D90" s="11">
        <v>10.76</v>
      </c>
      <c r="H90" s="3"/>
      <c r="I90" s="3"/>
    </row>
    <row r="91" spans="1:9" ht="13">
      <c r="A91" s="16" t="s">
        <v>414</v>
      </c>
      <c r="B91" s="28">
        <v>7.27</v>
      </c>
      <c r="C91" s="28" t="s">
        <v>592</v>
      </c>
      <c r="D91" s="17">
        <v>12.87</v>
      </c>
      <c r="H91" s="3"/>
      <c r="I91" s="3"/>
    </row>
    <row r="92" spans="1:9" ht="13">
      <c r="A92" s="10" t="s">
        <v>42</v>
      </c>
      <c r="B92" s="27" t="s">
        <v>592</v>
      </c>
      <c r="C92" s="27">
        <v>8.26</v>
      </c>
      <c r="D92" s="11">
        <v>-9.09</v>
      </c>
      <c r="H92" s="3"/>
      <c r="I92" s="3"/>
    </row>
    <row r="93" spans="1:9" ht="13">
      <c r="A93" s="16" t="s">
        <v>420</v>
      </c>
      <c r="B93" s="28">
        <v>9.9600000000000009</v>
      </c>
      <c r="C93" s="28">
        <v>-8.07</v>
      </c>
      <c r="D93" s="17">
        <v>19.170000000000002</v>
      </c>
      <c r="H93" s="3"/>
      <c r="I93" s="3"/>
    </row>
    <row r="94" spans="1:9" ht="13">
      <c r="A94" s="10" t="s">
        <v>279</v>
      </c>
      <c r="B94" s="27">
        <v>-5.86</v>
      </c>
      <c r="C94" s="27" t="s">
        <v>592</v>
      </c>
      <c r="D94" s="11">
        <v>-2.74</v>
      </c>
      <c r="H94" s="3"/>
      <c r="I94" s="3"/>
    </row>
    <row r="95" spans="1:9" ht="13">
      <c r="A95" s="16" t="s">
        <v>280</v>
      </c>
      <c r="B95" s="28">
        <v>11.92</v>
      </c>
      <c r="C95" s="28">
        <v>-2.93</v>
      </c>
      <c r="D95" s="17">
        <v>15.32</v>
      </c>
      <c r="H95" s="3"/>
      <c r="I95" s="3"/>
    </row>
    <row r="96" spans="1:9" ht="13">
      <c r="A96" s="10" t="s">
        <v>425</v>
      </c>
      <c r="B96" s="27" t="s">
        <v>592</v>
      </c>
      <c r="C96" s="27" t="s">
        <v>592</v>
      </c>
      <c r="D96" s="11">
        <v>21.05</v>
      </c>
      <c r="H96" s="3"/>
      <c r="I96" s="3"/>
    </row>
    <row r="97" spans="1:9" ht="13">
      <c r="A97" s="16" t="s">
        <v>428</v>
      </c>
      <c r="B97" s="28">
        <v>-7.79</v>
      </c>
      <c r="C97" s="28">
        <v>-5.1100000000000003</v>
      </c>
      <c r="D97" s="17">
        <v>10.9</v>
      </c>
      <c r="H97" s="3"/>
      <c r="I97" s="3"/>
    </row>
    <row r="98" spans="1:9" ht="13">
      <c r="A98" s="10" t="s">
        <v>241</v>
      </c>
      <c r="B98" s="27">
        <v>1.96</v>
      </c>
      <c r="C98" s="27">
        <v>0.11</v>
      </c>
      <c r="D98" s="11">
        <v>-8.67</v>
      </c>
      <c r="H98" s="3"/>
      <c r="I98" s="3"/>
    </row>
    <row r="99" spans="1:9" ht="13">
      <c r="A99" s="16" t="s">
        <v>286</v>
      </c>
      <c r="B99" s="28">
        <v>17.170000000000002</v>
      </c>
      <c r="C99" s="28" t="s">
        <v>592</v>
      </c>
      <c r="D99" s="17">
        <v>6.09</v>
      </c>
      <c r="H99" s="3"/>
      <c r="I99" s="3"/>
    </row>
    <row r="100" spans="1:9" ht="13">
      <c r="A100" s="10" t="s">
        <v>242</v>
      </c>
      <c r="B100" s="27">
        <v>11.82</v>
      </c>
      <c r="C100" s="27">
        <v>-1.24</v>
      </c>
      <c r="D100" s="11">
        <v>-13.62</v>
      </c>
      <c r="H100" s="3"/>
      <c r="I100" s="3"/>
    </row>
    <row r="101" spans="1:9" ht="13">
      <c r="A101" s="16" t="s">
        <v>55</v>
      </c>
      <c r="B101" s="28">
        <v>8.61</v>
      </c>
      <c r="C101" s="28" t="s">
        <v>592</v>
      </c>
      <c r="D101" s="17">
        <v>2.91</v>
      </c>
    </row>
    <row r="102" spans="1:9" ht="13">
      <c r="A102" s="10" t="s">
        <v>290</v>
      </c>
      <c r="B102" s="27">
        <v>-18.059999999999999</v>
      </c>
      <c r="C102" s="27">
        <v>0.16</v>
      </c>
      <c r="D102" s="11">
        <v>1.7</v>
      </c>
    </row>
    <row r="103" spans="1:9" ht="13">
      <c r="A103" s="16" t="s">
        <v>295</v>
      </c>
      <c r="B103" s="28">
        <v>6.07</v>
      </c>
      <c r="C103" s="28" t="s">
        <v>592</v>
      </c>
      <c r="D103" s="17">
        <v>8.1199999999999992</v>
      </c>
    </row>
    <row r="104" spans="1:9" ht="13">
      <c r="A104" s="10" t="s">
        <v>247</v>
      </c>
      <c r="B104" s="27" t="s">
        <v>592</v>
      </c>
      <c r="C104" s="27">
        <v>-8.11</v>
      </c>
      <c r="D104" s="11">
        <v>-11.72</v>
      </c>
    </row>
    <row r="105" spans="1:9" ht="13">
      <c r="A105" s="16" t="s">
        <v>298</v>
      </c>
      <c r="B105" s="28">
        <v>3.53</v>
      </c>
      <c r="C105" s="28">
        <v>1.52</v>
      </c>
      <c r="D105" s="17">
        <v>-2.79</v>
      </c>
    </row>
    <row r="106" spans="1:9" ht="13">
      <c r="A106" s="10" t="s">
        <v>436</v>
      </c>
      <c r="B106" s="27">
        <v>1.36</v>
      </c>
      <c r="C106" s="27">
        <v>-9.01</v>
      </c>
      <c r="D106" s="11" t="s">
        <v>592</v>
      </c>
    </row>
    <row r="107" spans="1:9" ht="13">
      <c r="A107" s="16" t="s">
        <v>116</v>
      </c>
      <c r="B107" s="28" t="s">
        <v>592</v>
      </c>
      <c r="C107" s="28">
        <v>5.34</v>
      </c>
      <c r="D107" s="17">
        <v>8.42</v>
      </c>
    </row>
    <row r="108" spans="1:9" ht="13">
      <c r="A108" s="10" t="s">
        <v>41</v>
      </c>
      <c r="B108" s="27">
        <v>5.68</v>
      </c>
      <c r="C108" s="27">
        <v>-23.93</v>
      </c>
      <c r="D108" s="11">
        <v>-1.81</v>
      </c>
    </row>
    <row r="109" spans="1:9" ht="13">
      <c r="A109" s="16" t="s">
        <v>441</v>
      </c>
      <c r="B109" s="28">
        <v>7.55</v>
      </c>
      <c r="C109" s="28">
        <v>0.1</v>
      </c>
      <c r="D109" s="17">
        <v>-9.67</v>
      </c>
    </row>
    <row r="110" spans="1:9" ht="13">
      <c r="A110" s="10" t="s">
        <v>320</v>
      </c>
      <c r="B110" s="27" t="s">
        <v>592</v>
      </c>
      <c r="C110" s="27">
        <v>-9.48</v>
      </c>
      <c r="D110" s="11" t="s">
        <v>592</v>
      </c>
    </row>
    <row r="111" spans="1:9" ht="13">
      <c r="A111" s="16" t="s">
        <v>303</v>
      </c>
      <c r="B111" s="28">
        <v>10.54</v>
      </c>
      <c r="C111" s="28">
        <v>-4.59</v>
      </c>
      <c r="D111" s="17" t="s">
        <v>592</v>
      </c>
    </row>
    <row r="112" spans="1:9" ht="13">
      <c r="A112" s="10" t="s">
        <v>443</v>
      </c>
      <c r="B112" s="27" t="s">
        <v>592</v>
      </c>
      <c r="C112" s="27">
        <v>5.32</v>
      </c>
      <c r="D112" s="11">
        <v>-16.86</v>
      </c>
    </row>
    <row r="113" spans="1:4" ht="13">
      <c r="A113" s="16" t="s">
        <v>306</v>
      </c>
      <c r="B113" s="28">
        <v>9.84</v>
      </c>
      <c r="C113" s="28">
        <v>-6.47</v>
      </c>
      <c r="D113" s="17">
        <v>12.73</v>
      </c>
    </row>
    <row r="114" spans="1:4" ht="13">
      <c r="A114" s="10" t="s">
        <v>307</v>
      </c>
      <c r="B114" s="27">
        <v>16.38</v>
      </c>
      <c r="C114" s="27" t="s">
        <v>592</v>
      </c>
      <c r="D114" s="11" t="s">
        <v>592</v>
      </c>
    </row>
    <row r="115" spans="1:4" ht="13">
      <c r="A115" s="16" t="s">
        <v>121</v>
      </c>
      <c r="B115" s="28">
        <v>7.81</v>
      </c>
      <c r="C115" s="28">
        <v>-2.84</v>
      </c>
      <c r="D115" s="17">
        <v>-4.09</v>
      </c>
    </row>
    <row r="116" spans="1:4" ht="13">
      <c r="A116" s="10" t="s">
        <v>449</v>
      </c>
      <c r="B116" s="27">
        <v>13.41</v>
      </c>
      <c r="C116" s="27">
        <v>-1.92</v>
      </c>
      <c r="D116" s="11">
        <v>-12.31</v>
      </c>
    </row>
    <row r="117" spans="1:4" ht="13">
      <c r="A117" s="16" t="s">
        <v>107</v>
      </c>
      <c r="B117" s="28">
        <v>28.63</v>
      </c>
      <c r="C117" s="28">
        <v>0.17</v>
      </c>
      <c r="D117" s="17" t="s">
        <v>592</v>
      </c>
    </row>
    <row r="118" spans="1:4" ht="13">
      <c r="A118" s="10" t="s">
        <v>169</v>
      </c>
      <c r="B118" s="27" t="s">
        <v>592</v>
      </c>
      <c r="C118" s="27">
        <v>7.02</v>
      </c>
      <c r="D118" s="11">
        <v>12.32</v>
      </c>
    </row>
    <row r="119" spans="1:4" ht="13">
      <c r="A119" s="16" t="s">
        <v>67</v>
      </c>
      <c r="B119" s="28">
        <v>5.66</v>
      </c>
      <c r="C119" s="28">
        <v>-2.79</v>
      </c>
      <c r="D119" s="17">
        <v>19.86</v>
      </c>
    </row>
    <row r="120" spans="1:4" ht="13">
      <c r="A120" s="10" t="s">
        <v>455</v>
      </c>
      <c r="B120" s="27" t="s">
        <v>592</v>
      </c>
      <c r="C120" s="27">
        <v>7.8</v>
      </c>
      <c r="D120" s="11" t="s">
        <v>592</v>
      </c>
    </row>
    <row r="121" spans="1:4" ht="13">
      <c r="A121" s="16" t="s">
        <v>314</v>
      </c>
      <c r="B121" s="28">
        <v>16.86</v>
      </c>
      <c r="C121" s="28">
        <v>-9.24</v>
      </c>
      <c r="D121" s="17">
        <v>25.84</v>
      </c>
    </row>
    <row r="122" spans="1:4" ht="13">
      <c r="A122" s="10" t="s">
        <v>46</v>
      </c>
      <c r="B122" s="27">
        <v>9.17</v>
      </c>
      <c r="C122" s="27">
        <v>22.03</v>
      </c>
      <c r="D122" s="11" t="s">
        <v>592</v>
      </c>
    </row>
    <row r="123" spans="1:4" ht="13">
      <c r="A123" s="16" t="s">
        <v>76</v>
      </c>
      <c r="B123" s="28">
        <v>-0.43</v>
      </c>
      <c r="C123" s="28">
        <v>-17.440000000000001</v>
      </c>
      <c r="D123" s="17" t="s">
        <v>592</v>
      </c>
    </row>
    <row r="124" spans="1:4" ht="13">
      <c r="A124" s="10" t="s">
        <v>308</v>
      </c>
      <c r="B124" s="27" t="s">
        <v>592</v>
      </c>
      <c r="C124" s="27" t="s">
        <v>592</v>
      </c>
      <c r="D124" s="11">
        <v>22.36</v>
      </c>
    </row>
    <row r="125" spans="1:4" ht="13">
      <c r="A125" s="16" t="s">
        <v>132</v>
      </c>
      <c r="B125" s="28">
        <v>9.36</v>
      </c>
      <c r="C125" s="28">
        <v>1.92</v>
      </c>
      <c r="D125" s="17">
        <v>-8.3000000000000007</v>
      </c>
    </row>
    <row r="126" spans="1:4" ht="13">
      <c r="A126" s="10" t="s">
        <v>86</v>
      </c>
      <c r="B126" s="27">
        <v>-5.77</v>
      </c>
      <c r="C126" s="27">
        <v>-4.32</v>
      </c>
      <c r="D126" s="11">
        <v>-11.46</v>
      </c>
    </row>
    <row r="127" spans="1:4" ht="13">
      <c r="A127" s="16" t="s">
        <v>92</v>
      </c>
      <c r="B127" s="28">
        <v>-4.38</v>
      </c>
      <c r="C127" s="28">
        <v>3.36</v>
      </c>
      <c r="D127" s="17">
        <v>-7.3</v>
      </c>
    </row>
    <row r="128" spans="1:4" ht="13">
      <c r="A128" s="10" t="s">
        <v>60</v>
      </c>
      <c r="B128" s="27">
        <v>3.24</v>
      </c>
      <c r="C128" s="27" t="s">
        <v>592</v>
      </c>
      <c r="D128" s="11" t="s">
        <v>592</v>
      </c>
    </row>
    <row r="129" spans="1:4" ht="13">
      <c r="A129" s="16" t="s">
        <v>143</v>
      </c>
      <c r="B129" s="28">
        <v>15.65</v>
      </c>
      <c r="C129" s="28">
        <v>-7.12</v>
      </c>
      <c r="D129" s="17">
        <v>3.18</v>
      </c>
    </row>
    <row r="130" spans="1:4" ht="13">
      <c r="A130" s="10" t="s">
        <v>470</v>
      </c>
      <c r="B130" s="27">
        <v>1.99</v>
      </c>
      <c r="C130" s="27">
        <v>-1.84</v>
      </c>
      <c r="D130" s="11">
        <v>9.07</v>
      </c>
    </row>
    <row r="131" spans="1:4" ht="13">
      <c r="A131" s="16" t="s">
        <v>329</v>
      </c>
      <c r="B131" s="28">
        <v>7.82</v>
      </c>
      <c r="C131" s="28" t="s">
        <v>592</v>
      </c>
      <c r="D131" s="17" t="s">
        <v>592</v>
      </c>
    </row>
    <row r="132" spans="1:4" ht="13">
      <c r="A132" s="10" t="s">
        <v>96</v>
      </c>
      <c r="B132" s="27">
        <v>-6.44</v>
      </c>
      <c r="C132" s="27">
        <v>-10.55</v>
      </c>
      <c r="D132" s="11">
        <v>3.42</v>
      </c>
    </row>
    <row r="133" spans="1:4" ht="13">
      <c r="A133" s="16" t="s">
        <v>471</v>
      </c>
      <c r="B133" s="28" t="s">
        <v>592</v>
      </c>
      <c r="C133" s="28">
        <v>-15.15</v>
      </c>
      <c r="D133" s="17" t="s">
        <v>592</v>
      </c>
    </row>
    <row r="134" spans="1:4" ht="13">
      <c r="A134" s="10" t="s">
        <v>75</v>
      </c>
      <c r="B134" s="27">
        <v>12.83</v>
      </c>
      <c r="C134" s="27">
        <v>-6.28</v>
      </c>
      <c r="D134" s="11">
        <v>15.25</v>
      </c>
    </row>
    <row r="135" spans="1:4" ht="13">
      <c r="A135" s="16" t="s">
        <v>105</v>
      </c>
      <c r="B135" s="28">
        <v>-4.3600000000000003</v>
      </c>
      <c r="C135" s="28">
        <v>-4.55</v>
      </c>
      <c r="D135" s="17">
        <v>-3.2</v>
      </c>
    </row>
    <row r="136" spans="1:4" ht="13">
      <c r="A136" s="10" t="s">
        <v>333</v>
      </c>
      <c r="B136" s="27">
        <v>23.1</v>
      </c>
      <c r="C136" s="27" t="s">
        <v>592</v>
      </c>
      <c r="D136" s="11">
        <v>-14.05</v>
      </c>
    </row>
    <row r="137" spans="1:4" ht="13">
      <c r="A137" s="16" t="s">
        <v>51</v>
      </c>
      <c r="B137" s="28" t="s">
        <v>592</v>
      </c>
      <c r="C137" s="28">
        <v>-24.84</v>
      </c>
      <c r="D137" s="17" t="s">
        <v>592</v>
      </c>
    </row>
    <row r="138" spans="1:4" ht="13">
      <c r="A138" s="10" t="s">
        <v>110</v>
      </c>
      <c r="B138" s="27">
        <v>22.97</v>
      </c>
      <c r="C138" s="27">
        <v>-6.86</v>
      </c>
      <c r="D138" s="11">
        <v>8.93</v>
      </c>
    </row>
    <row r="139" spans="1:4" ht="13">
      <c r="A139" s="16" t="s">
        <v>338</v>
      </c>
      <c r="B139" s="28">
        <v>-5.16</v>
      </c>
      <c r="C139" s="28" t="s">
        <v>592</v>
      </c>
      <c r="D139" s="17">
        <v>-4.78</v>
      </c>
    </row>
    <row r="140" spans="1:4" ht="13">
      <c r="A140" s="10" t="s">
        <v>477</v>
      </c>
      <c r="B140" s="27">
        <v>12.53</v>
      </c>
      <c r="C140" s="27" t="s">
        <v>592</v>
      </c>
      <c r="D140" s="11" t="s">
        <v>592</v>
      </c>
    </row>
    <row r="141" spans="1:4" ht="13">
      <c r="A141" s="16" t="s">
        <v>340</v>
      </c>
      <c r="B141" s="28">
        <v>-3.79</v>
      </c>
      <c r="C141" s="28">
        <v>-20.16</v>
      </c>
      <c r="D141" s="17">
        <v>0.45</v>
      </c>
    </row>
    <row r="142" spans="1:4" ht="13">
      <c r="A142" s="10" t="s">
        <v>341</v>
      </c>
      <c r="B142" s="27">
        <v>3.29</v>
      </c>
      <c r="C142" s="27">
        <v>-8.08</v>
      </c>
      <c r="D142" s="11">
        <v>-0.38</v>
      </c>
    </row>
    <row r="143" spans="1:4" ht="13">
      <c r="A143" s="16" t="s">
        <v>479</v>
      </c>
      <c r="B143" s="28">
        <v>2.17</v>
      </c>
      <c r="C143" s="28" t="s">
        <v>592</v>
      </c>
      <c r="D143" s="17">
        <v>7.29</v>
      </c>
    </row>
    <row r="144" spans="1:4" ht="13">
      <c r="A144" s="10" t="s">
        <v>343</v>
      </c>
      <c r="B144" s="27">
        <v>7.06</v>
      </c>
      <c r="C144" s="27">
        <v>11.59</v>
      </c>
      <c r="D144" s="11">
        <v>-12.44</v>
      </c>
    </row>
    <row r="145" spans="1:4" ht="13">
      <c r="A145" s="16" t="s">
        <v>349</v>
      </c>
      <c r="B145" s="28">
        <v>2.78</v>
      </c>
      <c r="C145" s="28">
        <v>-11.15</v>
      </c>
      <c r="D145" s="17">
        <v>-6.9</v>
      </c>
    </row>
    <row r="146" spans="1:4" ht="13">
      <c r="A146" s="10" t="s">
        <v>482</v>
      </c>
      <c r="B146" s="27" t="s">
        <v>592</v>
      </c>
      <c r="C146" s="27" t="s">
        <v>592</v>
      </c>
      <c r="D146" s="11">
        <v>-5.91</v>
      </c>
    </row>
    <row r="147" spans="1:4" ht="13">
      <c r="A147" s="16" t="s">
        <v>59</v>
      </c>
      <c r="B147" s="28">
        <v>8.56</v>
      </c>
      <c r="C147" s="28">
        <v>-23.34</v>
      </c>
      <c r="D147" s="17" t="s">
        <v>592</v>
      </c>
    </row>
    <row r="148" spans="1:4" ht="13">
      <c r="A148" s="10" t="s">
        <v>220</v>
      </c>
      <c r="B148" s="27">
        <v>-0.6</v>
      </c>
      <c r="C148" s="27">
        <v>7.1</v>
      </c>
      <c r="D148" s="11" t="s">
        <v>592</v>
      </c>
    </row>
    <row r="149" spans="1:4" ht="13">
      <c r="A149" s="16" t="s">
        <v>483</v>
      </c>
      <c r="B149" s="28">
        <v>6.96</v>
      </c>
      <c r="C149" s="28">
        <v>-3.13</v>
      </c>
      <c r="D149" s="17">
        <v>9.85</v>
      </c>
    </row>
    <row r="150" spans="1:4" ht="13">
      <c r="A150" s="10" t="s">
        <v>360</v>
      </c>
      <c r="B150" s="27">
        <v>-5.14</v>
      </c>
      <c r="C150" s="27">
        <v>4.28</v>
      </c>
      <c r="D150" s="11">
        <v>2.63</v>
      </c>
    </row>
    <row r="151" spans="1:4" ht="13">
      <c r="A151" s="16" t="s">
        <v>484</v>
      </c>
      <c r="B151" s="28">
        <v>3.65</v>
      </c>
      <c r="C151" s="28">
        <v>0.03</v>
      </c>
      <c r="D151" s="17">
        <v>-5.76</v>
      </c>
    </row>
    <row r="152" spans="1:4" ht="13">
      <c r="A152" s="10" t="s">
        <v>293</v>
      </c>
      <c r="B152" s="27">
        <v>-8.31</v>
      </c>
      <c r="C152" s="27">
        <v>6.5</v>
      </c>
      <c r="D152" s="11">
        <v>-24.06</v>
      </c>
    </row>
    <row r="153" spans="1:4" ht="13">
      <c r="A153" s="16" t="s">
        <v>485</v>
      </c>
      <c r="B153" s="28">
        <v>-2.5499999999999998</v>
      </c>
      <c r="C153" s="28">
        <v>-1.38</v>
      </c>
      <c r="D153" s="17">
        <v>-0.87</v>
      </c>
    </row>
    <row r="154" spans="1:4" ht="13">
      <c r="A154" s="10" t="s">
        <v>486</v>
      </c>
      <c r="B154" s="27" t="s">
        <v>592</v>
      </c>
      <c r="C154" s="27">
        <v>13.15</v>
      </c>
      <c r="D154" s="11" t="s">
        <v>592</v>
      </c>
    </row>
    <row r="155" spans="1:4" ht="13">
      <c r="A155" s="16" t="s">
        <v>487</v>
      </c>
      <c r="B155" s="28">
        <v>19.14</v>
      </c>
      <c r="C155" s="28">
        <v>-5.67</v>
      </c>
      <c r="D155" s="17">
        <v>15.96</v>
      </c>
    </row>
    <row r="156" spans="1:4" ht="13">
      <c r="A156" s="10" t="s">
        <v>365</v>
      </c>
      <c r="B156" s="27">
        <v>2.72</v>
      </c>
      <c r="C156" s="27">
        <v>1.5</v>
      </c>
      <c r="D156" s="11">
        <v>11.39</v>
      </c>
    </row>
    <row r="157" spans="1:4" ht="13">
      <c r="A157" s="16" t="s">
        <v>296</v>
      </c>
      <c r="B157" s="28">
        <v>-10.42</v>
      </c>
      <c r="C157" s="28">
        <v>6.53</v>
      </c>
      <c r="D157" s="17">
        <v>-15.33</v>
      </c>
    </row>
    <row r="158" spans="1:4" ht="13">
      <c r="A158" s="10" t="s">
        <v>369</v>
      </c>
      <c r="B158" s="27">
        <v>6.61</v>
      </c>
      <c r="C158" s="27">
        <v>3.53</v>
      </c>
      <c r="D158" s="11">
        <v>5.95</v>
      </c>
    </row>
    <row r="159" spans="1:4" ht="13">
      <c r="A159" s="16" t="s">
        <v>368</v>
      </c>
      <c r="B159" s="28">
        <v>5.64</v>
      </c>
      <c r="C159" s="28">
        <v>-2.5499999999999998</v>
      </c>
      <c r="D159" s="17">
        <v>1.96</v>
      </c>
    </row>
    <row r="160" spans="1:4" ht="13">
      <c r="A160" s="10" t="s">
        <v>120</v>
      </c>
      <c r="B160" s="27">
        <v>-12.81</v>
      </c>
      <c r="C160" s="27">
        <v>-0.88</v>
      </c>
      <c r="D160" s="11">
        <v>1.75</v>
      </c>
    </row>
    <row r="161" spans="1:4" ht="13">
      <c r="A161" s="16" t="s">
        <v>176</v>
      </c>
      <c r="B161" s="28">
        <v>-3.74</v>
      </c>
      <c r="C161" s="28">
        <v>-3.64</v>
      </c>
      <c r="D161" s="17" t="s">
        <v>592</v>
      </c>
    </row>
    <row r="162" spans="1:4" ht="13">
      <c r="A162" s="10" t="s">
        <v>63</v>
      </c>
      <c r="B162" s="27">
        <v>1.07</v>
      </c>
      <c r="C162" s="27">
        <v>19.739999999999998</v>
      </c>
      <c r="D162" s="11" t="s">
        <v>592</v>
      </c>
    </row>
    <row r="163" spans="1:4" ht="13">
      <c r="A163" s="16" t="s">
        <v>491</v>
      </c>
      <c r="B163" s="28">
        <v>11.7</v>
      </c>
      <c r="C163" s="28">
        <v>8.51</v>
      </c>
      <c r="D163" s="17">
        <v>12.81</v>
      </c>
    </row>
    <row r="164" spans="1:4" ht="13">
      <c r="A164" s="10" t="s">
        <v>492</v>
      </c>
      <c r="B164" s="27">
        <v>4.13</v>
      </c>
      <c r="C164" s="27">
        <v>-0.01</v>
      </c>
      <c r="D164" s="11" t="s">
        <v>592</v>
      </c>
    </row>
    <row r="165" spans="1:4" ht="13">
      <c r="A165" s="16" t="s">
        <v>494</v>
      </c>
      <c r="B165" s="28">
        <v>23.26</v>
      </c>
      <c r="C165" s="28">
        <v>3.13</v>
      </c>
      <c r="D165" s="17">
        <v>-9.06</v>
      </c>
    </row>
    <row r="166" spans="1:4" ht="13">
      <c r="A166" s="10" t="s">
        <v>381</v>
      </c>
      <c r="B166" s="27" t="s">
        <v>592</v>
      </c>
      <c r="C166" s="27">
        <v>-10.64</v>
      </c>
      <c r="D166" s="11" t="s">
        <v>592</v>
      </c>
    </row>
    <row r="167" spans="1:4" ht="13">
      <c r="A167" s="16" t="s">
        <v>375</v>
      </c>
      <c r="B167" s="28" t="s">
        <v>592</v>
      </c>
      <c r="C167" s="28">
        <v>6.35</v>
      </c>
      <c r="D167" s="17">
        <v>12.39</v>
      </c>
    </row>
    <row r="168" spans="1:4" ht="13">
      <c r="A168" s="10" t="s">
        <v>305</v>
      </c>
      <c r="B168" s="27">
        <v>7.16</v>
      </c>
      <c r="C168" s="27">
        <v>11.11</v>
      </c>
      <c r="D168" s="11">
        <v>-3.79</v>
      </c>
    </row>
    <row r="169" spans="1:4" ht="13">
      <c r="A169" s="16" t="s">
        <v>495</v>
      </c>
      <c r="B169" s="28">
        <v>4.83</v>
      </c>
      <c r="C169" s="28" t="s">
        <v>592</v>
      </c>
      <c r="D169" s="17" t="s">
        <v>592</v>
      </c>
    </row>
    <row r="170" spans="1:4" ht="13">
      <c r="A170" s="10" t="s">
        <v>378</v>
      </c>
      <c r="B170" s="27">
        <v>-0.38</v>
      </c>
      <c r="C170" s="27" t="s">
        <v>592</v>
      </c>
      <c r="D170" s="11">
        <v>7.56</v>
      </c>
    </row>
    <row r="171" spans="1:4" ht="13">
      <c r="A171" s="16" t="s">
        <v>497</v>
      </c>
      <c r="B171" s="28">
        <v>12.23</v>
      </c>
      <c r="C171" s="28">
        <v>-4.6500000000000004</v>
      </c>
      <c r="D171" s="17">
        <v>8.17</v>
      </c>
    </row>
    <row r="172" spans="1:4" ht="13">
      <c r="A172" s="10" t="s">
        <v>157</v>
      </c>
      <c r="B172" s="27">
        <v>-7.72</v>
      </c>
      <c r="C172" s="27">
        <v>-6.5</v>
      </c>
      <c r="D172" s="11">
        <v>-16.690000000000001</v>
      </c>
    </row>
    <row r="173" spans="1:4" ht="13">
      <c r="A173" s="16" t="s">
        <v>160</v>
      </c>
      <c r="B173" s="28" t="s">
        <v>592</v>
      </c>
      <c r="C173" s="28">
        <v>-20.32</v>
      </c>
      <c r="D173" s="17" t="s">
        <v>592</v>
      </c>
    </row>
    <row r="174" spans="1:4" ht="13">
      <c r="A174" s="10" t="s">
        <v>187</v>
      </c>
      <c r="B174" s="27">
        <v>1.53</v>
      </c>
      <c r="C174" s="27">
        <v>-1.48</v>
      </c>
      <c r="D174" s="11">
        <v>7.81</v>
      </c>
    </row>
    <row r="175" spans="1:4" ht="13">
      <c r="A175" s="16" t="s">
        <v>384</v>
      </c>
      <c r="B175" s="28">
        <v>-12.65</v>
      </c>
      <c r="C175" s="28" t="s">
        <v>592</v>
      </c>
      <c r="D175" s="17" t="s">
        <v>592</v>
      </c>
    </row>
    <row r="176" spans="1:4" ht="13">
      <c r="A176" s="10" t="s">
        <v>385</v>
      </c>
      <c r="B176" s="27">
        <v>4.9800000000000004</v>
      </c>
      <c r="C176" s="27" t="s">
        <v>592</v>
      </c>
      <c r="D176" s="11">
        <v>14.32</v>
      </c>
    </row>
    <row r="177" spans="1:4" ht="13">
      <c r="A177" s="16" t="s">
        <v>139</v>
      </c>
      <c r="B177" s="28">
        <v>5.49</v>
      </c>
      <c r="C177" s="28" t="s">
        <v>592</v>
      </c>
      <c r="D177" s="17">
        <v>-5.15</v>
      </c>
    </row>
    <row r="178" spans="1:4" ht="13">
      <c r="A178" s="10" t="s">
        <v>163</v>
      </c>
      <c r="B178" s="27">
        <v>20.010000000000002</v>
      </c>
      <c r="C178" s="27">
        <v>5.56</v>
      </c>
      <c r="D178" s="11" t="s">
        <v>592</v>
      </c>
    </row>
    <row r="179" spans="1:4" ht="13">
      <c r="A179" s="16" t="s">
        <v>195</v>
      </c>
      <c r="B179" s="28">
        <v>0.76</v>
      </c>
      <c r="C179" s="28">
        <v>11.88</v>
      </c>
      <c r="D179" s="17">
        <v>-24.45</v>
      </c>
    </row>
    <row r="180" spans="1:4" ht="13">
      <c r="A180" s="10" t="s">
        <v>393</v>
      </c>
      <c r="B180" s="27">
        <v>23.52</v>
      </c>
      <c r="C180" s="27" t="s">
        <v>592</v>
      </c>
      <c r="D180" s="11">
        <v>8.69</v>
      </c>
    </row>
    <row r="181" spans="1:4" ht="13">
      <c r="A181" s="16" t="s">
        <v>148</v>
      </c>
      <c r="B181" s="28">
        <v>-2.46</v>
      </c>
      <c r="C181" s="28">
        <v>-12.49</v>
      </c>
      <c r="D181" s="17">
        <v>-18.510000000000002</v>
      </c>
    </row>
    <row r="182" spans="1:4" ht="13">
      <c r="A182" s="10" t="s">
        <v>325</v>
      </c>
      <c r="B182" s="27">
        <v>4.3</v>
      </c>
      <c r="C182" s="27">
        <v>-2.12</v>
      </c>
      <c r="D182" s="11">
        <v>13.59</v>
      </c>
    </row>
    <row r="183" spans="1:4" ht="13">
      <c r="A183" s="16" t="s">
        <v>200</v>
      </c>
      <c r="B183" s="28">
        <v>4.22</v>
      </c>
      <c r="C183" s="28">
        <v>0.64</v>
      </c>
      <c r="D183" s="17">
        <v>8.02</v>
      </c>
    </row>
    <row r="184" spans="1:4" ht="13">
      <c r="A184" s="10" t="s">
        <v>300</v>
      </c>
      <c r="B184" s="27">
        <v>3.37</v>
      </c>
      <c r="C184" s="27">
        <v>8.14</v>
      </c>
      <c r="D184" s="11">
        <v>-8.49</v>
      </c>
    </row>
    <row r="185" spans="1:4" ht="13">
      <c r="A185" s="16" t="s">
        <v>505</v>
      </c>
      <c r="B185" s="28">
        <v>2.54</v>
      </c>
      <c r="C185" s="28">
        <v>-3.49</v>
      </c>
      <c r="D185" s="17" t="s">
        <v>592</v>
      </c>
    </row>
    <row r="186" spans="1:4" ht="13">
      <c r="A186" s="10" t="s">
        <v>259</v>
      </c>
      <c r="B186" s="27">
        <v>13.37</v>
      </c>
      <c r="C186" s="27">
        <v>-0.97</v>
      </c>
      <c r="D186" s="11">
        <v>-22.35</v>
      </c>
    </row>
    <row r="187" spans="1:4" ht="13">
      <c r="A187" s="16" t="s">
        <v>403</v>
      </c>
      <c r="B187" s="28">
        <v>-9.4499999999999993</v>
      </c>
      <c r="C187" s="28">
        <v>4.3600000000000003</v>
      </c>
      <c r="D187" s="17">
        <v>22.09</v>
      </c>
    </row>
    <row r="188" spans="1:4" ht="13">
      <c r="A188" s="10" t="s">
        <v>94</v>
      </c>
      <c r="B188" s="27">
        <v>4.4800000000000004</v>
      </c>
      <c r="C188" s="27">
        <v>-10.89</v>
      </c>
      <c r="D188" s="11" t="s">
        <v>592</v>
      </c>
    </row>
    <row r="189" spans="1:4" ht="13">
      <c r="A189" s="16" t="s">
        <v>153</v>
      </c>
      <c r="B189" s="28">
        <v>6.57</v>
      </c>
      <c r="C189" s="28">
        <v>-1.29</v>
      </c>
      <c r="D189" s="17">
        <v>14.44</v>
      </c>
    </row>
    <row r="190" spans="1:4" ht="13">
      <c r="A190" s="10" t="s">
        <v>406</v>
      </c>
      <c r="B190" s="27">
        <v>21.17</v>
      </c>
      <c r="C190" s="27">
        <v>1.98</v>
      </c>
      <c r="D190" s="11">
        <v>-2.89</v>
      </c>
    </row>
    <row r="191" spans="1:4" ht="13">
      <c r="A191" s="16" t="s">
        <v>210</v>
      </c>
      <c r="B191" s="28">
        <v>9.94</v>
      </c>
      <c r="C191" s="28">
        <v>1.77</v>
      </c>
      <c r="D191" s="17">
        <v>-6.84</v>
      </c>
    </row>
    <row r="192" spans="1:4" ht="13">
      <c r="A192" s="10" t="s">
        <v>181</v>
      </c>
      <c r="B192" s="27">
        <v>11.69</v>
      </c>
      <c r="C192" s="27">
        <v>-4.92</v>
      </c>
      <c r="D192" s="11">
        <v>11.8</v>
      </c>
    </row>
    <row r="193" spans="1:4" ht="13">
      <c r="A193" s="16" t="s">
        <v>214</v>
      </c>
      <c r="B193" s="28">
        <v>9.77</v>
      </c>
      <c r="C193" s="28">
        <v>14.5</v>
      </c>
      <c r="D193" s="17">
        <v>-22.39</v>
      </c>
    </row>
    <row r="194" spans="1:4" ht="13">
      <c r="A194" s="10" t="s">
        <v>413</v>
      </c>
      <c r="B194" s="27" t="s">
        <v>592</v>
      </c>
      <c r="C194" s="27">
        <v>1.4</v>
      </c>
      <c r="D194" s="11">
        <v>-21.68</v>
      </c>
    </row>
    <row r="195" spans="1:4" ht="13">
      <c r="A195" s="16" t="s">
        <v>416</v>
      </c>
      <c r="B195" s="28">
        <v>-2.86</v>
      </c>
      <c r="C195" s="28" t="s">
        <v>592</v>
      </c>
      <c r="D195" s="17" t="s">
        <v>592</v>
      </c>
    </row>
    <row r="196" spans="1:4" ht="13">
      <c r="A196" s="10" t="s">
        <v>294</v>
      </c>
      <c r="B196" s="27">
        <v>4.21</v>
      </c>
      <c r="C196" s="27">
        <v>-3.67</v>
      </c>
      <c r="D196" s="11">
        <v>-15.1</v>
      </c>
    </row>
    <row r="197" spans="1:4" ht="13">
      <c r="A197" s="16" t="s">
        <v>418</v>
      </c>
      <c r="B197" s="28">
        <v>3.86</v>
      </c>
      <c r="C197" s="28">
        <v>12.78</v>
      </c>
      <c r="D197" s="17">
        <v>-30.43</v>
      </c>
    </row>
    <row r="198" spans="1:4" ht="13">
      <c r="A198" s="10" t="s">
        <v>509</v>
      </c>
      <c r="B198" s="27">
        <v>6.69</v>
      </c>
      <c r="C198" s="27">
        <v>-10.68</v>
      </c>
      <c r="D198" s="11">
        <v>9.24</v>
      </c>
    </row>
    <row r="199" spans="1:4" ht="13">
      <c r="A199" s="16" t="s">
        <v>219</v>
      </c>
      <c r="B199" s="28">
        <v>17.23</v>
      </c>
      <c r="C199" s="28">
        <v>3.54</v>
      </c>
      <c r="D199" s="17">
        <v>6.09</v>
      </c>
    </row>
    <row r="200" spans="1:4" ht="13">
      <c r="A200" s="10" t="s">
        <v>209</v>
      </c>
      <c r="B200" s="27">
        <v>2.78</v>
      </c>
      <c r="C200" s="27">
        <v>-9.65</v>
      </c>
      <c r="D200" s="11">
        <v>17.79</v>
      </c>
    </row>
    <row r="201" spans="1:4" ht="13">
      <c r="A201" s="16" t="s">
        <v>70</v>
      </c>
      <c r="B201" s="28">
        <v>13</v>
      </c>
      <c r="C201" s="28">
        <v>25.12</v>
      </c>
      <c r="D201" s="17" t="s">
        <v>592</v>
      </c>
    </row>
    <row r="202" spans="1:4" ht="13">
      <c r="A202" s="10" t="s">
        <v>514</v>
      </c>
      <c r="B202" s="27">
        <v>-0.38</v>
      </c>
      <c r="C202" s="27">
        <v>4.1399999999999997</v>
      </c>
      <c r="D202" s="11">
        <v>-14.81</v>
      </c>
    </row>
    <row r="203" spans="1:4" ht="13">
      <c r="A203" s="16" t="s">
        <v>429</v>
      </c>
      <c r="B203" s="28">
        <v>11.44</v>
      </c>
      <c r="C203" s="28" t="s">
        <v>592</v>
      </c>
      <c r="D203" s="17">
        <v>9.1999999999999993</v>
      </c>
    </row>
    <row r="204" spans="1:4" ht="13">
      <c r="A204" s="10" t="s">
        <v>356</v>
      </c>
      <c r="B204" s="27">
        <v>-2.36</v>
      </c>
      <c r="C204" s="27" t="s">
        <v>592</v>
      </c>
      <c r="D204" s="11" t="s">
        <v>592</v>
      </c>
    </row>
    <row r="205" spans="1:4" ht="13">
      <c r="A205" s="16" t="s">
        <v>162</v>
      </c>
      <c r="B205" s="28">
        <v>3.55</v>
      </c>
      <c r="C205" s="28" t="s">
        <v>592</v>
      </c>
      <c r="D205" s="17">
        <v>15.51</v>
      </c>
    </row>
    <row r="206" spans="1:4" ht="13">
      <c r="A206" s="10" t="s">
        <v>519</v>
      </c>
      <c r="B206" s="27" t="s">
        <v>592</v>
      </c>
      <c r="C206" s="27">
        <v>-18.29</v>
      </c>
      <c r="D206" s="11">
        <v>8.64</v>
      </c>
    </row>
    <row r="207" spans="1:4" ht="13">
      <c r="A207" s="16" t="s">
        <v>237</v>
      </c>
      <c r="B207" s="28">
        <v>-6.77</v>
      </c>
      <c r="C207" s="28">
        <v>-9.5</v>
      </c>
      <c r="D207" s="17" t="s">
        <v>592</v>
      </c>
    </row>
    <row r="208" spans="1:4" ht="13">
      <c r="A208" s="10" t="s">
        <v>362</v>
      </c>
      <c r="B208" s="27">
        <v>-11.74</v>
      </c>
      <c r="C208" s="27" t="s">
        <v>592</v>
      </c>
      <c r="D208" s="11" t="s">
        <v>592</v>
      </c>
    </row>
    <row r="209" spans="1:4" ht="13">
      <c r="A209" s="16" t="s">
        <v>165</v>
      </c>
      <c r="B209" s="28">
        <v>2.57</v>
      </c>
      <c r="C209" s="28">
        <v>-6.58</v>
      </c>
      <c r="D209" s="17" t="s">
        <v>592</v>
      </c>
    </row>
    <row r="210" spans="1:4" ht="13">
      <c r="A210" s="10" t="s">
        <v>433</v>
      </c>
      <c r="B210" s="27">
        <v>12.45</v>
      </c>
      <c r="C210" s="27">
        <v>-11.78</v>
      </c>
      <c r="D210" s="11" t="s">
        <v>592</v>
      </c>
    </row>
    <row r="211" spans="1:4" ht="13">
      <c r="A211" s="16" t="s">
        <v>521</v>
      </c>
      <c r="B211" s="28">
        <v>0.73</v>
      </c>
      <c r="C211" s="28">
        <v>0.32</v>
      </c>
      <c r="D211" s="17">
        <v>26.53</v>
      </c>
    </row>
    <row r="212" spans="1:4" ht="13">
      <c r="A212" s="10" t="s">
        <v>216</v>
      </c>
      <c r="B212" s="27">
        <v>-1.54</v>
      </c>
      <c r="C212" s="27">
        <v>2.73</v>
      </c>
      <c r="D212" s="11">
        <v>2.2999999999999998</v>
      </c>
    </row>
    <row r="213" spans="1:4" ht="13">
      <c r="A213" s="16" t="s">
        <v>435</v>
      </c>
      <c r="B213" s="28">
        <v>1.87</v>
      </c>
      <c r="C213" s="28">
        <v>-3.43</v>
      </c>
      <c r="D213" s="17">
        <v>-12.34</v>
      </c>
    </row>
    <row r="214" spans="1:4" ht="13">
      <c r="A214" s="10" t="s">
        <v>183</v>
      </c>
      <c r="B214" s="27">
        <v>-7.65</v>
      </c>
      <c r="C214" s="27">
        <v>2.71</v>
      </c>
      <c r="D214" s="11">
        <v>-11.87</v>
      </c>
    </row>
    <row r="215" spans="1:4" ht="13">
      <c r="A215" s="16" t="s">
        <v>523</v>
      </c>
      <c r="B215" s="28">
        <v>-14.22</v>
      </c>
      <c r="C215" s="28">
        <v>-9</v>
      </c>
      <c r="D215" s="17">
        <v>-14.04</v>
      </c>
    </row>
    <row r="216" spans="1:4" ht="13">
      <c r="A216" s="10" t="s">
        <v>188</v>
      </c>
      <c r="B216" s="27" t="s">
        <v>592</v>
      </c>
      <c r="C216" s="27">
        <v>-3.57</v>
      </c>
      <c r="D216" s="11">
        <v>7.96</v>
      </c>
    </row>
    <row r="217" spans="1:4" ht="13">
      <c r="A217" s="16" t="s">
        <v>191</v>
      </c>
      <c r="B217" s="28">
        <v>-18.37</v>
      </c>
      <c r="C217" s="28">
        <v>10.98</v>
      </c>
      <c r="D217" s="17">
        <v>-30.84</v>
      </c>
    </row>
    <row r="218" spans="1:4" ht="13">
      <c r="A218" s="10" t="s">
        <v>437</v>
      </c>
      <c r="B218" s="27">
        <v>9.85</v>
      </c>
      <c r="C218" s="27">
        <v>-2.79</v>
      </c>
      <c r="D218" s="11">
        <v>17.18</v>
      </c>
    </row>
    <row r="219" spans="1:4" ht="13">
      <c r="A219" s="16" t="s">
        <v>364</v>
      </c>
      <c r="B219" s="28" t="s">
        <v>592</v>
      </c>
      <c r="C219" s="28">
        <v>-9.89</v>
      </c>
      <c r="D219" s="17">
        <v>3.33</v>
      </c>
    </row>
    <row r="220" spans="1:4" ht="13">
      <c r="A220" s="10" t="s">
        <v>439</v>
      </c>
      <c r="B220" s="27">
        <v>4.4400000000000004</v>
      </c>
      <c r="C220" s="27">
        <v>4.2</v>
      </c>
      <c r="D220" s="11">
        <v>14.73</v>
      </c>
    </row>
    <row r="221" spans="1:4" ht="13">
      <c r="A221" s="16" t="s">
        <v>440</v>
      </c>
      <c r="B221" s="28">
        <v>6.57</v>
      </c>
      <c r="C221" s="28">
        <v>2.6</v>
      </c>
      <c r="D221" s="17">
        <v>20.14</v>
      </c>
    </row>
    <row r="222" spans="1:4" ht="13">
      <c r="A222" s="10" t="s">
        <v>196</v>
      </c>
      <c r="B222" s="27">
        <v>-0.22</v>
      </c>
      <c r="C222" s="27" t="s">
        <v>592</v>
      </c>
      <c r="D222" s="11">
        <v>2.36</v>
      </c>
    </row>
    <row r="223" spans="1:4" ht="13">
      <c r="A223" s="16" t="s">
        <v>410</v>
      </c>
      <c r="B223" s="28">
        <v>3.78</v>
      </c>
      <c r="C223" s="28">
        <v>-5.88</v>
      </c>
      <c r="D223" s="17">
        <v>-2.13</v>
      </c>
    </row>
    <row r="224" spans="1:4" ht="13">
      <c r="A224" s="10" t="s">
        <v>527</v>
      </c>
      <c r="B224" s="27" t="s">
        <v>592</v>
      </c>
      <c r="C224" s="27" t="s">
        <v>592</v>
      </c>
      <c r="D224" s="11">
        <v>26.33</v>
      </c>
    </row>
    <row r="225" spans="1:4" ht="13">
      <c r="A225" s="16" t="s">
        <v>528</v>
      </c>
      <c r="B225" s="28">
        <v>11.06</v>
      </c>
      <c r="C225" s="28">
        <v>2.96</v>
      </c>
      <c r="D225" s="17">
        <v>-1.52</v>
      </c>
    </row>
    <row r="226" spans="1:4" ht="13">
      <c r="A226" s="10" t="s">
        <v>529</v>
      </c>
      <c r="B226" s="27">
        <v>8.2200000000000006</v>
      </c>
      <c r="C226" s="27">
        <v>2.54</v>
      </c>
      <c r="D226" s="11" t="s">
        <v>592</v>
      </c>
    </row>
    <row r="227" spans="1:4" ht="13">
      <c r="A227" s="16" t="s">
        <v>374</v>
      </c>
      <c r="B227" s="28">
        <v>7.78</v>
      </c>
      <c r="C227" s="28">
        <v>3.14</v>
      </c>
      <c r="D227" s="17">
        <v>-0.66</v>
      </c>
    </row>
    <row r="228" spans="1:4" ht="13">
      <c r="A228" s="10" t="s">
        <v>77</v>
      </c>
      <c r="B228" s="27">
        <v>33.71</v>
      </c>
      <c r="C228" s="27">
        <v>-6.84</v>
      </c>
      <c r="D228" s="11" t="s">
        <v>592</v>
      </c>
    </row>
    <row r="229" spans="1:4" ht="13">
      <c r="A229" s="16" t="s">
        <v>205</v>
      </c>
      <c r="B229" s="28">
        <v>6.45</v>
      </c>
      <c r="C229" s="28" t="s">
        <v>592</v>
      </c>
      <c r="D229" s="17" t="s">
        <v>592</v>
      </c>
    </row>
    <row r="230" spans="1:4" ht="13">
      <c r="A230" s="10" t="s">
        <v>442</v>
      </c>
      <c r="B230" s="27">
        <v>-3.62</v>
      </c>
      <c r="C230" s="27">
        <v>-5.72</v>
      </c>
      <c r="D230" s="11" t="s">
        <v>592</v>
      </c>
    </row>
    <row r="231" spans="1:4" ht="13">
      <c r="A231" s="16" t="s">
        <v>302</v>
      </c>
      <c r="B231" s="28">
        <v>-4.07</v>
      </c>
      <c r="C231" s="28">
        <v>-5.99</v>
      </c>
      <c r="D231" s="17">
        <v>-5.01</v>
      </c>
    </row>
    <row r="232" spans="1:4" ht="13">
      <c r="A232" s="10" t="s">
        <v>445</v>
      </c>
      <c r="B232" s="27">
        <v>-0.76</v>
      </c>
      <c r="C232" s="27">
        <v>-0.77</v>
      </c>
      <c r="D232" s="11">
        <v>16.059999999999999</v>
      </c>
    </row>
    <row r="233" spans="1:4" ht="13">
      <c r="A233" s="16" t="s">
        <v>531</v>
      </c>
      <c r="B233" s="28">
        <v>10.94</v>
      </c>
      <c r="C233" s="28">
        <v>0.04</v>
      </c>
      <c r="D233" s="17">
        <v>21.26</v>
      </c>
    </row>
    <row r="234" spans="1:4" ht="13">
      <c r="A234" s="10" t="s">
        <v>179</v>
      </c>
      <c r="B234" s="27">
        <v>8.31</v>
      </c>
      <c r="C234" s="27">
        <v>-4.5999999999999996</v>
      </c>
      <c r="D234" s="11">
        <v>-5.92</v>
      </c>
    </row>
    <row r="235" spans="1:4" ht="13">
      <c r="A235" s="16" t="s">
        <v>447</v>
      </c>
      <c r="B235" s="28">
        <v>-2.63</v>
      </c>
      <c r="C235" s="28" t="s">
        <v>592</v>
      </c>
      <c r="D235" s="17">
        <v>-3.95</v>
      </c>
    </row>
    <row r="236" spans="1:4" ht="13">
      <c r="A236" s="10" t="s">
        <v>215</v>
      </c>
      <c r="B236" s="27">
        <v>8.8000000000000007</v>
      </c>
      <c r="C236" s="27" t="s">
        <v>592</v>
      </c>
      <c r="D236" s="11" t="s">
        <v>592</v>
      </c>
    </row>
    <row r="237" spans="1:4" ht="13">
      <c r="A237" s="16" t="s">
        <v>450</v>
      </c>
      <c r="B237" s="28" t="s">
        <v>592</v>
      </c>
      <c r="C237" s="28">
        <v>-1.85</v>
      </c>
      <c r="D237" s="17">
        <v>14.34</v>
      </c>
    </row>
    <row r="238" spans="1:4" ht="13">
      <c r="A238" s="10" t="s">
        <v>233</v>
      </c>
      <c r="B238" s="27">
        <v>1.52</v>
      </c>
      <c r="C238" s="27">
        <v>-5.05</v>
      </c>
      <c r="D238" s="11">
        <v>-27.41</v>
      </c>
    </row>
    <row r="239" spans="1:4" ht="13">
      <c r="A239" s="16" t="s">
        <v>236</v>
      </c>
      <c r="B239" s="28">
        <v>-7.06</v>
      </c>
      <c r="C239" s="28">
        <v>-1.04</v>
      </c>
      <c r="D239" s="17">
        <v>1.78</v>
      </c>
    </row>
    <row r="240" spans="1:4" ht="13">
      <c r="A240" s="10" t="s">
        <v>383</v>
      </c>
      <c r="B240" s="27">
        <v>22.81</v>
      </c>
      <c r="C240" s="27" t="s">
        <v>592</v>
      </c>
      <c r="D240" s="11">
        <v>20.21</v>
      </c>
    </row>
    <row r="241" spans="1:4" ht="13">
      <c r="A241" s="16" t="s">
        <v>452</v>
      </c>
      <c r="B241" s="28">
        <v>8.7799999999999994</v>
      </c>
      <c r="C241" s="28">
        <v>-3.46</v>
      </c>
      <c r="D241" s="17" t="s">
        <v>592</v>
      </c>
    </row>
    <row r="242" spans="1:4" ht="13">
      <c r="A242" s="10" t="s">
        <v>538</v>
      </c>
      <c r="B242" s="27">
        <v>-16.95</v>
      </c>
      <c r="C242" s="27">
        <v>-0.08</v>
      </c>
      <c r="D242" s="11">
        <v>-3.96</v>
      </c>
    </row>
    <row r="243" spans="1:4" ht="13">
      <c r="A243" s="16" t="s">
        <v>45</v>
      </c>
      <c r="B243" s="28">
        <v>-10.039999999999999</v>
      </c>
      <c r="C243" s="28" t="s">
        <v>592</v>
      </c>
      <c r="D243" s="17">
        <v>5.41</v>
      </c>
    </row>
    <row r="244" spans="1:4" ht="13">
      <c r="A244" s="10" t="s">
        <v>71</v>
      </c>
      <c r="B244" s="27">
        <v>10.37</v>
      </c>
      <c r="C244" s="27">
        <v>-2.06</v>
      </c>
      <c r="D244" s="11">
        <v>-30.29</v>
      </c>
    </row>
    <row r="245" spans="1:4" ht="13">
      <c r="A245" s="16" t="s">
        <v>197</v>
      </c>
      <c r="B245" s="28">
        <v>-11.83</v>
      </c>
      <c r="C245" s="28">
        <v>-4.5</v>
      </c>
      <c r="D245" s="17">
        <v>9.19</v>
      </c>
    </row>
    <row r="246" spans="1:4" ht="13">
      <c r="A246" s="10" t="s">
        <v>457</v>
      </c>
      <c r="B246" s="27" t="s">
        <v>592</v>
      </c>
      <c r="C246" s="27">
        <v>-17.89</v>
      </c>
      <c r="D246" s="11" t="s">
        <v>592</v>
      </c>
    </row>
    <row r="247" spans="1:4" ht="13">
      <c r="A247" s="16" t="s">
        <v>459</v>
      </c>
      <c r="B247" s="28">
        <v>2.08</v>
      </c>
      <c r="C247" s="28">
        <v>-2.5299999999999998</v>
      </c>
      <c r="D247" s="17">
        <v>13.92</v>
      </c>
    </row>
    <row r="248" spans="1:4" ht="13">
      <c r="A248" s="10" t="s">
        <v>388</v>
      </c>
      <c r="B248" s="27">
        <v>11.86</v>
      </c>
      <c r="C248" s="27">
        <v>1.25</v>
      </c>
      <c r="D248" s="11">
        <v>15.82</v>
      </c>
    </row>
    <row r="249" spans="1:4" ht="13">
      <c r="A249" s="16" t="s">
        <v>463</v>
      </c>
      <c r="B249" s="28">
        <v>7.0000000000000007E-2</v>
      </c>
      <c r="C249" s="28">
        <v>-10.95</v>
      </c>
      <c r="D249" s="17">
        <v>1.05</v>
      </c>
    </row>
    <row r="250" spans="1:4" ht="13">
      <c r="A250" s="10" t="s">
        <v>464</v>
      </c>
      <c r="B250" s="27">
        <v>4.03</v>
      </c>
      <c r="C250" s="27" t="s">
        <v>592</v>
      </c>
      <c r="D250" s="11">
        <v>15.18</v>
      </c>
    </row>
    <row r="251" spans="1:4" ht="13">
      <c r="A251" s="16" t="s">
        <v>82</v>
      </c>
      <c r="B251" s="28" t="s">
        <v>592</v>
      </c>
      <c r="C251" s="28">
        <v>-22.25</v>
      </c>
      <c r="D251" s="17">
        <v>0.87</v>
      </c>
    </row>
    <row r="252" spans="1:4" ht="13">
      <c r="A252" s="10" t="s">
        <v>465</v>
      </c>
      <c r="B252" s="27">
        <v>12.18</v>
      </c>
      <c r="C252" s="27">
        <v>-5.71</v>
      </c>
      <c r="D252" s="11">
        <v>15.24</v>
      </c>
    </row>
    <row r="253" spans="1:4" ht="13">
      <c r="A253" s="16" t="s">
        <v>544</v>
      </c>
      <c r="B253" s="28">
        <v>1.5</v>
      </c>
      <c r="C253" s="28" t="s">
        <v>592</v>
      </c>
      <c r="D253" s="17">
        <v>-6.14</v>
      </c>
    </row>
    <row r="254" spans="1:4" ht="13">
      <c r="A254" s="10" t="s">
        <v>545</v>
      </c>
      <c r="B254" s="27">
        <v>-2.69</v>
      </c>
      <c r="C254" s="27">
        <v>-5.36</v>
      </c>
      <c r="D254" s="11" t="s">
        <v>592</v>
      </c>
    </row>
    <row r="255" spans="1:4" ht="13">
      <c r="A255" s="16" t="s">
        <v>467</v>
      </c>
      <c r="B255" s="28">
        <v>13.88</v>
      </c>
      <c r="C255" s="28" t="s">
        <v>592</v>
      </c>
      <c r="D255" s="17">
        <v>-3.74</v>
      </c>
    </row>
    <row r="256" spans="1:4" ht="13">
      <c r="A256" s="10" t="s">
        <v>266</v>
      </c>
      <c r="B256" s="27">
        <v>-9.9</v>
      </c>
      <c r="C256" s="27">
        <v>-7.36</v>
      </c>
      <c r="D256" s="11">
        <v>11.5</v>
      </c>
    </row>
    <row r="257" spans="1:4" ht="13">
      <c r="A257" s="16" t="s">
        <v>549</v>
      </c>
      <c r="B257" s="28">
        <v>1.76</v>
      </c>
      <c r="C257" s="28">
        <v>3.02</v>
      </c>
      <c r="D257" s="17" t="s">
        <v>592</v>
      </c>
    </row>
    <row r="258" spans="1:4" ht="13">
      <c r="A258" s="10" t="s">
        <v>551</v>
      </c>
      <c r="B258" s="27">
        <v>-15.95</v>
      </c>
      <c r="C258" s="27">
        <v>-5.31</v>
      </c>
      <c r="D258" s="11">
        <v>18.38</v>
      </c>
    </row>
    <row r="259" spans="1:4" ht="13">
      <c r="A259" s="16" t="s">
        <v>552</v>
      </c>
      <c r="B259" s="28" t="s">
        <v>592</v>
      </c>
      <c r="C259" s="28">
        <v>-19.54</v>
      </c>
      <c r="D259" s="17">
        <v>-2.94</v>
      </c>
    </row>
    <row r="260" spans="1:4" ht="13">
      <c r="A260" s="10" t="s">
        <v>335</v>
      </c>
      <c r="B260" s="27">
        <v>9.9499999999999993</v>
      </c>
      <c r="C260" s="27">
        <v>-9.44</v>
      </c>
      <c r="D260" s="11">
        <v>-2.14</v>
      </c>
    </row>
    <row r="261" spans="1:4" ht="13">
      <c r="A261" s="16" t="s">
        <v>357</v>
      </c>
      <c r="B261" s="28">
        <v>5.82</v>
      </c>
      <c r="C261" s="28">
        <v>-2.0699999999999998</v>
      </c>
      <c r="D261" s="17">
        <v>5.47</v>
      </c>
    </row>
    <row r="262" spans="1:4" ht="13">
      <c r="A262" s="10" t="s">
        <v>78</v>
      </c>
      <c r="B262" s="27">
        <v>-10.06</v>
      </c>
      <c r="C262" s="27">
        <v>-16.29</v>
      </c>
      <c r="D262" s="11" t="s">
        <v>592</v>
      </c>
    </row>
    <row r="263" spans="1:4" ht="13">
      <c r="A263" s="16" t="s">
        <v>226</v>
      </c>
      <c r="B263" s="28">
        <v>8.76</v>
      </c>
      <c r="C263" s="28">
        <v>7.23</v>
      </c>
      <c r="D263" s="17" t="s">
        <v>592</v>
      </c>
    </row>
    <row r="264" spans="1:4" ht="13">
      <c r="A264" s="10" t="s">
        <v>554</v>
      </c>
      <c r="B264" s="27">
        <v>3.93</v>
      </c>
      <c r="C264" s="27">
        <v>-18.690000000000001</v>
      </c>
      <c r="D264" s="11">
        <v>-7.95</v>
      </c>
    </row>
    <row r="265" spans="1:4" ht="13">
      <c r="A265" s="16" t="s">
        <v>198</v>
      </c>
      <c r="B265" s="28">
        <v>4.29</v>
      </c>
      <c r="C265" s="28">
        <v>4.9400000000000004</v>
      </c>
      <c r="D265" s="17">
        <v>6.44</v>
      </c>
    </row>
    <row r="266" spans="1:4" ht="13">
      <c r="A266" s="10" t="s">
        <v>557</v>
      </c>
      <c r="B266" s="27">
        <v>2.93</v>
      </c>
      <c r="C266" s="27">
        <v>6.96</v>
      </c>
      <c r="D266" s="11">
        <v>-6.98</v>
      </c>
    </row>
    <row r="267" spans="1:4" ht="13">
      <c r="A267" s="16" t="s">
        <v>558</v>
      </c>
      <c r="B267" s="28">
        <v>9.32</v>
      </c>
      <c r="C267" s="28">
        <v>-2.93</v>
      </c>
      <c r="D267" s="17">
        <v>8.02</v>
      </c>
    </row>
    <row r="268" spans="1:4" ht="13">
      <c r="A268" s="10" t="s">
        <v>559</v>
      </c>
      <c r="B268" s="27">
        <v>9.48</v>
      </c>
      <c r="C268" s="27">
        <v>-6.83</v>
      </c>
      <c r="D268" s="11">
        <v>13.85</v>
      </c>
    </row>
    <row r="269" spans="1:4" ht="13">
      <c r="A269" s="16" t="s">
        <v>140</v>
      </c>
      <c r="B269" s="28" t="s">
        <v>592</v>
      </c>
      <c r="C269" s="28">
        <v>-13.7</v>
      </c>
      <c r="D269" s="17">
        <v>19.43</v>
      </c>
    </row>
    <row r="270" spans="1:4" ht="13">
      <c r="A270" s="10" t="s">
        <v>248</v>
      </c>
      <c r="B270" s="27">
        <v>4.58</v>
      </c>
      <c r="C270" s="27">
        <v>2.4300000000000002</v>
      </c>
      <c r="D270" s="11">
        <v>3.3</v>
      </c>
    </row>
    <row r="271" spans="1:4" ht="13">
      <c r="A271" s="16" t="s">
        <v>472</v>
      </c>
      <c r="B271" s="28" t="s">
        <v>592</v>
      </c>
      <c r="C271" s="28" t="s">
        <v>592</v>
      </c>
      <c r="D271" s="17">
        <v>7.78</v>
      </c>
    </row>
    <row r="272" spans="1:4" ht="13">
      <c r="A272" s="10" t="s">
        <v>562</v>
      </c>
      <c r="B272" s="27">
        <v>18.010000000000002</v>
      </c>
      <c r="C272" s="27">
        <v>-1.86</v>
      </c>
      <c r="D272" s="11">
        <v>28.2</v>
      </c>
    </row>
    <row r="273" spans="1:4" ht="13">
      <c r="A273" s="16" t="s">
        <v>565</v>
      </c>
      <c r="B273" s="28" t="s">
        <v>592</v>
      </c>
      <c r="C273" s="28">
        <v>-17.75</v>
      </c>
      <c r="D273" s="17" t="s">
        <v>592</v>
      </c>
    </row>
    <row r="274" spans="1:4" ht="13">
      <c r="A274" s="10" t="s">
        <v>474</v>
      </c>
      <c r="B274" s="27">
        <v>10.91</v>
      </c>
      <c r="C274" s="27">
        <v>1.42</v>
      </c>
      <c r="D274" s="11">
        <v>-6.19</v>
      </c>
    </row>
    <row r="275" spans="1:4" ht="13">
      <c r="A275" s="16" t="s">
        <v>475</v>
      </c>
      <c r="B275" s="28">
        <v>5.71</v>
      </c>
      <c r="C275" s="28">
        <v>-4.93</v>
      </c>
      <c r="D275" s="17">
        <v>-7.79</v>
      </c>
    </row>
    <row r="276" spans="1:4" ht="13">
      <c r="A276" s="10" t="s">
        <v>87</v>
      </c>
      <c r="B276" s="27">
        <v>-15.86</v>
      </c>
      <c r="C276" s="27">
        <v>-23.27</v>
      </c>
      <c r="D276" s="11">
        <v>8.1999999999999993</v>
      </c>
    </row>
    <row r="277" spans="1:4" ht="13">
      <c r="A277" s="16" t="s">
        <v>476</v>
      </c>
      <c r="B277" s="28">
        <v>8.69</v>
      </c>
      <c r="C277" s="28" t="s">
        <v>592</v>
      </c>
      <c r="D277" s="17" t="s">
        <v>592</v>
      </c>
    </row>
    <row r="278" spans="1:4" ht="13">
      <c r="A278" s="10" t="s">
        <v>478</v>
      </c>
      <c r="B278" s="27">
        <v>4.7300000000000004</v>
      </c>
      <c r="C278" s="27">
        <v>-13.25</v>
      </c>
      <c r="D278" s="11" t="s">
        <v>592</v>
      </c>
    </row>
    <row r="279" spans="1:4" ht="13">
      <c r="A279" s="16" t="s">
        <v>151</v>
      </c>
      <c r="B279" s="28">
        <v>2.2999999999999998</v>
      </c>
      <c r="C279" s="28">
        <v>13.61</v>
      </c>
      <c r="D279" s="17" t="s">
        <v>592</v>
      </c>
    </row>
    <row r="280" spans="1:4" ht="13">
      <c r="A280" s="10" t="s">
        <v>323</v>
      </c>
      <c r="B280" s="27">
        <v>-13.55</v>
      </c>
      <c r="C280" s="27" t="s">
        <v>592</v>
      </c>
      <c r="D280" s="11" t="s">
        <v>592</v>
      </c>
    </row>
    <row r="281" spans="1:4" ht="13">
      <c r="A281" s="16" t="s">
        <v>88</v>
      </c>
      <c r="B281" s="28" t="s">
        <v>592</v>
      </c>
      <c r="C281" s="28">
        <v>-11.37</v>
      </c>
      <c r="D281" s="17" t="s">
        <v>592</v>
      </c>
    </row>
    <row r="282" spans="1:4" ht="13">
      <c r="A282" s="10" t="s">
        <v>566</v>
      </c>
      <c r="B282" s="27">
        <v>14.19</v>
      </c>
      <c r="C282" s="27" t="s">
        <v>592</v>
      </c>
      <c r="D282" s="11">
        <v>-4.21</v>
      </c>
    </row>
    <row r="283" spans="1:4" ht="13">
      <c r="A283" s="16" t="s">
        <v>480</v>
      </c>
      <c r="B283" s="28">
        <v>8.68</v>
      </c>
      <c r="C283" s="28">
        <v>10.14</v>
      </c>
      <c r="D283" s="17">
        <v>4.63</v>
      </c>
    </row>
    <row r="284" spans="1:4" ht="13">
      <c r="A284" s="10" t="s">
        <v>570</v>
      </c>
      <c r="B284" s="27" t="s">
        <v>592</v>
      </c>
      <c r="C284" s="27">
        <v>-6.45</v>
      </c>
      <c r="D284" s="11">
        <v>13.8</v>
      </c>
    </row>
    <row r="285" spans="1:4" ht="13">
      <c r="A285" s="30" t="s">
        <v>389</v>
      </c>
      <c r="B285" s="31">
        <v>13.42</v>
      </c>
      <c r="C285" s="31" t="s">
        <v>592</v>
      </c>
      <c r="D285" s="32" t="s">
        <v>592</v>
      </c>
    </row>
    <row r="286" spans="1:4" ht="13">
      <c r="A286" s="3"/>
      <c r="B286" s="3">
        <f>MEDIAN(Achievement_Gaps_ELA[Gap for Economically Disadvantaged (%)])</f>
        <v>4.26</v>
      </c>
      <c r="C286" s="3">
        <f>MEDIAN(Achievement_Gaps_ELA[Gap for Women (%)])</f>
        <v>-2.3250000000000002</v>
      </c>
      <c r="D286" s="3">
        <f>MEDIAN(Achievement_Gaps_ELA[Gap for Students with Disabilities (%)])</f>
        <v>1.96</v>
      </c>
    </row>
    <row r="287" spans="1:4" ht="13">
      <c r="A287" s="3"/>
      <c r="B287" s="3"/>
      <c r="C287" s="3"/>
      <c r="D287" s="3"/>
    </row>
    <row r="288" spans="1:4" ht="13">
      <c r="A288" s="3"/>
      <c r="B288" s="3"/>
      <c r="C288" s="3"/>
      <c r="D288" s="3"/>
    </row>
    <row r="289" spans="1:4" ht="13">
      <c r="A289" s="3"/>
      <c r="B289" s="3"/>
      <c r="C289" s="3"/>
      <c r="D289" s="3"/>
    </row>
    <row r="290" spans="1:4" ht="13">
      <c r="A290" s="3"/>
      <c r="B290" s="3"/>
      <c r="C290" s="3"/>
      <c r="D290" s="3"/>
    </row>
    <row r="291" spans="1:4" ht="13">
      <c r="A291" s="3"/>
      <c r="B291" s="3"/>
      <c r="C291" s="3"/>
      <c r="D291" s="3"/>
    </row>
    <row r="292" spans="1:4" ht="13">
      <c r="A292" s="3"/>
      <c r="B292" s="3"/>
      <c r="C292" s="3"/>
      <c r="D292" s="3"/>
    </row>
    <row r="293" spans="1:4" ht="13">
      <c r="A293" s="3"/>
      <c r="B293" s="3"/>
      <c r="C293" s="3"/>
      <c r="D293" s="3"/>
    </row>
    <row r="294" spans="1:4" ht="13">
      <c r="A294" s="3"/>
      <c r="B294" s="3"/>
      <c r="C294" s="3"/>
      <c r="D294" s="3"/>
    </row>
    <row r="295" spans="1:4" ht="13">
      <c r="A295" s="3"/>
      <c r="B295" s="3"/>
      <c r="C295" s="3"/>
      <c r="D295" s="3"/>
    </row>
    <row r="296" spans="1:4" ht="13">
      <c r="A296" s="3"/>
      <c r="B296" s="3"/>
      <c r="C296" s="3"/>
      <c r="D296" s="3"/>
    </row>
    <row r="297" spans="1:4" ht="13">
      <c r="A297" s="3"/>
      <c r="B297" s="3"/>
      <c r="C297" s="3"/>
      <c r="D297" s="3"/>
    </row>
    <row r="298" spans="1:4" ht="13">
      <c r="A298" s="3"/>
      <c r="B298" s="3"/>
      <c r="C298" s="3"/>
      <c r="D298" s="3"/>
    </row>
    <row r="299" spans="1:4" ht="13">
      <c r="A299" s="3"/>
      <c r="B299" s="3"/>
      <c r="C299" s="3"/>
      <c r="D299" s="3"/>
    </row>
    <row r="300" spans="1:4" ht="13">
      <c r="A300" s="3"/>
      <c r="B300" s="3"/>
      <c r="C300" s="3"/>
      <c r="D300" s="3"/>
    </row>
    <row r="301" spans="1:4" ht="13">
      <c r="A301" s="3"/>
      <c r="B301" s="3"/>
      <c r="C301" s="3"/>
      <c r="D301" s="3"/>
    </row>
    <row r="302" spans="1:4" ht="13">
      <c r="A302" s="3"/>
      <c r="B302" s="3"/>
      <c r="C302" s="3"/>
      <c r="D302" s="3"/>
    </row>
    <row r="303" spans="1:4" ht="13">
      <c r="A303" s="3"/>
      <c r="B303" s="3"/>
      <c r="C303" s="3"/>
      <c r="D303" s="3"/>
    </row>
    <row r="304" spans="1:4" ht="13">
      <c r="A304" s="3"/>
      <c r="B304" s="3"/>
      <c r="C304" s="3"/>
      <c r="D304" s="3"/>
    </row>
    <row r="305" spans="1:4" ht="13">
      <c r="A305" s="3"/>
      <c r="B305" s="3"/>
      <c r="C305" s="3"/>
      <c r="D305" s="3"/>
    </row>
    <row r="306" spans="1:4" ht="13">
      <c r="A306" s="3"/>
      <c r="B306" s="3"/>
      <c r="C306" s="3"/>
      <c r="D306" s="3"/>
    </row>
    <row r="307" spans="1:4" ht="13">
      <c r="A307" s="3"/>
      <c r="B307" s="3"/>
      <c r="C307" s="3"/>
      <c r="D307" s="3"/>
    </row>
    <row r="308" spans="1:4" ht="13">
      <c r="A308" s="3"/>
      <c r="B308" s="3"/>
      <c r="C308" s="3"/>
      <c r="D308" s="3"/>
    </row>
    <row r="309" spans="1:4" ht="13">
      <c r="A309" s="3"/>
      <c r="B309" s="3"/>
      <c r="C309" s="3"/>
      <c r="D309" s="3"/>
    </row>
    <row r="310" spans="1:4" ht="13">
      <c r="A310" s="3"/>
      <c r="B310" s="3"/>
      <c r="C310" s="3"/>
      <c r="D310" s="3"/>
    </row>
    <row r="311" spans="1:4" ht="13">
      <c r="A311" s="3"/>
      <c r="B311" s="3"/>
      <c r="C311" s="3"/>
      <c r="D311" s="3"/>
    </row>
    <row r="312" spans="1:4" ht="13">
      <c r="A312" s="3"/>
      <c r="B312" s="3"/>
      <c r="C312" s="3"/>
      <c r="D312" s="3"/>
    </row>
    <row r="313" spans="1:4" ht="13">
      <c r="A313" s="3"/>
      <c r="B313" s="3"/>
      <c r="C313" s="3"/>
      <c r="D313" s="3"/>
    </row>
    <row r="314" spans="1:4" ht="13">
      <c r="A314" s="3"/>
      <c r="B314" s="3"/>
      <c r="C314" s="3"/>
      <c r="D314" s="3"/>
    </row>
    <row r="315" spans="1:4" ht="13">
      <c r="A315" s="3"/>
      <c r="B315" s="3"/>
      <c r="C315" s="3"/>
      <c r="D315" s="3"/>
    </row>
    <row r="316" spans="1:4" ht="13">
      <c r="A316" s="3"/>
      <c r="B316" s="3"/>
      <c r="C316" s="3"/>
      <c r="D316" s="3"/>
    </row>
    <row r="317" spans="1:4" ht="13">
      <c r="A317" s="3"/>
      <c r="B317" s="3"/>
      <c r="C317" s="3"/>
      <c r="D317" s="3"/>
    </row>
    <row r="318" spans="1:4" ht="13">
      <c r="A318" s="3"/>
      <c r="B318" s="3"/>
      <c r="C318" s="3"/>
      <c r="D318" s="3"/>
    </row>
    <row r="319" spans="1:4" ht="13">
      <c r="A319" s="3"/>
      <c r="B319" s="3"/>
      <c r="C319" s="3"/>
      <c r="D319" s="3"/>
    </row>
    <row r="320" spans="1:4" ht="13">
      <c r="A320" s="3"/>
      <c r="B320" s="3"/>
      <c r="C320" s="3"/>
      <c r="D320" s="3"/>
    </row>
    <row r="321" spans="1:4" ht="13">
      <c r="A321" s="3"/>
      <c r="B321" s="3"/>
      <c r="C321" s="3"/>
      <c r="D321" s="3"/>
    </row>
    <row r="322" spans="1:4" ht="13">
      <c r="A322" s="3"/>
      <c r="B322" s="3"/>
      <c r="C322" s="3"/>
      <c r="D322" s="3"/>
    </row>
    <row r="323" spans="1:4" ht="13">
      <c r="A323" s="3"/>
      <c r="B323" s="3"/>
      <c r="C323" s="3"/>
      <c r="D323" s="3"/>
    </row>
    <row r="324" spans="1:4" ht="13">
      <c r="A324" s="3"/>
      <c r="B324" s="3"/>
      <c r="C324" s="3"/>
      <c r="D324" s="3"/>
    </row>
    <row r="325" spans="1:4" ht="13">
      <c r="A325" s="3"/>
      <c r="B325" s="3"/>
      <c r="C325" s="3"/>
      <c r="D325" s="3"/>
    </row>
    <row r="326" spans="1:4" ht="13">
      <c r="A326" s="3"/>
      <c r="B326" s="3"/>
      <c r="C326" s="3"/>
      <c r="D326" s="3"/>
    </row>
    <row r="327" spans="1:4" ht="13">
      <c r="A327" s="3"/>
      <c r="B327" s="3"/>
      <c r="C327" s="3"/>
      <c r="D327" s="3"/>
    </row>
    <row r="328" spans="1:4" ht="13">
      <c r="A328" s="3"/>
      <c r="B328" s="3"/>
      <c r="C328" s="3"/>
      <c r="D328" s="3"/>
    </row>
    <row r="329" spans="1:4" ht="13">
      <c r="A329" s="3"/>
      <c r="B329" s="3"/>
      <c r="C329" s="3"/>
      <c r="D329" s="3"/>
    </row>
    <row r="330" spans="1:4" ht="13">
      <c r="A330" s="3"/>
      <c r="B330" s="3"/>
      <c r="C330" s="3"/>
      <c r="D330" s="3"/>
    </row>
    <row r="331" spans="1:4" ht="13">
      <c r="A331" s="3"/>
      <c r="B331" s="3"/>
      <c r="C331" s="3"/>
      <c r="D331" s="3"/>
    </row>
    <row r="332" spans="1:4" ht="13">
      <c r="A332" s="3"/>
      <c r="B332" s="3"/>
      <c r="C332" s="3"/>
      <c r="D332" s="3"/>
    </row>
    <row r="333" spans="1:4" ht="13">
      <c r="A333" s="3"/>
      <c r="B333" s="3"/>
      <c r="C333" s="3"/>
      <c r="D333" s="3"/>
    </row>
    <row r="334" spans="1:4" ht="13">
      <c r="A334" s="3"/>
      <c r="B334" s="3"/>
      <c r="C334" s="3"/>
      <c r="D334" s="3"/>
    </row>
    <row r="335" spans="1:4" ht="13">
      <c r="A335" s="3"/>
      <c r="B335" s="3"/>
      <c r="C335" s="3"/>
      <c r="D335" s="3"/>
    </row>
    <row r="336" spans="1:4" ht="13">
      <c r="A336" s="3"/>
      <c r="B336" s="3"/>
      <c r="C336" s="3"/>
      <c r="D336" s="3"/>
    </row>
    <row r="337" spans="1:4" ht="13">
      <c r="A337" s="3"/>
      <c r="B337" s="3"/>
      <c r="C337" s="3"/>
      <c r="D337" s="3"/>
    </row>
    <row r="338" spans="1:4" ht="13">
      <c r="A338" s="3"/>
      <c r="B338" s="3"/>
      <c r="C338" s="3"/>
      <c r="D338" s="3"/>
    </row>
    <row r="339" spans="1:4" ht="13">
      <c r="A339" s="3"/>
      <c r="B339" s="3"/>
      <c r="C339" s="3"/>
      <c r="D339" s="3"/>
    </row>
    <row r="340" spans="1:4" ht="13">
      <c r="A340" s="3"/>
      <c r="B340" s="3"/>
      <c r="C340" s="3"/>
      <c r="D340" s="3"/>
    </row>
    <row r="341" spans="1:4" ht="13">
      <c r="A341" s="3"/>
      <c r="B341" s="3"/>
      <c r="C341" s="3"/>
      <c r="D341" s="3"/>
    </row>
    <row r="342" spans="1:4" ht="13">
      <c r="A342" s="3"/>
      <c r="B342" s="3"/>
      <c r="C342" s="3"/>
      <c r="D342" s="3"/>
    </row>
    <row r="343" spans="1:4" ht="13">
      <c r="A343" s="3"/>
      <c r="B343" s="3"/>
      <c r="C343" s="3"/>
      <c r="D343" s="3"/>
    </row>
    <row r="344" spans="1:4" ht="13">
      <c r="A344" s="3"/>
      <c r="B344" s="3"/>
      <c r="C344" s="3"/>
      <c r="D344" s="3"/>
    </row>
    <row r="345" spans="1:4" ht="13">
      <c r="A345" s="3"/>
      <c r="B345" s="3"/>
      <c r="C345" s="3"/>
      <c r="D345" s="3"/>
    </row>
    <row r="346" spans="1:4" ht="13">
      <c r="A346" s="3"/>
      <c r="B346" s="3"/>
      <c r="C346" s="3"/>
      <c r="D346" s="3"/>
    </row>
    <row r="347" spans="1:4" ht="13">
      <c r="A347" s="3"/>
      <c r="B347" s="3"/>
      <c r="C347" s="3"/>
      <c r="D347" s="3"/>
    </row>
    <row r="348" spans="1:4" ht="13">
      <c r="A348" s="3"/>
      <c r="B348" s="3"/>
      <c r="C348" s="3"/>
      <c r="D348" s="3"/>
    </row>
    <row r="349" spans="1:4" ht="13">
      <c r="A349" s="3"/>
      <c r="B349" s="3"/>
      <c r="C349" s="3"/>
      <c r="D349" s="3"/>
    </row>
    <row r="350" spans="1:4" ht="13">
      <c r="A350" s="3"/>
      <c r="B350" s="3"/>
      <c r="C350" s="3"/>
      <c r="D350" s="3"/>
    </row>
    <row r="351" spans="1:4" ht="13">
      <c r="A351" s="3"/>
      <c r="B351" s="3"/>
      <c r="C351" s="3"/>
      <c r="D351" s="3"/>
    </row>
    <row r="352" spans="1:4" ht="13">
      <c r="A352" s="3"/>
      <c r="B352" s="3"/>
      <c r="C352" s="3"/>
      <c r="D352" s="3"/>
    </row>
    <row r="353" spans="1:4" ht="13">
      <c r="A353" s="3"/>
      <c r="B353" s="3"/>
      <c r="C353" s="3"/>
      <c r="D353" s="3"/>
    </row>
    <row r="354" spans="1:4" ht="13">
      <c r="A354" s="3"/>
      <c r="B354" s="3"/>
      <c r="C354" s="3"/>
      <c r="D354" s="3"/>
    </row>
    <row r="355" spans="1:4" ht="13">
      <c r="A355" s="3"/>
      <c r="B355" s="3"/>
      <c r="C355" s="3"/>
      <c r="D355" s="3"/>
    </row>
    <row r="356" spans="1:4" ht="13">
      <c r="A356" s="3"/>
      <c r="B356" s="3"/>
      <c r="C356" s="3"/>
      <c r="D356" s="3"/>
    </row>
    <row r="357" spans="1:4" ht="13">
      <c r="A357" s="3"/>
      <c r="B357" s="3"/>
      <c r="C357" s="3"/>
      <c r="D357" s="3"/>
    </row>
    <row r="358" spans="1:4" ht="13">
      <c r="A358" s="3"/>
      <c r="B358" s="3"/>
      <c r="C358" s="3"/>
      <c r="D358" s="3"/>
    </row>
    <row r="359" spans="1:4" ht="13">
      <c r="A359" s="3"/>
      <c r="B359" s="3"/>
      <c r="C359" s="3"/>
      <c r="D359" s="3"/>
    </row>
    <row r="360" spans="1:4" ht="13">
      <c r="A360" s="3"/>
      <c r="B360" s="3"/>
      <c r="C360" s="3"/>
      <c r="D360" s="3"/>
    </row>
    <row r="361" spans="1:4" ht="13">
      <c r="A361" s="3"/>
      <c r="B361" s="3"/>
      <c r="C361" s="3"/>
      <c r="D361" s="3"/>
    </row>
    <row r="362" spans="1:4" ht="13">
      <c r="A362" s="3"/>
      <c r="B362" s="3"/>
      <c r="C362" s="3"/>
      <c r="D362" s="3"/>
    </row>
    <row r="363" spans="1:4" ht="13">
      <c r="A363" s="3"/>
      <c r="B363" s="3"/>
      <c r="C363" s="3"/>
      <c r="D363" s="3"/>
    </row>
    <row r="364" spans="1:4" ht="13">
      <c r="A364" s="3"/>
      <c r="B364" s="3"/>
      <c r="C364" s="3"/>
      <c r="D364" s="3"/>
    </row>
    <row r="365" spans="1:4" ht="13">
      <c r="A365" s="3"/>
      <c r="B365" s="3"/>
      <c r="C365" s="3"/>
      <c r="D365" s="3"/>
    </row>
    <row r="366" spans="1:4" ht="13">
      <c r="A366" s="3"/>
      <c r="B366" s="3"/>
      <c r="C366" s="3"/>
      <c r="D366" s="3"/>
    </row>
    <row r="367" spans="1:4" ht="13">
      <c r="A367" s="3"/>
      <c r="B367" s="3"/>
      <c r="C367" s="3"/>
      <c r="D367" s="3"/>
    </row>
    <row r="368" spans="1:4" ht="13">
      <c r="A368" s="3"/>
      <c r="B368" s="3"/>
      <c r="C368" s="3"/>
      <c r="D368" s="3"/>
    </row>
    <row r="369" spans="1:4" ht="13">
      <c r="A369" s="3"/>
      <c r="B369" s="3"/>
      <c r="C369" s="3"/>
      <c r="D369" s="3"/>
    </row>
    <row r="370" spans="1:4" ht="13">
      <c r="A370" s="3"/>
      <c r="B370" s="3"/>
      <c r="C370" s="3"/>
      <c r="D370" s="3"/>
    </row>
    <row r="371" spans="1:4" ht="13">
      <c r="A371" s="3"/>
      <c r="B371" s="3"/>
      <c r="C371" s="3"/>
      <c r="D371" s="3"/>
    </row>
    <row r="372" spans="1:4" ht="13">
      <c r="A372" s="3"/>
      <c r="B372" s="3"/>
      <c r="C372" s="3"/>
      <c r="D372" s="3"/>
    </row>
    <row r="373" spans="1:4" ht="13">
      <c r="A373" s="3"/>
      <c r="B373" s="3"/>
      <c r="C373" s="3"/>
      <c r="D373" s="3"/>
    </row>
    <row r="374" spans="1:4" ht="13">
      <c r="A374" s="3"/>
      <c r="B374" s="3"/>
      <c r="C374" s="3"/>
      <c r="D374" s="3"/>
    </row>
    <row r="375" spans="1:4" ht="13">
      <c r="A375" s="3"/>
      <c r="B375" s="3"/>
      <c r="C375" s="3"/>
      <c r="D375" s="3"/>
    </row>
    <row r="376" spans="1:4" ht="13">
      <c r="A376" s="3"/>
      <c r="B376" s="3"/>
      <c r="C376" s="3"/>
      <c r="D376" s="3"/>
    </row>
    <row r="377" spans="1:4" ht="13">
      <c r="A377" s="3"/>
      <c r="B377" s="3"/>
      <c r="C377" s="3"/>
      <c r="D377" s="3"/>
    </row>
    <row r="378" spans="1:4" ht="13">
      <c r="A378" s="3"/>
      <c r="B378" s="3"/>
      <c r="C378" s="3"/>
      <c r="D378" s="3"/>
    </row>
    <row r="379" spans="1:4" ht="13">
      <c r="A379" s="3"/>
      <c r="B379" s="3"/>
      <c r="C379" s="3"/>
      <c r="D379" s="3"/>
    </row>
    <row r="380" spans="1:4" ht="13">
      <c r="A380" s="3"/>
      <c r="B380" s="3"/>
      <c r="C380" s="3"/>
      <c r="D380" s="3"/>
    </row>
    <row r="381" spans="1:4" ht="13">
      <c r="A381" s="3"/>
      <c r="B381" s="3"/>
      <c r="C381" s="3"/>
      <c r="D381" s="3"/>
    </row>
    <row r="382" spans="1:4" ht="13">
      <c r="A382" s="3"/>
      <c r="B382" s="3"/>
      <c r="C382" s="3"/>
      <c r="D382" s="3"/>
    </row>
    <row r="383" spans="1:4" ht="13">
      <c r="A383" s="3"/>
      <c r="B383" s="3"/>
      <c r="C383" s="3"/>
      <c r="D383" s="3"/>
    </row>
    <row r="384" spans="1:4" ht="13">
      <c r="A384" s="3"/>
      <c r="B384" s="3"/>
      <c r="C384" s="3"/>
      <c r="D384" s="3"/>
    </row>
    <row r="385" spans="1:4" ht="13">
      <c r="A385" s="3"/>
      <c r="B385" s="3"/>
      <c r="C385" s="3"/>
      <c r="D385" s="3"/>
    </row>
    <row r="386" spans="1:4" ht="13">
      <c r="A386" s="3"/>
      <c r="B386" s="3"/>
      <c r="C386" s="3"/>
      <c r="D386" s="3"/>
    </row>
    <row r="387" spans="1:4" ht="13">
      <c r="A387" s="3"/>
      <c r="B387" s="3"/>
      <c r="C387" s="3"/>
      <c r="D387" s="3"/>
    </row>
    <row r="388" spans="1:4" ht="13">
      <c r="A388" s="3"/>
      <c r="B388" s="3"/>
      <c r="C388" s="3"/>
      <c r="D388" s="3"/>
    </row>
    <row r="389" spans="1:4" ht="13">
      <c r="A389" s="3"/>
      <c r="B389" s="3"/>
      <c r="C389" s="3"/>
      <c r="D389" s="3"/>
    </row>
    <row r="390" spans="1:4" ht="13">
      <c r="A390" s="3"/>
      <c r="B390" s="3"/>
      <c r="C390" s="3"/>
      <c r="D390" s="3"/>
    </row>
    <row r="391" spans="1:4" ht="13">
      <c r="A391" s="3"/>
      <c r="B391" s="3"/>
      <c r="C391" s="3"/>
      <c r="D391" s="3"/>
    </row>
    <row r="392" spans="1:4" ht="13">
      <c r="A392" s="3"/>
      <c r="B392" s="3"/>
      <c r="C392" s="3"/>
      <c r="D392" s="3"/>
    </row>
    <row r="393" spans="1:4" ht="13">
      <c r="A393" s="3"/>
      <c r="B393" s="3"/>
      <c r="C393" s="3"/>
      <c r="D393" s="3"/>
    </row>
    <row r="394" spans="1:4" ht="13">
      <c r="A394" s="3"/>
      <c r="B394" s="3"/>
      <c r="C394" s="3"/>
      <c r="D394" s="3"/>
    </row>
    <row r="395" spans="1:4" ht="13">
      <c r="A395" s="3"/>
      <c r="B395" s="3"/>
      <c r="C395" s="3"/>
      <c r="D395" s="3"/>
    </row>
    <row r="396" spans="1:4" ht="13">
      <c r="A396" s="3"/>
      <c r="B396" s="3"/>
      <c r="C396" s="3"/>
      <c r="D396" s="3"/>
    </row>
    <row r="397" spans="1:4" ht="13">
      <c r="A397" s="3"/>
      <c r="B397" s="3"/>
      <c r="C397" s="3"/>
      <c r="D397" s="3"/>
    </row>
    <row r="398" spans="1:4" ht="13">
      <c r="A398" s="3"/>
      <c r="B398" s="3"/>
      <c r="C398" s="3"/>
      <c r="D398" s="3"/>
    </row>
    <row r="399" spans="1:4" ht="13">
      <c r="A399" s="3"/>
      <c r="B399" s="3"/>
      <c r="C399" s="3"/>
      <c r="D399" s="3"/>
    </row>
    <row r="400" spans="1:4" ht="13">
      <c r="A400" s="3"/>
      <c r="B400" s="3"/>
      <c r="C400" s="3"/>
      <c r="D400" s="3"/>
    </row>
    <row r="401" spans="1:4" ht="13">
      <c r="A401" s="3"/>
      <c r="B401" s="3"/>
      <c r="C401" s="3"/>
      <c r="D401" s="3"/>
    </row>
    <row r="402" spans="1:4" ht="13">
      <c r="A402" s="3"/>
      <c r="B402" s="3"/>
      <c r="C402" s="3"/>
      <c r="D402" s="3"/>
    </row>
    <row r="403" spans="1:4" ht="13">
      <c r="A403" s="3"/>
      <c r="B403" s="3"/>
      <c r="C403" s="3"/>
      <c r="D403" s="3"/>
    </row>
    <row r="404" spans="1:4" ht="13">
      <c r="A404" s="3"/>
      <c r="B404" s="3"/>
      <c r="C404" s="3"/>
      <c r="D404" s="3"/>
    </row>
    <row r="405" spans="1:4" ht="13">
      <c r="A405" s="3"/>
      <c r="B405" s="3"/>
      <c r="C405" s="3"/>
      <c r="D405" s="3"/>
    </row>
    <row r="406" spans="1:4" ht="13">
      <c r="A406" s="3"/>
      <c r="B406" s="3"/>
      <c r="C406" s="3"/>
      <c r="D406" s="3"/>
    </row>
    <row r="407" spans="1:4" ht="13">
      <c r="A407" s="3"/>
      <c r="B407" s="3"/>
      <c r="C407" s="3"/>
      <c r="D407" s="3"/>
    </row>
    <row r="408" spans="1:4" ht="13">
      <c r="A408" s="3"/>
      <c r="B408" s="3"/>
      <c r="C408" s="3"/>
      <c r="D408" s="3"/>
    </row>
    <row r="409" spans="1:4" ht="13">
      <c r="A409" s="3"/>
      <c r="B409" s="3"/>
      <c r="C409" s="3"/>
      <c r="D409" s="3"/>
    </row>
    <row r="410" spans="1:4" ht="13">
      <c r="A410" s="3"/>
      <c r="B410" s="3"/>
      <c r="C410" s="3"/>
      <c r="D410" s="3"/>
    </row>
    <row r="411" spans="1:4" ht="13">
      <c r="A411" s="3"/>
      <c r="B411" s="3"/>
      <c r="C411" s="3"/>
      <c r="D411" s="3"/>
    </row>
    <row r="412" spans="1:4" ht="13">
      <c r="A412" s="3"/>
      <c r="B412" s="3"/>
      <c r="C412" s="3"/>
      <c r="D412" s="3"/>
    </row>
    <row r="413" spans="1:4" ht="13">
      <c r="A413" s="3"/>
      <c r="B413" s="3"/>
      <c r="C413" s="3"/>
      <c r="D413" s="3"/>
    </row>
    <row r="414" spans="1:4" ht="13">
      <c r="A414" s="3"/>
      <c r="B414" s="3"/>
      <c r="C414" s="3"/>
      <c r="D414" s="3"/>
    </row>
    <row r="415" spans="1:4" ht="13">
      <c r="A415" s="3"/>
      <c r="B415" s="3"/>
      <c r="C415" s="3"/>
      <c r="D415" s="3"/>
    </row>
    <row r="416" spans="1:4" ht="13">
      <c r="A416" s="3"/>
      <c r="B416" s="3"/>
      <c r="C416" s="3"/>
      <c r="D416" s="3"/>
    </row>
    <row r="417" spans="1:4" ht="13">
      <c r="A417" s="3"/>
      <c r="B417" s="3"/>
      <c r="C417" s="3"/>
      <c r="D417" s="3"/>
    </row>
    <row r="418" spans="1:4" ht="13">
      <c r="A418" s="3"/>
      <c r="B418" s="3"/>
      <c r="C418" s="3"/>
      <c r="D418" s="3"/>
    </row>
    <row r="419" spans="1:4" ht="13">
      <c r="A419" s="3"/>
      <c r="B419" s="3"/>
      <c r="C419" s="3"/>
      <c r="D419" s="3"/>
    </row>
    <row r="420" spans="1:4" ht="13">
      <c r="A420" s="3"/>
      <c r="B420" s="3"/>
      <c r="C420" s="3"/>
      <c r="D420" s="3"/>
    </row>
    <row r="421" spans="1:4" ht="13">
      <c r="A421" s="3"/>
      <c r="B421" s="3"/>
      <c r="C421" s="3"/>
      <c r="D421" s="3"/>
    </row>
    <row r="422" spans="1:4" ht="13">
      <c r="A422" s="3"/>
      <c r="B422" s="3"/>
      <c r="C422" s="3"/>
      <c r="D422" s="3"/>
    </row>
    <row r="423" spans="1:4" ht="13">
      <c r="A423" s="3"/>
      <c r="B423" s="3"/>
      <c r="C423" s="3"/>
      <c r="D423" s="3"/>
    </row>
    <row r="424" spans="1:4" ht="13">
      <c r="A424" s="3"/>
      <c r="B424" s="3"/>
      <c r="C424" s="3"/>
      <c r="D424" s="3"/>
    </row>
    <row r="425" spans="1:4" ht="13">
      <c r="A425" s="3"/>
      <c r="B425" s="3"/>
      <c r="C425" s="3"/>
      <c r="D425" s="3"/>
    </row>
    <row r="426" spans="1:4" ht="13">
      <c r="A426" s="3"/>
      <c r="B426" s="3"/>
      <c r="C426" s="3"/>
      <c r="D426" s="3"/>
    </row>
    <row r="427" spans="1:4" ht="13">
      <c r="A427" s="3"/>
      <c r="B427" s="3"/>
      <c r="C427" s="3"/>
      <c r="D427" s="3"/>
    </row>
    <row r="428" spans="1:4" ht="13">
      <c r="A428" s="3"/>
      <c r="B428" s="3"/>
      <c r="C428" s="3"/>
      <c r="D428" s="3"/>
    </row>
    <row r="429" spans="1:4" ht="13">
      <c r="A429" s="3"/>
      <c r="B429" s="3"/>
      <c r="C429" s="3"/>
      <c r="D429" s="3"/>
    </row>
    <row r="430" spans="1:4" ht="13">
      <c r="A430" s="3"/>
      <c r="B430" s="3"/>
      <c r="C430" s="3"/>
      <c r="D430" s="3"/>
    </row>
    <row r="431" spans="1:4" ht="13">
      <c r="A431" s="3"/>
      <c r="B431" s="3"/>
      <c r="C431" s="3"/>
      <c r="D431" s="3"/>
    </row>
    <row r="432" spans="1:4" ht="13">
      <c r="A432" s="3"/>
      <c r="B432" s="3"/>
      <c r="C432" s="3"/>
      <c r="D432" s="3"/>
    </row>
    <row r="433" spans="1:4" ht="13">
      <c r="A433" s="3"/>
      <c r="B433" s="3"/>
      <c r="C433" s="3"/>
      <c r="D433" s="3"/>
    </row>
    <row r="434" spans="1:4" ht="13">
      <c r="A434" s="3"/>
      <c r="B434" s="3"/>
      <c r="C434" s="3"/>
      <c r="D434" s="3"/>
    </row>
    <row r="435" spans="1:4" ht="13">
      <c r="A435" s="3"/>
      <c r="B435" s="3"/>
      <c r="C435" s="3"/>
      <c r="D435" s="3"/>
    </row>
    <row r="436" spans="1:4" ht="13">
      <c r="A436" s="3"/>
      <c r="B436" s="3"/>
      <c r="C436" s="3"/>
      <c r="D436" s="3"/>
    </row>
    <row r="437" spans="1:4" ht="13">
      <c r="A437" s="3"/>
      <c r="B437" s="3"/>
      <c r="C437" s="3"/>
      <c r="D437" s="3"/>
    </row>
    <row r="438" spans="1:4" ht="13">
      <c r="A438" s="3"/>
      <c r="B438" s="3"/>
      <c r="C438" s="3"/>
      <c r="D438" s="3"/>
    </row>
    <row r="439" spans="1:4" ht="13">
      <c r="A439" s="3"/>
      <c r="B439" s="3"/>
      <c r="C439" s="3"/>
      <c r="D439" s="3"/>
    </row>
    <row r="440" spans="1:4" ht="13">
      <c r="A440" s="3"/>
      <c r="B440" s="3"/>
      <c r="C440" s="3"/>
      <c r="D440" s="3"/>
    </row>
    <row r="441" spans="1:4" ht="13">
      <c r="A441" s="3"/>
      <c r="B441" s="3"/>
      <c r="C441" s="3"/>
      <c r="D441" s="3"/>
    </row>
    <row r="442" spans="1:4" ht="13">
      <c r="A442" s="3"/>
      <c r="B442" s="3"/>
      <c r="C442" s="3"/>
      <c r="D442" s="3"/>
    </row>
    <row r="443" spans="1:4" ht="13">
      <c r="A443" s="3"/>
      <c r="B443" s="3"/>
      <c r="C443" s="3"/>
      <c r="D443" s="3"/>
    </row>
    <row r="444" spans="1:4" ht="13">
      <c r="A444" s="3"/>
      <c r="B444" s="3"/>
      <c r="C444" s="3"/>
      <c r="D444" s="3"/>
    </row>
    <row r="445" spans="1:4" ht="13">
      <c r="A445" s="3"/>
      <c r="B445" s="3"/>
      <c r="C445" s="3"/>
      <c r="D445" s="3"/>
    </row>
    <row r="446" spans="1:4" ht="13">
      <c r="A446" s="3"/>
      <c r="B446" s="3"/>
      <c r="C446" s="3"/>
      <c r="D446" s="3"/>
    </row>
    <row r="447" spans="1:4" ht="13">
      <c r="A447" s="3"/>
      <c r="B447" s="3"/>
      <c r="C447" s="3"/>
      <c r="D447" s="3"/>
    </row>
    <row r="448" spans="1:4" ht="13">
      <c r="A448" s="3"/>
      <c r="B448" s="3"/>
      <c r="C448" s="3"/>
      <c r="D448" s="3"/>
    </row>
    <row r="449" spans="1:4" ht="13">
      <c r="A449" s="3"/>
      <c r="B449" s="3"/>
      <c r="C449" s="3"/>
      <c r="D449" s="3"/>
    </row>
    <row r="450" spans="1:4" ht="13">
      <c r="A450" s="3"/>
      <c r="B450" s="3"/>
      <c r="C450" s="3"/>
      <c r="D450" s="3"/>
    </row>
    <row r="451" spans="1:4" ht="13">
      <c r="A451" s="3"/>
      <c r="B451" s="3"/>
      <c r="C451" s="3"/>
      <c r="D451" s="3"/>
    </row>
    <row r="452" spans="1:4" ht="13">
      <c r="A452" s="3"/>
      <c r="B452" s="3"/>
      <c r="C452" s="3"/>
      <c r="D452" s="3"/>
    </row>
    <row r="453" spans="1:4" ht="13">
      <c r="A453" s="3"/>
      <c r="B453" s="3"/>
      <c r="C453" s="3"/>
      <c r="D453" s="3"/>
    </row>
    <row r="454" spans="1:4" ht="13">
      <c r="A454" s="3"/>
      <c r="B454" s="3"/>
      <c r="C454" s="3"/>
      <c r="D454" s="3"/>
    </row>
    <row r="455" spans="1:4" ht="13">
      <c r="A455" s="3"/>
      <c r="B455" s="3"/>
      <c r="C455" s="3"/>
      <c r="D455" s="3"/>
    </row>
    <row r="456" spans="1:4" ht="13">
      <c r="A456" s="3"/>
      <c r="B456" s="3"/>
      <c r="C456" s="3"/>
      <c r="D456" s="3"/>
    </row>
    <row r="457" spans="1:4" ht="13">
      <c r="A457" s="3"/>
      <c r="B457" s="3"/>
      <c r="C457" s="3"/>
      <c r="D457" s="3"/>
    </row>
    <row r="458" spans="1:4" ht="13">
      <c r="A458" s="3"/>
      <c r="B458" s="3"/>
      <c r="C458" s="3"/>
      <c r="D458" s="3"/>
    </row>
    <row r="459" spans="1:4" ht="13">
      <c r="A459" s="3"/>
      <c r="B459" s="3"/>
      <c r="C459" s="3"/>
      <c r="D459" s="3"/>
    </row>
    <row r="460" spans="1:4" ht="13">
      <c r="A460" s="3"/>
      <c r="B460" s="3"/>
      <c r="C460" s="3"/>
      <c r="D460" s="3"/>
    </row>
    <row r="461" spans="1:4" ht="13">
      <c r="A461" s="3"/>
      <c r="B461" s="3"/>
      <c r="C461" s="3"/>
      <c r="D461" s="3"/>
    </row>
    <row r="462" spans="1:4" ht="13">
      <c r="A462" s="3"/>
      <c r="B462" s="3"/>
      <c r="C462" s="3"/>
      <c r="D462" s="3"/>
    </row>
    <row r="463" spans="1:4" ht="13">
      <c r="A463" s="3"/>
      <c r="B463" s="3"/>
      <c r="C463" s="3"/>
      <c r="D463" s="3"/>
    </row>
    <row r="464" spans="1:4" ht="13">
      <c r="A464" s="3"/>
      <c r="B464" s="3"/>
      <c r="C464" s="3"/>
      <c r="D464" s="3"/>
    </row>
    <row r="465" spans="1:4" ht="13">
      <c r="A465" s="3"/>
      <c r="B465" s="3"/>
      <c r="C465" s="3"/>
      <c r="D465" s="3"/>
    </row>
    <row r="466" spans="1:4" ht="13">
      <c r="A466" s="3"/>
      <c r="B466" s="3"/>
      <c r="C466" s="3"/>
      <c r="D466" s="3"/>
    </row>
    <row r="467" spans="1:4" ht="13">
      <c r="A467" s="3"/>
      <c r="B467" s="3"/>
      <c r="C467" s="3"/>
      <c r="D467" s="3"/>
    </row>
    <row r="468" spans="1:4" ht="13">
      <c r="A468" s="3"/>
      <c r="B468" s="3"/>
      <c r="C468" s="3"/>
      <c r="D468" s="3"/>
    </row>
    <row r="469" spans="1:4" ht="13">
      <c r="A469" s="3"/>
      <c r="B469" s="3"/>
      <c r="C469" s="3"/>
      <c r="D469" s="3"/>
    </row>
    <row r="470" spans="1:4" ht="13">
      <c r="A470" s="3"/>
      <c r="B470" s="3"/>
      <c r="C470" s="3"/>
      <c r="D470" s="3"/>
    </row>
    <row r="471" spans="1:4" ht="13">
      <c r="A471" s="3"/>
      <c r="B471" s="3"/>
      <c r="C471" s="3"/>
      <c r="D471" s="3"/>
    </row>
    <row r="472" spans="1:4" ht="13">
      <c r="A472" s="3"/>
      <c r="B472" s="3"/>
      <c r="C472" s="3"/>
      <c r="D472" s="3"/>
    </row>
    <row r="473" spans="1:4" ht="13">
      <c r="A473" s="3"/>
      <c r="B473" s="3"/>
      <c r="C473" s="3"/>
      <c r="D473" s="3"/>
    </row>
    <row r="474" spans="1:4" ht="13">
      <c r="A474" s="3"/>
      <c r="B474" s="3"/>
      <c r="C474" s="3"/>
      <c r="D474" s="3"/>
    </row>
    <row r="475" spans="1:4" ht="13">
      <c r="A475" s="3"/>
      <c r="B475" s="3"/>
      <c r="C475" s="3"/>
      <c r="D475" s="3"/>
    </row>
    <row r="476" spans="1:4" ht="13">
      <c r="A476" s="3"/>
      <c r="B476" s="3"/>
      <c r="C476" s="3"/>
      <c r="D476" s="3"/>
    </row>
    <row r="477" spans="1:4" ht="13">
      <c r="A477" s="3"/>
      <c r="B477" s="3"/>
      <c r="C477" s="3"/>
      <c r="D477" s="3"/>
    </row>
    <row r="478" spans="1:4" ht="13">
      <c r="A478" s="3"/>
      <c r="B478" s="3"/>
      <c r="C478" s="3"/>
      <c r="D478" s="3"/>
    </row>
    <row r="479" spans="1:4" ht="13">
      <c r="A479" s="3"/>
      <c r="B479" s="3"/>
      <c r="C479" s="3"/>
      <c r="D479" s="3"/>
    </row>
    <row r="480" spans="1:4" ht="13">
      <c r="A480" s="3"/>
      <c r="B480" s="3"/>
      <c r="C480" s="3"/>
      <c r="D480" s="3"/>
    </row>
    <row r="481" spans="1:4" ht="13">
      <c r="A481" s="3"/>
      <c r="B481" s="3"/>
      <c r="C481" s="3"/>
      <c r="D481" s="3"/>
    </row>
    <row r="482" spans="1:4" ht="13">
      <c r="A482" s="3"/>
      <c r="B482" s="3"/>
      <c r="C482" s="3"/>
      <c r="D482" s="3"/>
    </row>
    <row r="483" spans="1:4" ht="13">
      <c r="A483" s="3"/>
      <c r="B483" s="3"/>
      <c r="C483" s="3"/>
      <c r="D483" s="3"/>
    </row>
    <row r="484" spans="1:4" ht="13">
      <c r="A484" s="3"/>
      <c r="B484" s="3"/>
      <c r="C484" s="3"/>
      <c r="D484" s="3"/>
    </row>
    <row r="485" spans="1:4" ht="13">
      <c r="A485" s="3"/>
      <c r="B485" s="3"/>
      <c r="C485" s="3"/>
      <c r="D485" s="3"/>
    </row>
    <row r="486" spans="1:4" ht="13">
      <c r="A486" s="3"/>
      <c r="B486" s="3"/>
      <c r="C486" s="3"/>
      <c r="D486" s="3"/>
    </row>
    <row r="487" spans="1:4" ht="13">
      <c r="A487" s="3"/>
      <c r="B487" s="3"/>
      <c r="C487" s="3"/>
      <c r="D487" s="3"/>
    </row>
    <row r="488" spans="1:4" ht="13">
      <c r="A488" s="3"/>
      <c r="B488" s="3"/>
      <c r="C488" s="3"/>
      <c r="D488" s="3"/>
    </row>
    <row r="489" spans="1:4" ht="13">
      <c r="A489" s="3"/>
      <c r="B489" s="3"/>
      <c r="C489" s="3"/>
      <c r="D489" s="3"/>
    </row>
    <row r="490" spans="1:4" ht="13">
      <c r="A490" s="3"/>
      <c r="B490" s="3"/>
      <c r="C490" s="3"/>
      <c r="D490" s="3"/>
    </row>
    <row r="491" spans="1:4" ht="13">
      <c r="A491" s="3"/>
      <c r="B491" s="3"/>
      <c r="C491" s="3"/>
      <c r="D491" s="3"/>
    </row>
    <row r="492" spans="1:4" ht="13">
      <c r="A492" s="3"/>
      <c r="B492" s="3"/>
      <c r="C492" s="3"/>
      <c r="D492" s="3"/>
    </row>
    <row r="493" spans="1:4" ht="13">
      <c r="A493" s="3"/>
      <c r="B493" s="3"/>
      <c r="C493" s="3"/>
      <c r="D493" s="3"/>
    </row>
    <row r="494" spans="1:4" ht="13">
      <c r="A494" s="3"/>
      <c r="B494" s="3"/>
      <c r="C494" s="3"/>
      <c r="D494" s="3"/>
    </row>
    <row r="495" spans="1:4" ht="13">
      <c r="A495" s="3"/>
      <c r="B495" s="3"/>
      <c r="C495" s="3"/>
      <c r="D495" s="3"/>
    </row>
    <row r="496" spans="1:4" ht="13">
      <c r="A496" s="3"/>
      <c r="B496" s="3"/>
      <c r="C496" s="3"/>
      <c r="D496" s="3"/>
    </row>
    <row r="497" spans="1:4" ht="13">
      <c r="A497" s="3"/>
      <c r="B497" s="3"/>
      <c r="C497" s="3"/>
      <c r="D497" s="3"/>
    </row>
    <row r="498" spans="1:4" ht="13">
      <c r="A498" s="3"/>
      <c r="B498" s="3"/>
      <c r="C498" s="3"/>
      <c r="D498" s="3"/>
    </row>
    <row r="499" spans="1:4" ht="13">
      <c r="A499" s="3"/>
      <c r="B499" s="3"/>
      <c r="C499" s="3"/>
      <c r="D499" s="3"/>
    </row>
    <row r="500" spans="1:4" ht="13">
      <c r="A500" s="3"/>
      <c r="B500" s="3"/>
      <c r="C500" s="3"/>
      <c r="D500" s="3"/>
    </row>
    <row r="501" spans="1:4" ht="13">
      <c r="A501" s="3"/>
      <c r="B501" s="3"/>
      <c r="C501" s="3"/>
      <c r="D501" s="3"/>
    </row>
    <row r="502" spans="1:4" ht="13">
      <c r="A502" s="3"/>
      <c r="B502" s="3"/>
      <c r="C502" s="3"/>
      <c r="D502" s="3"/>
    </row>
    <row r="503" spans="1:4" ht="13">
      <c r="A503" s="3"/>
      <c r="B503" s="3"/>
      <c r="C503" s="3"/>
      <c r="D503" s="3"/>
    </row>
    <row r="504" spans="1:4" ht="13">
      <c r="A504" s="3"/>
      <c r="B504" s="3"/>
      <c r="C504" s="3"/>
      <c r="D504" s="3"/>
    </row>
    <row r="505" spans="1:4" ht="13">
      <c r="A505" s="3"/>
      <c r="B505" s="3"/>
      <c r="C505" s="3"/>
      <c r="D505" s="3"/>
    </row>
    <row r="506" spans="1:4" ht="13">
      <c r="A506" s="3"/>
      <c r="B506" s="3"/>
      <c r="C506" s="3"/>
      <c r="D506" s="3"/>
    </row>
    <row r="507" spans="1:4" ht="13">
      <c r="A507" s="3"/>
      <c r="B507" s="3"/>
      <c r="C507" s="3"/>
      <c r="D507" s="3"/>
    </row>
    <row r="508" spans="1:4" ht="13">
      <c r="A508" s="3"/>
      <c r="B508" s="3"/>
      <c r="C508" s="3"/>
      <c r="D508" s="3"/>
    </row>
    <row r="509" spans="1:4" ht="13">
      <c r="A509" s="3"/>
      <c r="B509" s="3"/>
      <c r="C509" s="3"/>
      <c r="D509" s="3"/>
    </row>
    <row r="510" spans="1:4" ht="13">
      <c r="A510" s="3"/>
      <c r="B510" s="3"/>
      <c r="C510" s="3"/>
      <c r="D510" s="3"/>
    </row>
    <row r="511" spans="1:4" ht="13">
      <c r="A511" s="3"/>
      <c r="B511" s="3"/>
      <c r="C511" s="3"/>
      <c r="D511" s="3"/>
    </row>
    <row r="512" spans="1:4" ht="13">
      <c r="A512" s="3"/>
      <c r="B512" s="3"/>
      <c r="C512" s="3"/>
      <c r="D512" s="3"/>
    </row>
    <row r="513" spans="1:4" ht="13">
      <c r="A513" s="3"/>
      <c r="B513" s="3"/>
      <c r="C513" s="3"/>
      <c r="D513" s="3"/>
    </row>
    <row r="514" spans="1:4" ht="13">
      <c r="A514" s="3"/>
      <c r="B514" s="3"/>
      <c r="C514" s="3"/>
      <c r="D514" s="3"/>
    </row>
    <row r="515" spans="1:4" ht="13">
      <c r="A515" s="3"/>
      <c r="B515" s="3"/>
      <c r="C515" s="3"/>
      <c r="D515" s="3"/>
    </row>
    <row r="516" spans="1:4" ht="13">
      <c r="A516" s="3"/>
      <c r="B516" s="3"/>
      <c r="C516" s="3"/>
      <c r="D516" s="3"/>
    </row>
    <row r="517" spans="1:4" ht="13">
      <c r="A517" s="3"/>
      <c r="B517" s="3"/>
      <c r="C517" s="3"/>
      <c r="D517" s="3"/>
    </row>
    <row r="518" spans="1:4" ht="13">
      <c r="A518" s="3"/>
      <c r="B518" s="3"/>
      <c r="C518" s="3"/>
      <c r="D518" s="3"/>
    </row>
    <row r="519" spans="1:4" ht="13">
      <c r="A519" s="3"/>
      <c r="B519" s="3"/>
      <c r="C519" s="3"/>
      <c r="D519" s="3"/>
    </row>
    <row r="520" spans="1:4" ht="13">
      <c r="A520" s="3"/>
      <c r="B520" s="3"/>
      <c r="C520" s="3"/>
      <c r="D520" s="3"/>
    </row>
    <row r="521" spans="1:4" ht="13">
      <c r="A521" s="3"/>
      <c r="B521" s="3"/>
      <c r="C521" s="3"/>
      <c r="D521" s="3"/>
    </row>
    <row r="522" spans="1:4" ht="13">
      <c r="A522" s="3"/>
      <c r="B522" s="3"/>
      <c r="C522" s="3"/>
      <c r="D522" s="3"/>
    </row>
    <row r="523" spans="1:4" ht="13">
      <c r="A523" s="3"/>
      <c r="B523" s="3"/>
      <c r="C523" s="3"/>
      <c r="D523" s="3"/>
    </row>
    <row r="524" spans="1:4" ht="13">
      <c r="A524" s="3"/>
      <c r="B524" s="3"/>
      <c r="C524" s="3"/>
      <c r="D524" s="3"/>
    </row>
    <row r="525" spans="1:4" ht="13">
      <c r="A525" s="3"/>
      <c r="B525" s="3"/>
      <c r="C525" s="3"/>
      <c r="D525" s="3"/>
    </row>
    <row r="526" spans="1:4" ht="13">
      <c r="A526" s="3"/>
      <c r="B526" s="3"/>
      <c r="C526" s="3"/>
      <c r="D526" s="3"/>
    </row>
    <row r="527" spans="1:4" ht="13">
      <c r="A527" s="3"/>
      <c r="B527" s="3"/>
      <c r="C527" s="3"/>
      <c r="D527" s="3"/>
    </row>
    <row r="528" spans="1:4" ht="13">
      <c r="A528" s="3"/>
      <c r="B528" s="3"/>
      <c r="C528" s="3"/>
      <c r="D528" s="3"/>
    </row>
    <row r="529" spans="1:4" ht="13">
      <c r="A529" s="3"/>
      <c r="B529" s="3"/>
      <c r="C529" s="3"/>
      <c r="D529" s="3"/>
    </row>
    <row r="530" spans="1:4" ht="13">
      <c r="A530" s="3"/>
      <c r="B530" s="3"/>
      <c r="C530" s="3"/>
      <c r="D530" s="3"/>
    </row>
    <row r="531" spans="1:4" ht="13">
      <c r="A531" s="3"/>
      <c r="B531" s="3"/>
      <c r="C531" s="3"/>
      <c r="D531" s="3"/>
    </row>
    <row r="532" spans="1:4" ht="13">
      <c r="A532" s="3"/>
      <c r="B532" s="3"/>
      <c r="C532" s="3"/>
      <c r="D532" s="3"/>
    </row>
    <row r="533" spans="1:4" ht="13">
      <c r="A533" s="3"/>
      <c r="B533" s="3"/>
      <c r="C533" s="3"/>
      <c r="D533" s="3"/>
    </row>
    <row r="534" spans="1:4" ht="13">
      <c r="A534" s="3"/>
      <c r="B534" s="3"/>
      <c r="C534" s="3"/>
      <c r="D534" s="3"/>
    </row>
    <row r="535" spans="1:4" ht="13">
      <c r="A535" s="3"/>
      <c r="B535" s="3"/>
      <c r="C535" s="3"/>
      <c r="D535" s="3"/>
    </row>
    <row r="536" spans="1:4" ht="13">
      <c r="A536" s="3"/>
      <c r="B536" s="3"/>
      <c r="C536" s="3"/>
      <c r="D536" s="3"/>
    </row>
    <row r="537" spans="1:4" ht="13">
      <c r="A537" s="3"/>
      <c r="B537" s="3"/>
      <c r="C537" s="3"/>
      <c r="D537" s="3"/>
    </row>
    <row r="538" spans="1:4" ht="13">
      <c r="A538" s="3"/>
      <c r="B538" s="3"/>
      <c r="C538" s="3"/>
      <c r="D538" s="3"/>
    </row>
    <row r="539" spans="1:4" ht="13">
      <c r="A539" s="3"/>
      <c r="B539" s="3"/>
      <c r="C539" s="3"/>
      <c r="D539" s="3"/>
    </row>
    <row r="540" spans="1:4" ht="13">
      <c r="A540" s="3"/>
      <c r="B540" s="3"/>
      <c r="C540" s="3"/>
      <c r="D540" s="3"/>
    </row>
    <row r="541" spans="1:4" ht="13">
      <c r="A541" s="3"/>
      <c r="B541" s="3"/>
      <c r="C541" s="3"/>
      <c r="D541" s="3"/>
    </row>
    <row r="542" spans="1:4" ht="13">
      <c r="A542" s="3"/>
      <c r="B542" s="3"/>
      <c r="C542" s="3"/>
      <c r="D542" s="3"/>
    </row>
    <row r="543" spans="1:4" ht="13">
      <c r="A543" s="3"/>
      <c r="B543" s="3"/>
      <c r="C543" s="3"/>
      <c r="D543" s="3"/>
    </row>
    <row r="544" spans="1:4" ht="13">
      <c r="A544" s="3"/>
      <c r="B544" s="3"/>
      <c r="C544" s="3"/>
      <c r="D544" s="3"/>
    </row>
    <row r="545" spans="1:4" ht="13">
      <c r="A545" s="3"/>
      <c r="B545" s="3"/>
      <c r="C545" s="3"/>
      <c r="D545" s="3"/>
    </row>
    <row r="546" spans="1:4" ht="13">
      <c r="A546" s="3"/>
      <c r="B546" s="3"/>
      <c r="C546" s="3"/>
      <c r="D546" s="3"/>
    </row>
    <row r="547" spans="1:4" ht="13">
      <c r="A547" s="3"/>
      <c r="B547" s="3"/>
      <c r="C547" s="3"/>
      <c r="D547" s="3"/>
    </row>
    <row r="548" spans="1:4" ht="13">
      <c r="A548" s="3"/>
      <c r="B548" s="3"/>
      <c r="C548" s="3"/>
      <c r="D548" s="3"/>
    </row>
    <row r="549" spans="1:4" ht="13">
      <c r="A549" s="3"/>
      <c r="B549" s="3"/>
      <c r="C549" s="3"/>
      <c r="D549" s="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FA6331-E449-2E43-8AC1-C6ED9C6D97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Public School Fails</vt:lpstr>
      <vt:lpstr>All_Together</vt:lpstr>
      <vt:lpstr>Chronic Absenteeism</vt:lpstr>
      <vt:lpstr>ELA Performance for Students wi</vt:lpstr>
      <vt:lpstr>Academic Performance</vt:lpstr>
      <vt:lpstr>Total Incident Rate</vt:lpstr>
      <vt:lpstr>Graduation Rate</vt:lpstr>
      <vt:lpstr>Violent Incidents With Injury</vt:lpstr>
      <vt:lpstr>Total Incidents</vt:lpstr>
      <vt:lpstr>Per-Pupil Spending</vt:lpstr>
      <vt:lpstr>Financial Efficacy</vt:lpstr>
      <vt:lpstr>Maine Schools</vt:lpstr>
      <vt:lpstr>Maine Schools 2022</vt:lpstr>
      <vt:lpstr>Post Secondary Enrollment</vt:lpstr>
      <vt:lpstr>Disabilities Math</vt:lpstr>
      <vt:lpstr>Disabilities Scores</vt:lpstr>
      <vt:lpstr>Disabilities Science</vt:lpstr>
      <vt:lpstr>Disabilities ELA</vt:lpstr>
      <vt:lpstr>Achievement Gaps Math</vt:lpstr>
      <vt:lpstr>Achievement Gaps 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Barmby</cp:lastModifiedBy>
  <dcterms:created xsi:type="dcterms:W3CDTF">2025-07-11T15:35:38Z</dcterms:created>
  <dcterms:modified xsi:type="dcterms:W3CDTF">2025-07-17T20:12:14Z</dcterms:modified>
</cp:coreProperties>
</file>