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711" firstSheet="0" activeTab="0" autoFilterDateGrouping="1"/>
  </bookViews>
  <sheets>
    <sheet name="24" sheetId="1" state="visible" r:id="rId1"/>
  </sheets>
  <definedNames>
    <definedName name="_xlnm._FilterDatabase" localSheetId="0" hidden="1">'24'!$A$1:$L$788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&quot;¥&quot;#,##0.00;&quot;¥&quot;\-#,##0.00"/>
    <numFmt numFmtId="165" formatCode="_ * #,##0.00_ ;_ * \-#,##0.00_ ;_ * &quot;-&quot;??_ ;_ @_ "/>
    <numFmt numFmtId="166" formatCode="#,##0.00_);[Red]\(#,##0.00\)"/>
    <numFmt numFmtId="167" formatCode="\¥#,##0.00_);[Red]\(\¥#,##0.00\)"/>
    <numFmt numFmtId="168" formatCode="&quot;￥&quot;#,##0;[Red]&quot;￥&quot;\-#,##0"/>
    <numFmt numFmtId="169" formatCode="&quot;¥&quot;#,##0.00_);[Red]\(&quot;¥&quot;#,##0.00\)"/>
    <numFmt numFmtId="170" formatCode="#,##0_);[Red]\(#,##0\)"/>
  </numFmts>
  <fonts count="4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b val="1"/>
      <color theme="1"/>
      <sz val="10"/>
    </font>
    <font>
      <name val="Arial"/>
      <family val="2"/>
      <b val="1"/>
      <color theme="1"/>
      <sz val="10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 tint="0.0499893185216834"/>
      <sz val="10"/>
    </font>
    <font>
      <name val="等线"/>
      <charset val="134"/>
      <family val="3"/>
      <color theme="1" tint="0.0499893185216834"/>
      <sz val="10"/>
      <scheme val="minor"/>
    </font>
    <font>
      <name val="宋体"/>
      <charset val="134"/>
      <family val="3"/>
      <color theme="1"/>
      <sz val="12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等线"/>
      <charset val="134"/>
      <family val="3"/>
      <color rgb="FF0000FF"/>
      <sz val="10"/>
      <scheme val="minor"/>
    </font>
    <font>
      <name val="等线"/>
      <charset val="134"/>
      <family val="3"/>
      <color theme="1" tint="0.0499893185216834"/>
      <sz val="11"/>
      <scheme val="minor"/>
    </font>
    <font>
      <name val="等线"/>
      <charset val="134"/>
      <family val="3"/>
      <color rgb="FF0000FF"/>
      <sz val="11"/>
      <scheme val="minor"/>
    </font>
    <font>
      <name val="等线"/>
      <charset val="134"/>
      <family val="3"/>
      <b val="1"/>
      <color theme="1" tint="0.0499893185216834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family val="3"/>
      <color theme="2" tint="-0.8999908444471572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b val="1"/>
      <color theme="1"/>
      <sz val="11"/>
      <scheme val="minor"/>
    </font>
    <font>
      <name val="等线"/>
      <charset val="134"/>
      <family val="3"/>
      <b val="1"/>
      <color rgb="FF0000FF"/>
      <sz val="11"/>
      <scheme val="minor"/>
    </font>
    <font>
      <name val="宋体"/>
      <charset val="134"/>
      <family val="3"/>
      <sz val="12"/>
    </font>
    <font>
      <name val="等线"/>
      <charset val="134"/>
      <family val="3"/>
      <color rgb="FF000000"/>
      <sz val="11"/>
    </font>
    <font>
      <name val="等线"/>
      <charset val="134"/>
      <family val="3"/>
      <color theme="1" tint="0.0499893185216834"/>
      <sz val="11"/>
    </font>
    <font>
      <name val="等线"/>
      <charset val="134"/>
      <family val="3"/>
      <sz val="11"/>
      <scheme val="minor"/>
    </font>
    <font>
      <name val="等线"/>
      <charset val="134"/>
      <family val="3"/>
      <color rgb="FF0000FF"/>
      <sz val="11"/>
    </font>
    <font>
      <name val="等线"/>
      <charset val="134"/>
      <family val="3"/>
      <color rgb="FF000000"/>
      <sz val="10"/>
      <scheme val="minor"/>
    </font>
    <font>
      <name val="等线"/>
      <charset val="134"/>
      <family val="3"/>
      <color theme="1"/>
      <sz val="11"/>
    </font>
    <font>
      <name val="等线"/>
      <charset val="134"/>
      <family val="3"/>
      <color rgb="FF000000"/>
      <sz val="11"/>
      <scheme val="minor"/>
    </font>
    <font>
      <name val="等线"/>
      <charset val="134"/>
      <family val="3"/>
      <color theme="0" tint="-0.499984740745262"/>
      <sz val="11"/>
      <scheme val="minor"/>
    </font>
    <font>
      <name val="等线"/>
      <charset val="134"/>
      <family val="3"/>
      <color rgb="FFFF0000"/>
      <sz val="10"/>
    </font>
    <font>
      <name val="等线"/>
      <charset val="134"/>
      <family val="3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sz val="10"/>
      <scheme val="minor"/>
    </font>
    <font>
      <name val="等线"/>
      <charset val="134"/>
      <family val="3"/>
      <color rgb="FF00B0F0"/>
      <sz val="11"/>
      <scheme val="minor"/>
    </font>
    <font>
      <name val="宋体"/>
      <charset val="134"/>
      <family val="3"/>
      <sz val="10.5"/>
    </font>
    <font>
      <name val="等线"/>
      <charset val="134"/>
      <family val="3"/>
      <b val="1"/>
      <color rgb="FFFF0000"/>
      <sz val="11"/>
    </font>
    <font>
      <name val="等线"/>
      <charset val="134"/>
      <family val="3"/>
      <color rgb="FF00CC00"/>
      <sz val="11"/>
      <scheme val="minor"/>
    </font>
    <font>
      <name val="等线"/>
      <charset val="134"/>
      <family val="3"/>
      <b val="1"/>
      <color rgb="FF00CC00"/>
      <sz val="11"/>
      <scheme val="minor"/>
    </font>
    <font>
      <name val="等线"/>
      <charset val="134"/>
      <family val="3"/>
      <b val="1"/>
      <color theme="1"/>
      <sz val="11"/>
    </font>
    <font>
      <name val="等线"/>
      <charset val="134"/>
      <family val="3"/>
      <color theme="1" tint="0.1499984740745262"/>
      <sz val="11"/>
      <scheme val="minor"/>
    </font>
    <font>
      <name val="等线"/>
      <charset val="134"/>
      <family val="3"/>
      <b val="1"/>
      <sz val="11"/>
      <scheme val="minor"/>
    </font>
    <font>
      <name val="Arial"/>
      <family val="2"/>
      <b val="1"/>
      <color rgb="FFFF0000"/>
      <sz val="10"/>
    </font>
    <font>
      <name val="宋体"/>
      <charset val="134"/>
      <family val="3"/>
      <b val="1"/>
      <color theme="9" tint="-0.249977111117893"/>
      <sz val="10"/>
    </font>
    <font>
      <name val="等线"/>
      <family val="2"/>
      <b val="1"/>
      <color theme="9" tint="-0.249977111117893"/>
      <sz val="11"/>
      <scheme val="minor"/>
    </font>
    <font>
      <name val="等线"/>
      <family val="2"/>
      <color rgb="FFFF0000"/>
      <sz val="11"/>
      <scheme val="minor"/>
    </font>
    <font>
      <name val="等线"/>
      <charset val="134"/>
      <family val="3"/>
      <color theme="2" tint="-0.8999908444471572"/>
      <sz val="11"/>
    </font>
    <font>
      <name val="等线"/>
      <charset val="134"/>
      <family val="3"/>
      <color rgb="FFFF0000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0000FF00"/>
        <bgColor rgb="0000FF00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/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</borders>
  <cellStyleXfs count="2">
    <xf numFmtId="0" fontId="0" fillId="0" borderId="0" applyAlignment="1">
      <alignment vertical="center"/>
    </xf>
    <xf numFmtId="0" fontId="22" fillId="0" borderId="0" applyAlignment="1">
      <alignment vertical="center"/>
    </xf>
  </cellStyleXfs>
  <cellXfs count="386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5" fillId="2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58" fontId="12" fillId="2" borderId="3" applyAlignment="1" pivotButton="0" quotePrefix="0" xfId="0">
      <alignment horizontal="left" vertical="center"/>
    </xf>
    <xf numFmtId="0" fontId="12" fillId="2" borderId="3" applyAlignment="1" pivotButton="0" quotePrefix="0" xfId="0">
      <alignment vertical="center"/>
    </xf>
    <xf numFmtId="0" fontId="12" fillId="2" borderId="0" applyAlignment="1" pivotButton="0" quotePrefix="0" xfId="0">
      <alignment vertical="center"/>
    </xf>
    <xf numFmtId="0" fontId="0" fillId="2" borderId="3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5" fillId="2" borderId="3" applyAlignment="1" pivotButton="0" quotePrefix="0" xfId="0">
      <alignment vertical="center"/>
    </xf>
    <xf numFmtId="0" fontId="0" fillId="2" borderId="3" applyAlignment="1" pivotButton="0" quotePrefix="0" xfId="0">
      <alignment horizontal="center" vertical="center"/>
    </xf>
    <xf numFmtId="0" fontId="15" fillId="2" borderId="3" applyAlignment="1" pivotButton="0" quotePrefix="0" xfId="0">
      <alignment horizontal="center" vertical="center"/>
    </xf>
    <xf numFmtId="0" fontId="18" fillId="2" borderId="3" applyAlignment="1" pivotButton="0" quotePrefix="0" xfId="0">
      <alignment horizontal="center" vertical="center"/>
    </xf>
    <xf numFmtId="58" fontId="0" fillId="2" borderId="3" applyAlignment="1" pivotButton="0" quotePrefix="0" xfId="0">
      <alignment horizontal="left" vertical="center"/>
    </xf>
    <xf numFmtId="0" fontId="25" fillId="2" borderId="3" applyAlignment="1" pivotButton="0" quotePrefix="0" xfId="0">
      <alignment horizontal="center" vertical="center"/>
    </xf>
    <xf numFmtId="0" fontId="25" fillId="2" borderId="3" applyAlignment="1" pivotButton="0" quotePrefix="0" xfId="0">
      <alignment vertical="center"/>
    </xf>
    <xf numFmtId="58" fontId="25" fillId="2" borderId="3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58" fontId="0" fillId="2" borderId="0" applyAlignment="1" pivotButton="0" quotePrefix="0" xfId="0">
      <alignment horizontal="left" vertical="center"/>
    </xf>
    <xf numFmtId="0" fontId="18" fillId="2" borderId="3" applyAlignment="1" pivotButton="0" quotePrefix="0" xfId="0">
      <alignment vertical="center"/>
    </xf>
    <xf numFmtId="0" fontId="13" fillId="2" borderId="3" applyAlignment="1" pivotButton="0" quotePrefix="0" xfId="0">
      <alignment vertical="center"/>
    </xf>
    <xf numFmtId="0" fontId="13" fillId="2" borderId="3" applyAlignment="1" pivotButton="0" quotePrefix="0" xfId="0">
      <alignment horizontal="center" vertical="center"/>
    </xf>
    <xf numFmtId="0" fontId="15" fillId="2" borderId="3" applyAlignment="1" pivotButton="0" quotePrefix="0" xfId="0">
      <alignment horizontal="fill" vertical="center"/>
    </xf>
    <xf numFmtId="58" fontId="13" fillId="2" borderId="3" applyAlignment="1" pivotButton="0" quotePrefix="0" xfId="0">
      <alignment horizontal="left" vertical="center"/>
    </xf>
    <xf numFmtId="164" fontId="13" fillId="2" borderId="3" applyAlignment="1" pivotButton="0" quotePrefix="0" xfId="0">
      <alignment horizontal="center" vertical="center"/>
    </xf>
    <xf numFmtId="164" fontId="25" fillId="2" borderId="3" applyAlignment="1" pivotButton="0" quotePrefix="0" xfId="0">
      <alignment horizontal="center" vertical="center"/>
    </xf>
    <xf numFmtId="0" fontId="12" fillId="2" borderId="3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15" fillId="2" borderId="3" applyAlignment="1" pivotButton="0" quotePrefix="0" xfId="0">
      <alignment horizontal="left" vertical="center"/>
    </xf>
    <xf numFmtId="58" fontId="18" fillId="2" borderId="3" applyAlignment="1" pivotButton="0" quotePrefix="0" xfId="0">
      <alignment horizontal="left" vertical="center"/>
    </xf>
    <xf numFmtId="0" fontId="23" fillId="2" borderId="8" applyAlignment="1" pivotButton="0" quotePrefix="0" xfId="0">
      <alignment horizontal="center" vertical="center"/>
    </xf>
    <xf numFmtId="58" fontId="15" fillId="2" borderId="3" applyAlignment="1" pivotButton="0" quotePrefix="0" xfId="0">
      <alignment horizontal="left" vertical="center"/>
    </xf>
    <xf numFmtId="164" fontId="0" fillId="2" borderId="3" applyAlignment="1" pivotButton="0" quotePrefix="0" xfId="0">
      <alignment horizontal="center" vertical="center"/>
    </xf>
    <xf numFmtId="58" fontId="12" fillId="2" borderId="0" applyAlignment="1" pivotButton="0" quotePrefix="0" xfId="0">
      <alignment horizontal="left" vertical="center"/>
    </xf>
    <xf numFmtId="0" fontId="27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horizontal="fill" vertical="center" wrapText="1"/>
    </xf>
    <xf numFmtId="0" fontId="27" fillId="2" borderId="17" applyAlignment="1" pivotButton="0" quotePrefix="0" xfId="0">
      <alignment horizontal="left" vertical="center"/>
    </xf>
    <xf numFmtId="0" fontId="29" fillId="2" borderId="17" applyAlignment="1" pivotButton="0" quotePrefix="0" xfId="0">
      <alignment horizontal="center" vertical="center"/>
    </xf>
    <xf numFmtId="0" fontId="29" fillId="2" borderId="18" applyAlignment="1" pivotButton="0" quotePrefix="0" xfId="0">
      <alignment horizontal="center" vertical="center"/>
    </xf>
    <xf numFmtId="164" fontId="15" fillId="2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0" fontId="23" fillId="2" borderId="0" applyAlignment="1" pivotButton="0" quotePrefix="0" xfId="0">
      <alignment vertical="center"/>
    </xf>
    <xf numFmtId="165" fontId="28" fillId="2" borderId="3" applyAlignment="1" pivotButton="0" quotePrefix="0" xfId="0">
      <alignment horizontal="center" vertical="center"/>
    </xf>
    <xf numFmtId="0" fontId="0" fillId="2" borderId="17" applyAlignment="1" pivotButton="0" quotePrefix="0" xfId="0">
      <alignment vertical="center"/>
    </xf>
    <xf numFmtId="0" fontId="23" fillId="2" borderId="8" applyAlignment="1" pivotButton="0" quotePrefix="0" xfId="0">
      <alignment vertical="center"/>
    </xf>
    <xf numFmtId="2" fontId="15" fillId="2" borderId="3" applyAlignment="1" pivotButton="0" quotePrefix="0" xfId="0">
      <alignment horizontal="center" vertical="center"/>
    </xf>
    <xf numFmtId="0" fontId="31" fillId="2" borderId="15" applyAlignment="1" pivotButton="0" quotePrefix="0" xfId="0">
      <alignment vertical="center"/>
    </xf>
    <xf numFmtId="0" fontId="5" fillId="2" borderId="17" applyAlignment="1" pivotButton="0" quotePrefix="0" xfId="0">
      <alignment horizontal="left" vertical="center"/>
    </xf>
    <xf numFmtId="0" fontId="15" fillId="2" borderId="17" applyAlignment="1" pivotButton="0" quotePrefix="0" xfId="0">
      <alignment horizontal="center" vertical="center"/>
    </xf>
    <xf numFmtId="0" fontId="15" fillId="2" borderId="18" applyAlignment="1" pivotButton="0" quotePrefix="0" xfId="0">
      <alignment horizontal="center" vertical="center"/>
    </xf>
    <xf numFmtId="0" fontId="34" fillId="2" borderId="9" applyAlignment="1" pivotButton="0" quotePrefix="0" xfId="0">
      <alignment horizontal="center" vertical="center"/>
    </xf>
    <xf numFmtId="0" fontId="34" fillId="2" borderId="12" applyAlignment="1" pivotButton="0" quotePrefix="0" xfId="0">
      <alignment horizontal="center" vertical="center"/>
    </xf>
    <xf numFmtId="0" fontId="34" fillId="2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vertical="center"/>
    </xf>
    <xf numFmtId="0" fontId="15" fillId="2" borderId="1" applyAlignment="1" pivotButton="0" quotePrefix="0" xfId="0">
      <alignment vertical="center"/>
    </xf>
    <xf numFmtId="0" fontId="38" fillId="0" borderId="0" applyAlignment="1" pivotButton="0" quotePrefix="0" xfId="0">
      <alignment vertical="center"/>
    </xf>
    <xf numFmtId="0" fontId="23" fillId="2" borderId="21" applyAlignment="1" pivotButton="0" quotePrefix="0" xfId="0">
      <alignment horizontal="center" vertical="center"/>
    </xf>
    <xf numFmtId="0" fontId="28" fillId="2" borderId="21" applyAlignment="1" pivotButton="0" quotePrefix="0" xfId="0">
      <alignment horizontal="center" vertical="center"/>
    </xf>
    <xf numFmtId="0" fontId="28" fillId="2" borderId="8" applyAlignment="1" pivotButton="0" quotePrefix="0" xfId="0">
      <alignment vertical="center"/>
    </xf>
    <xf numFmtId="0" fontId="28" fillId="2" borderId="8" applyAlignment="1" pivotButton="0" quotePrefix="0" xfId="0">
      <alignment horizontal="center" vertical="center"/>
    </xf>
    <xf numFmtId="0" fontId="28" fillId="2" borderId="12" applyAlignment="1" pivotButton="0" quotePrefix="0" xfId="0">
      <alignment horizontal="center" vertical="center"/>
    </xf>
    <xf numFmtId="0" fontId="26" fillId="2" borderId="8" applyAlignment="1" pivotButton="0" quotePrefix="0" xfId="0">
      <alignment vertical="center"/>
    </xf>
    <xf numFmtId="0" fontId="26" fillId="2" borderId="8" applyAlignment="1" pivotButton="0" quotePrefix="0" xfId="0">
      <alignment horizontal="center" vertical="center"/>
    </xf>
    <xf numFmtId="0" fontId="26" fillId="2" borderId="12" applyAlignment="1" pivotButton="0" quotePrefix="0" xfId="0">
      <alignment horizontal="center" vertical="center"/>
    </xf>
    <xf numFmtId="0" fontId="41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58" fontId="21" fillId="2" borderId="3" applyAlignment="1" pivotButton="0" quotePrefix="0" xfId="0">
      <alignment horizontal="left" vertical="center"/>
    </xf>
    <xf numFmtId="0" fontId="21" fillId="2" borderId="3" applyAlignment="1" pivotButton="0" quotePrefix="0" xfId="0">
      <alignment vertical="center"/>
    </xf>
    <xf numFmtId="0" fontId="13" fillId="2" borderId="3" applyAlignment="1" pivotButton="0" quotePrefix="0" xfId="0">
      <alignment horizontal="left" vertical="center"/>
    </xf>
    <xf numFmtId="0" fontId="23" fillId="2" borderId="12" applyAlignment="1" pivotButton="0" quotePrefix="0" xfId="0">
      <alignment horizontal="center" vertical="center"/>
    </xf>
    <xf numFmtId="0" fontId="23" fillId="2" borderId="0" applyAlignment="1" pivotButton="0" quotePrefix="0" xfId="0">
      <alignment horizontal="center" vertical="center"/>
    </xf>
    <xf numFmtId="0" fontId="25" fillId="2" borderId="6" applyAlignment="1" pivotButton="0" quotePrefix="0" xfId="0">
      <alignment vertical="center"/>
    </xf>
    <xf numFmtId="0" fontId="25" fillId="2" borderId="3" applyAlignment="1" pivotButton="0" quotePrefix="0" xfId="0">
      <alignment horizontal="fill" vertical="center"/>
    </xf>
    <xf numFmtId="0" fontId="7" fillId="2" borderId="17" applyAlignment="1" pivotButton="0" quotePrefix="0" xfId="0">
      <alignment horizontal="left" vertical="center"/>
    </xf>
    <xf numFmtId="0" fontId="11" fillId="2" borderId="17" applyAlignment="1" pivotButton="0" quotePrefix="0" xfId="0">
      <alignment horizontal="left" vertical="center"/>
    </xf>
    <xf numFmtId="0" fontId="24" fillId="2" borderId="15" applyAlignment="1" pivotButton="0" quotePrefix="0" xfId="0">
      <alignment vertical="center"/>
    </xf>
    <xf numFmtId="0" fontId="24" fillId="2" borderId="16" applyAlignment="1" pivotButton="0" quotePrefix="0" xfId="0">
      <alignment vertical="center"/>
    </xf>
    <xf numFmtId="0" fontId="24" fillId="2" borderId="14" applyAlignment="1" pivotButton="0" quotePrefix="0" xfId="0">
      <alignment horizontal="center" vertical="center"/>
    </xf>
    <xf numFmtId="0" fontId="24" fillId="2" borderId="16" applyAlignment="1" pivotButton="0" quotePrefix="0" xfId="0">
      <alignment horizontal="center" vertical="center"/>
    </xf>
    <xf numFmtId="0" fontId="24" fillId="2" borderId="0" applyAlignment="1" pivotButton="0" quotePrefix="0" xfId="0">
      <alignment horizontal="center" vertical="center"/>
    </xf>
    <xf numFmtId="0" fontId="23" fillId="2" borderId="10" applyAlignment="1" pivotButton="0" quotePrefix="0" xfId="0">
      <alignment vertical="center"/>
    </xf>
    <xf numFmtId="0" fontId="23" fillId="2" borderId="11" applyAlignment="1" pivotButton="0" quotePrefix="0" xfId="0">
      <alignment horizontal="center" vertical="center"/>
    </xf>
    <xf numFmtId="0" fontId="23" fillId="2" borderId="21" applyAlignment="1" pivotButton="0" quotePrefix="0" xfId="0">
      <alignment vertical="center"/>
    </xf>
    <xf numFmtId="0" fontId="23" fillId="2" borderId="22" applyAlignment="1" pivotButton="0" quotePrefix="0" xfId="0">
      <alignment vertical="center"/>
    </xf>
    <xf numFmtId="0" fontId="23" fillId="2" borderId="17" applyAlignment="1" pivotButton="0" quotePrefix="0" xfId="0">
      <alignment horizontal="center" vertical="center"/>
    </xf>
    <xf numFmtId="0" fontId="23" fillId="2" borderId="22" applyAlignment="1" pivotButton="0" quotePrefix="0" xfId="0">
      <alignment horizontal="center" vertical="center"/>
    </xf>
    <xf numFmtId="165" fontId="32" fillId="2" borderId="0" applyAlignment="1" pivotButton="0" quotePrefix="0" xfId="0">
      <alignment horizontal="center" vertical="center"/>
    </xf>
    <xf numFmtId="0" fontId="33" fillId="2" borderId="21" applyAlignment="1" pivotButton="0" quotePrefix="0" xfId="0">
      <alignment vertical="center"/>
    </xf>
    <xf numFmtId="0" fontId="5" fillId="2" borderId="9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12" fillId="2" borderId="0" applyAlignment="1" pivotButton="0" quotePrefix="0" xfId="0">
      <alignment horizontal="left" vertical="center" wrapText="1"/>
    </xf>
    <xf numFmtId="167" fontId="12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64" fontId="12" fillId="2" borderId="3" applyAlignment="1" pivotButton="0" quotePrefix="0" xfId="0">
      <alignment horizontal="left" vertical="center"/>
    </xf>
    <xf numFmtId="164" fontId="0" fillId="2" borderId="4" applyAlignment="1" pivotButton="0" quotePrefix="0" xfId="0">
      <alignment horizontal="left" vertical="center"/>
    </xf>
    <xf numFmtId="164" fontId="0" fillId="2" borderId="3" applyAlignment="1" pivotButton="0" quotePrefix="0" xfId="0">
      <alignment horizontal="left" vertical="center"/>
    </xf>
    <xf numFmtId="0" fontId="0" fillId="2" borderId="5" applyAlignment="1" pivotButton="0" quotePrefix="0" xfId="0">
      <alignment horizontal="center" vertical="center"/>
    </xf>
    <xf numFmtId="164" fontId="15" fillId="2" borderId="3" applyAlignment="1" pivotButton="0" quotePrefix="0" xfId="0">
      <alignment horizontal="left" vertical="center"/>
    </xf>
    <xf numFmtId="58" fontId="29" fillId="2" borderId="3" applyAlignment="1" pivotButton="0" quotePrefix="0" xfId="0">
      <alignment horizontal="left" vertical="center"/>
    </xf>
    <xf numFmtId="0" fontId="29" fillId="2" borderId="3" applyAlignment="1" pivotButton="0" quotePrefix="0" xfId="0">
      <alignment vertical="center"/>
    </xf>
    <xf numFmtId="0" fontId="29" fillId="2" borderId="3" applyAlignment="1" pivotButton="0" quotePrefix="0" xfId="0">
      <alignment horizontal="center" vertical="center"/>
    </xf>
    <xf numFmtId="168" fontId="25" fillId="2" borderId="3" applyAlignment="1" pivotButton="0" quotePrefix="0" xfId="0">
      <alignment vertical="center"/>
    </xf>
    <xf numFmtId="0" fontId="18" fillId="2" borderId="6" applyAlignment="1" pivotButton="0" quotePrefix="0" xfId="0">
      <alignment horizontal="center" vertical="center"/>
    </xf>
    <xf numFmtId="164" fontId="18" fillId="2" borderId="3" applyAlignment="1" pivotButton="0" quotePrefix="0" xfId="0">
      <alignment horizontal="left" vertical="center"/>
    </xf>
    <xf numFmtId="167" fontId="18" fillId="2" borderId="5" applyAlignment="1" pivotButton="0" quotePrefix="0" xfId="0">
      <alignment horizontal="center" vertical="center"/>
    </xf>
    <xf numFmtId="0" fontId="18" fillId="2" borderId="1" applyAlignment="1" pivotButton="0" quotePrefix="0" xfId="0">
      <alignment vertical="center"/>
    </xf>
    <xf numFmtId="0" fontId="29" fillId="2" borderId="22" applyAlignment="1" pivotButton="0" quotePrefix="0" xfId="0">
      <alignment horizontal="center" vertical="center"/>
    </xf>
    <xf numFmtId="58" fontId="38" fillId="2" borderId="3" applyAlignment="1" pivotButton="0" quotePrefix="0" xfId="0">
      <alignment horizontal="left" vertical="center"/>
    </xf>
    <xf numFmtId="0" fontId="38" fillId="2" borderId="3" applyAlignment="1" pivotButton="0" quotePrefix="0" xfId="0">
      <alignment vertical="center"/>
    </xf>
    <xf numFmtId="0" fontId="38" fillId="2" borderId="3" applyAlignment="1" pivotButton="0" quotePrefix="0" xfId="0">
      <alignment horizontal="center" vertical="center"/>
    </xf>
    <xf numFmtId="167" fontId="15" fillId="2" borderId="3" applyAlignment="1" pivotButton="0" quotePrefix="0" xfId="0">
      <alignment horizontal="left" vertical="center"/>
    </xf>
    <xf numFmtId="0" fontId="15" fillId="2" borderId="22" applyAlignment="1" pivotButton="0" quotePrefix="0" xfId="0">
      <alignment horizontal="left" vertical="center"/>
    </xf>
    <xf numFmtId="0" fontId="25" fillId="2" borderId="3" applyAlignment="1" pivotButton="0" quotePrefix="0" xfId="0">
      <alignment horizontal="left" vertical="center"/>
    </xf>
    <xf numFmtId="0" fontId="34" fillId="2" borderId="3" applyAlignment="1" pivotButton="0" quotePrefix="0" xfId="0">
      <alignment horizontal="left" vertical="center"/>
    </xf>
    <xf numFmtId="0" fontId="7" fillId="2" borderId="3" applyAlignment="1" pivotButton="0" quotePrefix="0" xfId="0">
      <alignment horizontal="center" vertical="center"/>
    </xf>
    <xf numFmtId="0" fontId="34" fillId="2" borderId="3" applyAlignment="1" pivotButton="0" quotePrefix="0" xfId="0">
      <alignment horizontal="center" vertical="center"/>
    </xf>
    <xf numFmtId="164" fontId="25" fillId="2" borderId="3" applyAlignment="1" pivotButton="0" quotePrefix="0" xfId="0">
      <alignment horizontal="left" vertical="center"/>
    </xf>
    <xf numFmtId="167" fontId="12" fillId="2" borderId="3" applyAlignment="1" pivotButton="0" quotePrefix="0" xfId="0">
      <alignment horizontal="left" vertical="center"/>
    </xf>
    <xf numFmtId="58" fontId="0" fillId="2" borderId="4" applyAlignment="1" pivotButton="0" quotePrefix="0" xfId="0">
      <alignment horizontal="left" vertical="center"/>
    </xf>
    <xf numFmtId="0" fontId="25" fillId="2" borderId="4" applyAlignment="1" pivotButton="0" quotePrefix="0" xfId="0">
      <alignment horizontal="center" vertical="center"/>
    </xf>
    <xf numFmtId="0" fontId="15" fillId="2" borderId="6" applyAlignment="1" pivotButton="0" quotePrefix="0" xfId="0">
      <alignment horizontal="center" vertical="center"/>
    </xf>
    <xf numFmtId="0" fontId="0" fillId="2" borderId="3" applyAlignment="1" pivotButton="0" quotePrefix="0" xfId="0">
      <alignment horizontal="fill" vertical="center"/>
    </xf>
    <xf numFmtId="0" fontId="15" fillId="2" borderId="22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164" fontId="0" fillId="0" borderId="4" applyAlignment="1" pivotButton="0" quotePrefix="0" xfId="0">
      <alignment horizontal="left" vertical="center"/>
    </xf>
    <xf numFmtId="0" fontId="12" fillId="2" borderId="3" applyAlignment="1" pivotButton="0" quotePrefix="0" xfId="0">
      <alignment horizontal="fill" vertical="center"/>
    </xf>
    <xf numFmtId="0" fontId="12" fillId="2" borderId="4" applyAlignment="1" pivotButton="0" quotePrefix="0" xfId="0">
      <alignment horizontal="center" vertical="center"/>
    </xf>
    <xf numFmtId="0" fontId="28" fillId="2" borderId="22" applyAlignment="1" pivotButton="0" quotePrefix="0" xfId="0">
      <alignment horizontal="center" vertical="center"/>
    </xf>
    <xf numFmtId="58" fontId="30" fillId="2" borderId="3" applyAlignment="1" pivotButton="0" quotePrefix="0" xfId="0">
      <alignment horizontal="left" vertical="center"/>
    </xf>
    <xf numFmtId="0" fontId="30" fillId="2" borderId="3" applyAlignment="1" pivotButton="0" quotePrefix="0" xfId="0">
      <alignment vertical="center"/>
    </xf>
    <xf numFmtId="0" fontId="30" fillId="2" borderId="3" applyAlignment="1" pivotButton="0" quotePrefix="0" xfId="0">
      <alignment horizontal="center" vertical="center"/>
    </xf>
    <xf numFmtId="0" fontId="30" fillId="2" borderId="6" applyAlignment="1" pivotButton="0" quotePrefix="0" xfId="0">
      <alignment horizontal="center" vertical="center"/>
    </xf>
    <xf numFmtId="0" fontId="0" fillId="2" borderId="3" applyAlignment="1" pivotButton="0" quotePrefix="0" xfId="0">
      <alignment horizontal="left" vertical="center"/>
    </xf>
    <xf numFmtId="0" fontId="23" fillId="2" borderId="3" applyAlignment="1" pivotButton="0" quotePrefix="0" xfId="0">
      <alignment horizontal="center" vertical="center"/>
    </xf>
    <xf numFmtId="0" fontId="13" fillId="2" borderId="6" applyAlignment="1" pivotButton="0" quotePrefix="0" xfId="0">
      <alignment vertical="center"/>
    </xf>
    <xf numFmtId="0" fontId="12" fillId="2" borderId="6" applyAlignment="1" pivotButton="0" quotePrefix="0" xfId="0">
      <alignment vertical="center"/>
    </xf>
    <xf numFmtId="0" fontId="12" fillId="2" borderId="6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25" fillId="2" borderId="1" applyAlignment="1" pivotButton="0" quotePrefix="0" xfId="0">
      <alignment horizontal="center" vertical="center"/>
    </xf>
    <xf numFmtId="0" fontId="15" fillId="2" borderId="4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/>
    </xf>
    <xf numFmtId="0" fontId="0" fillId="2" borderId="22" applyAlignment="1" pivotButton="0" quotePrefix="0" xfId="0">
      <alignment horizontal="left" vertical="center"/>
    </xf>
    <xf numFmtId="0" fontId="6" fillId="2" borderId="3" applyAlignment="1" pivotButton="0" quotePrefix="0" xfId="0">
      <alignment horizontal="center" vertical="center" wrapText="1"/>
    </xf>
    <xf numFmtId="58" fontId="41" fillId="2" borderId="3" applyAlignment="1" pivotButton="0" quotePrefix="0" xfId="0">
      <alignment horizontal="left" vertical="center"/>
    </xf>
    <xf numFmtId="0" fontId="41" fillId="2" borderId="3" applyAlignment="1" pivotButton="0" quotePrefix="0" xfId="0">
      <alignment vertical="center"/>
    </xf>
    <xf numFmtId="0" fontId="41" fillId="2" borderId="3" applyAlignment="1" pivotButton="0" quotePrefix="0" xfId="0">
      <alignment horizontal="center" vertical="center"/>
    </xf>
    <xf numFmtId="169" fontId="12" fillId="2" borderId="3" applyAlignment="1" pivotButton="0" quotePrefix="0" xfId="0">
      <alignment horizontal="left" vertical="center"/>
    </xf>
    <xf numFmtId="0" fontId="46" fillId="2" borderId="3" applyAlignment="1" pivotButton="0" quotePrefix="0" xfId="0">
      <alignment horizontal="center" vertical="center"/>
    </xf>
    <xf numFmtId="0" fontId="25" fillId="2" borderId="1" applyAlignment="1" pivotButton="0" quotePrefix="0" xfId="0">
      <alignment vertical="center"/>
    </xf>
    <xf numFmtId="164" fontId="13" fillId="2" borderId="3" applyAlignment="1" pivotButton="0" quotePrefix="0" xfId="0">
      <alignment horizontal="left" vertical="center"/>
    </xf>
    <xf numFmtId="0" fontId="0" fillId="2" borderId="6" applyAlignment="1" pivotButton="0" quotePrefix="0" xfId="0">
      <alignment horizontal="center" vertical="center"/>
    </xf>
    <xf numFmtId="2" fontId="0" fillId="2" borderId="3" applyAlignment="1" pivotButton="0" quotePrefix="0" xfId="0">
      <alignment horizontal="center" vertical="center"/>
    </xf>
    <xf numFmtId="0" fontId="32" fillId="2" borderId="3" applyAlignment="1" pivotButton="0" quotePrefix="0" xfId="0">
      <alignment horizontal="center" vertical="center" wrapText="1"/>
    </xf>
    <xf numFmtId="0" fontId="36" fillId="2" borderId="3" applyAlignment="1" pivotButton="0" quotePrefix="0" xfId="0">
      <alignment horizontal="center" vertical="center" wrapText="1"/>
    </xf>
    <xf numFmtId="0" fontId="0" fillId="2" borderId="22" applyAlignment="1" pivotButton="0" quotePrefix="0" xfId="0">
      <alignment vertical="center"/>
    </xf>
    <xf numFmtId="167" fontId="15" fillId="2" borderId="3" applyAlignment="1" pivotButton="0" quotePrefix="0" xfId="0">
      <alignment horizontal="center" vertical="center"/>
    </xf>
    <xf numFmtId="0" fontId="15" fillId="2" borderId="5" applyAlignment="1" pivotButton="0" quotePrefix="0" xfId="0">
      <alignment horizontal="center" vertical="center"/>
    </xf>
    <xf numFmtId="164" fontId="18" fillId="2" borderId="3" applyAlignment="1" pivotButton="0" quotePrefix="0" xfId="0">
      <alignment horizontal="center" vertical="center"/>
    </xf>
    <xf numFmtId="164" fontId="12" fillId="2" borderId="3" applyAlignment="1" pivotButton="0" quotePrefix="0" xfId="0">
      <alignment horizontal="center" vertical="center"/>
    </xf>
    <xf numFmtId="0" fontId="12" fillId="2" borderId="3" applyAlignment="1" pivotButton="0" quotePrefix="0" xfId="0">
      <alignment horizontal="left" vertical="center"/>
    </xf>
    <xf numFmtId="0" fontId="13" fillId="2" borderId="3" applyAlignment="1" pivotButton="0" quotePrefix="0" xfId="0">
      <alignment horizontal="fill" vertical="center"/>
    </xf>
    <xf numFmtId="0" fontId="15" fillId="2" borderId="6" applyAlignment="1" pivotButton="0" quotePrefix="0" xfId="0">
      <alignment vertical="center"/>
    </xf>
    <xf numFmtId="0" fontId="23" fillId="2" borderId="6" applyAlignment="1" pivotButton="0" quotePrefix="0" xfId="0">
      <alignment horizontal="center" vertical="center"/>
    </xf>
    <xf numFmtId="169" fontId="25" fillId="2" borderId="3" applyAlignment="1" pivotButton="0" quotePrefix="0" xfId="0">
      <alignment horizontal="left" vertical="center"/>
    </xf>
    <xf numFmtId="0" fontId="16" fillId="2" borderId="3" applyAlignment="1" pivotButton="0" quotePrefix="0" xfId="0">
      <alignment horizontal="center" vertical="center"/>
    </xf>
    <xf numFmtId="0" fontId="11" fillId="2" borderId="3" applyAlignment="1" pivotButton="0" quotePrefix="0" xfId="0">
      <alignment horizontal="left" vertical="center"/>
    </xf>
    <xf numFmtId="0" fontId="25" fillId="2" borderId="6" applyAlignment="1" pivotButton="0" quotePrefix="0" xfId="0">
      <alignment horizontal="center" vertical="center"/>
    </xf>
    <xf numFmtId="0" fontId="23" fillId="2" borderId="3" applyAlignment="1" pivotButton="0" quotePrefix="0" xfId="0">
      <alignment horizontal="left" vertical="center"/>
    </xf>
    <xf numFmtId="0" fontId="5" fillId="2" borderId="3" applyAlignment="1" pivotButton="0" quotePrefix="0" xfId="0">
      <alignment horizontal="left" vertical="center"/>
    </xf>
    <xf numFmtId="58" fontId="15" fillId="2" borderId="3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18" fillId="2" borderId="0" applyAlignment="1" pivotButton="0" quotePrefix="0" xfId="0">
      <alignment horizontal="left" vertical="center" wrapText="1"/>
    </xf>
    <xf numFmtId="0" fontId="28" fillId="2" borderId="21" applyAlignment="1" pivotButton="0" quotePrefix="0" xfId="0">
      <alignment vertical="center"/>
    </xf>
    <xf numFmtId="0" fontId="33" fillId="2" borderId="15" applyAlignment="1" pivotButton="0" quotePrefix="0" xfId="0">
      <alignment horizontal="center" vertical="center"/>
    </xf>
    <xf numFmtId="0" fontId="11" fillId="2" borderId="3" applyAlignment="1" pivotButton="0" quotePrefix="0" xfId="0">
      <alignment horizontal="center" vertical="center"/>
    </xf>
    <xf numFmtId="0" fontId="26" fillId="2" borderId="15" applyAlignment="1" pivotButton="0" quotePrefix="0" xfId="0">
      <alignment horizontal="center" vertical="center"/>
    </xf>
    <xf numFmtId="0" fontId="18" fillId="2" borderId="6" applyAlignment="1" pivotButton="0" quotePrefix="0" xfId="0">
      <alignment vertical="center"/>
    </xf>
    <xf numFmtId="0" fontId="18" fillId="2" borderId="5" applyAlignment="1" pivotButton="0" quotePrefix="0" xfId="0">
      <alignment horizontal="left" vertical="center"/>
    </xf>
    <xf numFmtId="0" fontId="18" fillId="2" borderId="17" applyAlignment="1" pivotButton="0" quotePrefix="0" xfId="0">
      <alignment horizontal="center" vertical="center"/>
    </xf>
    <xf numFmtId="0" fontId="21" fillId="2" borderId="6" applyAlignment="1" pivotButton="0" quotePrefix="0" xfId="0">
      <alignment horizontal="center" vertical="center"/>
    </xf>
    <xf numFmtId="0" fontId="33" fillId="2" borderId="3" applyAlignment="1" pivotButton="0" quotePrefix="0" xfId="0">
      <alignment horizontal="center" vertical="center"/>
    </xf>
    <xf numFmtId="0" fontId="0" fillId="2" borderId="5" applyAlignment="1" pivotButton="0" quotePrefix="0" xfId="0">
      <alignment vertical="center"/>
    </xf>
    <xf numFmtId="0" fontId="12" fillId="2" borderId="3" applyAlignment="1" pivotButton="0" quotePrefix="0" xfId="0">
      <alignment horizontal="fill" vertical="center" wrapText="1"/>
    </xf>
    <xf numFmtId="0" fontId="0" fillId="2" borderId="3" applyAlignment="1" pivotButton="0" quotePrefix="0" xfId="0">
      <alignment horizontal="left" vertical="center" wrapText="1"/>
    </xf>
    <xf numFmtId="0" fontId="23" fillId="2" borderId="18" applyAlignment="1" pivotButton="0" quotePrefix="0" xfId="0">
      <alignment horizontal="center" vertical="center"/>
    </xf>
    <xf numFmtId="0" fontId="32" fillId="2" borderId="15" applyAlignment="1" pivotButton="0" quotePrefix="0" xfId="0">
      <alignment horizontal="center" vertical="center"/>
    </xf>
    <xf numFmtId="58" fontId="17" fillId="2" borderId="3" applyAlignment="1" pivotButton="0" quotePrefix="0" xfId="0">
      <alignment horizontal="left" vertical="center"/>
    </xf>
    <xf numFmtId="0" fontId="17" fillId="2" borderId="3" applyAlignment="1" pivotButton="0" quotePrefix="0" xfId="0">
      <alignment vertical="center"/>
    </xf>
    <xf numFmtId="0" fontId="17" fillId="2" borderId="3" applyAlignment="1" pivotButton="0" quotePrefix="0" xfId="0">
      <alignment horizontal="fill" vertical="center"/>
    </xf>
    <xf numFmtId="0" fontId="47" fillId="2" borderId="21" applyAlignment="1" pivotButton="0" quotePrefix="0" xfId="0">
      <alignment vertical="center"/>
    </xf>
    <xf numFmtId="0" fontId="17" fillId="2" borderId="3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48" fillId="2" borderId="3" applyAlignment="1" pivotButton="0" quotePrefix="0" xfId="0">
      <alignment horizontal="center" vertical="center"/>
    </xf>
    <xf numFmtId="0" fontId="33" fillId="2" borderId="8" applyAlignment="1" pivotButton="0" quotePrefix="0" xfId="0">
      <alignment vertical="center"/>
    </xf>
    <xf numFmtId="0" fontId="33" fillId="2" borderId="8" applyAlignment="1" pivotButton="0" quotePrefix="0" xfId="0">
      <alignment horizontal="center" vertical="center"/>
    </xf>
    <xf numFmtId="164" fontId="0" fillId="2" borderId="4" applyAlignment="1" pivotButton="0" quotePrefix="0" xfId="0">
      <alignment horizontal="left" vertical="center"/>
    </xf>
    <xf numFmtId="164" fontId="0" fillId="2" borderId="23" applyAlignment="1" pivotButton="0" quotePrefix="0" xfId="0">
      <alignment horizontal="left" vertical="center"/>
    </xf>
    <xf numFmtId="164" fontId="0" fillId="2" borderId="1" applyAlignment="1" pivotButton="0" quotePrefix="0" xfId="0">
      <alignment horizontal="left" vertical="center"/>
    </xf>
    <xf numFmtId="164" fontId="15" fillId="2" borderId="4" applyAlignment="1" pivotButton="0" quotePrefix="0" xfId="0">
      <alignment horizontal="left" vertical="center"/>
    </xf>
    <xf numFmtId="164" fontId="15" fillId="2" borderId="1" applyAlignment="1" pivotButton="0" quotePrefix="0" xfId="0">
      <alignment horizontal="left" vertical="center"/>
    </xf>
    <xf numFmtId="0" fontId="0" fillId="2" borderId="4" applyAlignment="1" pivotButton="0" quotePrefix="0" xfId="0">
      <alignment horizontal="center" vertical="center"/>
    </xf>
    <xf numFmtId="0" fontId="0" fillId="2" borderId="23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64" fontId="15" fillId="2" borderId="23" applyAlignment="1" pivotButton="0" quotePrefix="0" xfId="0">
      <alignment horizontal="left" vertical="center"/>
    </xf>
    <xf numFmtId="0" fontId="12" fillId="2" borderId="0" applyAlignment="1" pivotButton="0" quotePrefix="0" xfId="0">
      <alignment horizontal="left" vertical="center" wrapText="1"/>
    </xf>
    <xf numFmtId="164" fontId="46" fillId="2" borderId="24" applyAlignment="1" pivotButton="0" quotePrefix="0" xfId="0">
      <alignment horizontal="left" vertical="center"/>
    </xf>
    <xf numFmtId="164" fontId="46" fillId="2" borderId="25" applyAlignment="1" pivotButton="0" quotePrefix="0" xfId="0">
      <alignment horizontal="left" vertical="center"/>
    </xf>
    <xf numFmtId="164" fontId="0" fillId="2" borderId="24" applyAlignment="1" pivotButton="0" quotePrefix="0" xfId="0">
      <alignment horizontal="left" vertical="center"/>
    </xf>
    <xf numFmtId="164" fontId="0" fillId="2" borderId="25" applyAlignment="1" pivotButton="0" quotePrefix="0" xfId="0">
      <alignment horizontal="left" vertical="center"/>
    </xf>
    <xf numFmtId="0" fontId="15" fillId="2" borderId="4" applyAlignment="1" pivotButton="0" quotePrefix="0" xfId="0">
      <alignment horizontal="center" vertical="center"/>
    </xf>
    <xf numFmtId="0" fontId="15" fillId="2" borderId="23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/>
    </xf>
    <xf numFmtId="164" fontId="25" fillId="2" borderId="4" applyAlignment="1" pivotButton="0" quotePrefix="0" xfId="0">
      <alignment horizontal="left" vertical="center"/>
    </xf>
    <xf numFmtId="164" fontId="25" fillId="2" borderId="1" applyAlignment="1" pivotButton="0" quotePrefix="0" xfId="0">
      <alignment horizontal="left" vertical="center"/>
    </xf>
    <xf numFmtId="0" fontId="25" fillId="2" borderId="4" applyAlignment="1" pivotButton="0" quotePrefix="0" xfId="0">
      <alignment horizontal="center" vertical="center"/>
    </xf>
    <xf numFmtId="0" fontId="25" fillId="2" borderId="1" applyAlignment="1" pivotButton="0" quotePrefix="0" xfId="0">
      <alignment horizontal="center" vertical="center"/>
    </xf>
    <xf numFmtId="164" fontId="18" fillId="2" borderId="4" applyAlignment="1" pivotButton="0" quotePrefix="0" xfId="0">
      <alignment horizontal="left" vertical="center"/>
    </xf>
    <xf numFmtId="164" fontId="18" fillId="2" borderId="23" applyAlignment="1" pivotButton="0" quotePrefix="0" xfId="0">
      <alignment horizontal="left" vertical="center"/>
    </xf>
    <xf numFmtId="164" fontId="18" fillId="2" borderId="1" applyAlignment="1" pivotButton="0" quotePrefix="0" xfId="0">
      <alignment horizontal="left" vertical="center"/>
    </xf>
    <xf numFmtId="0" fontId="18" fillId="2" borderId="4" applyAlignment="1" pivotButton="0" quotePrefix="0" xfId="0">
      <alignment horizontal="center" vertical="center"/>
    </xf>
    <xf numFmtId="0" fontId="18" fillId="2" borderId="23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164" fontId="25" fillId="2" borderId="23" applyAlignment="1" pivotButton="0" quotePrefix="0" xfId="0">
      <alignment horizontal="left" vertical="center"/>
    </xf>
    <xf numFmtId="0" fontId="25" fillId="2" borderId="23" applyAlignment="1" pivotButton="0" quotePrefix="0" xfId="0">
      <alignment horizontal="center" vertical="center"/>
    </xf>
    <xf numFmtId="164" fontId="12" fillId="2" borderId="4" applyAlignment="1" pivotButton="0" quotePrefix="0" xfId="0">
      <alignment horizontal="left" vertical="center"/>
    </xf>
    <xf numFmtId="164" fontId="12" fillId="2" borderId="1" applyAlignment="1" pivotButton="0" quotePrefix="0" xfId="0">
      <alignment horizontal="left" vertical="center"/>
    </xf>
    <xf numFmtId="0" fontId="12" fillId="2" borderId="4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25" fillId="2" borderId="0" applyAlignment="1" pivotButton="0" quotePrefix="0" xfId="0">
      <alignment horizontal="left" vertical="center" wrapText="1"/>
    </xf>
    <xf numFmtId="164" fontId="12" fillId="2" borderId="23" applyAlignment="1" pivotButton="0" quotePrefix="0" xfId="0">
      <alignment horizontal="left" vertical="center"/>
    </xf>
    <xf numFmtId="164" fontId="15" fillId="2" borderId="4" applyAlignment="1" pivotButton="0" quotePrefix="0" xfId="0">
      <alignment horizontal="center" vertical="center"/>
    </xf>
    <xf numFmtId="164" fontId="15" fillId="2" borderId="23" applyAlignment="1" pivotButton="0" quotePrefix="0" xfId="0">
      <alignment horizontal="center" vertical="center"/>
    </xf>
    <xf numFmtId="164" fontId="15" fillId="2" borderId="1" applyAlignment="1" pivotButton="0" quotePrefix="0" xfId="0">
      <alignment horizontal="center" vertical="center"/>
    </xf>
    <xf numFmtId="167" fontId="12" fillId="2" borderId="4" applyAlignment="1" pivotButton="0" quotePrefix="0" xfId="0">
      <alignment horizontal="center" vertical="center"/>
    </xf>
    <xf numFmtId="167" fontId="12" fillId="2" borderId="23" applyAlignment="1" pivotButton="0" quotePrefix="0" xfId="0">
      <alignment horizontal="center" vertical="center"/>
    </xf>
    <xf numFmtId="167" fontId="12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top" wrapText="1"/>
    </xf>
    <xf numFmtId="0" fontId="15" fillId="2" borderId="4" applyAlignment="1" pivotButton="0" quotePrefix="0" xfId="0">
      <alignment horizontal="left" vertical="center"/>
    </xf>
    <xf numFmtId="0" fontId="15" fillId="2" borderId="1" applyAlignment="1" pivotButton="0" quotePrefix="0" xfId="0">
      <alignment horizontal="left" vertical="center"/>
    </xf>
    <xf numFmtId="0" fontId="12" fillId="2" borderId="23" applyAlignment="1" pivotButton="0" quotePrefix="0" xfId="0">
      <alignment horizontal="center" vertical="center"/>
    </xf>
    <xf numFmtId="167" fontId="15" fillId="2" borderId="4" applyAlignment="1" pivotButton="0" quotePrefix="0" xfId="0">
      <alignment horizontal="left" vertical="center"/>
    </xf>
    <xf numFmtId="167" fontId="15" fillId="2" borderId="1" applyAlignment="1" pivotButton="0" quotePrefix="0" xfId="0">
      <alignment horizontal="left" vertical="center"/>
    </xf>
    <xf numFmtId="167" fontId="12" fillId="2" borderId="4" applyAlignment="1" pivotButton="0" quotePrefix="0" xfId="0">
      <alignment horizontal="left" vertical="center"/>
    </xf>
    <xf numFmtId="167" fontId="12" fillId="2" borderId="1" applyAlignment="1" pivotButton="0" quotePrefix="0" xfId="0">
      <alignment horizontal="left" vertical="center"/>
    </xf>
    <xf numFmtId="0" fontId="15" fillId="2" borderId="23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/>
    </xf>
    <xf numFmtId="0" fontId="3" fillId="2" borderId="4" applyAlignment="1" pivotButton="0" quotePrefix="0" xfId="0">
      <alignment horizontal="center" vertical="center"/>
    </xf>
    <xf numFmtId="0" fontId="4" fillId="2" borderId="4" applyAlignment="1" pivotButton="0" quotePrefix="0" xfId="0">
      <alignment horizontal="left" vertical="center"/>
    </xf>
    <xf numFmtId="0" fontId="4" fillId="2" borderId="4" applyAlignment="1" pivotButton="0" quotePrefix="0" xfId="0">
      <alignment vertical="center"/>
    </xf>
    <xf numFmtId="0" fontId="4" fillId="2" borderId="4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164" fontId="0" fillId="2" borderId="0" applyAlignment="1" pivotButton="0" quotePrefix="0" xfId="0">
      <alignment horizontal="left" vertical="center"/>
    </xf>
    <xf numFmtId="0" fontId="43" fillId="2" borderId="4" applyAlignment="1" pivotButton="0" quotePrefix="0" xfId="0">
      <alignment vertical="center"/>
    </xf>
    <xf numFmtId="170" fontId="44" fillId="2" borderId="3" applyAlignment="1" pivotButton="0" quotePrefix="0" xfId="0">
      <alignment vertical="center"/>
    </xf>
    <xf numFmtId="0" fontId="45" fillId="2" borderId="0" applyAlignment="1" pivotButton="0" quotePrefix="0" xfId="0">
      <alignment vertical="center" wrapText="1"/>
    </xf>
    <xf numFmtId="169" fontId="0" fillId="2" borderId="3" applyAlignment="1" pivotButton="0" quotePrefix="0" xfId="0">
      <alignment horizontal="left" vertical="center"/>
    </xf>
    <xf numFmtId="0" fontId="0" fillId="2" borderId="0" applyAlignment="1" pivotButton="0" quotePrefix="0" xfId="0">
      <alignment horizontal="center" vertical="center"/>
    </xf>
    <xf numFmtId="0" fontId="0" fillId="2" borderId="4" applyAlignment="1" pivotButton="0" quotePrefix="0" xfId="0">
      <alignment vertical="center"/>
    </xf>
    <xf numFmtId="0" fontId="28" fillId="2" borderId="3" applyAlignment="1" pivotButton="0" quotePrefix="0" xfId="0">
      <alignment horizontal="center" vertical="center"/>
    </xf>
    <xf numFmtId="0" fontId="28" fillId="2" borderId="4" applyAlignment="1" pivotButton="0" quotePrefix="0" xfId="0">
      <alignment horizontal="center" vertical="center"/>
    </xf>
    <xf numFmtId="0" fontId="28" fillId="2" borderId="1" applyAlignment="1" pivotButton="0" quotePrefix="0" xfId="0">
      <alignment horizontal="center" vertical="center"/>
    </xf>
    <xf numFmtId="0" fontId="28" fillId="2" borderId="23" applyAlignment="1" pivotButton="0" quotePrefix="0" xfId="0">
      <alignment horizontal="center" vertical="center"/>
    </xf>
    <xf numFmtId="0" fontId="7" fillId="2" borderId="3" applyAlignment="1" pivotButton="0" quotePrefix="0" xfId="0">
      <alignment horizontal="left" vertical="center"/>
    </xf>
    <xf numFmtId="0" fontId="8" fillId="2" borderId="3" applyAlignment="1" pivotButton="0" quotePrefix="0" xfId="0">
      <alignment vertical="center"/>
    </xf>
    <xf numFmtId="0" fontId="23" fillId="2" borderId="13" applyAlignment="1" pivotButton="0" quotePrefix="0" xfId="0">
      <alignment vertical="center"/>
    </xf>
    <xf numFmtId="0" fontId="23" fillId="2" borderId="15" applyAlignment="1" pivotButton="0" quotePrefix="0" xfId="0">
      <alignment vertical="center"/>
    </xf>
    <xf numFmtId="0" fontId="23" fillId="2" borderId="15" applyAlignment="1" pivotButton="0" quotePrefix="0" xfId="0">
      <alignment horizontal="center" vertical="center"/>
    </xf>
    <xf numFmtId="0" fontId="23" fillId="2" borderId="16" applyAlignment="1" pivotButton="0" quotePrefix="0" xfId="0">
      <alignment horizontal="center" vertical="center"/>
    </xf>
    <xf numFmtId="0" fontId="0" fillId="2" borderId="1" applyAlignment="1" pivotButton="0" quotePrefix="0" xfId="0">
      <alignment vertical="center"/>
    </xf>
    <xf numFmtId="0" fontId="24" fillId="2" borderId="10" applyAlignment="1" pivotButton="0" quotePrefix="0" xfId="0">
      <alignment horizontal="center" vertical="center"/>
    </xf>
    <xf numFmtId="0" fontId="24" fillId="2" borderId="21" applyAlignment="1" pivotButton="0" quotePrefix="0" xfId="0">
      <alignment horizontal="center" vertical="center"/>
    </xf>
    <xf numFmtId="0" fontId="24" fillId="2" borderId="22" applyAlignment="1" pivotButton="0" quotePrefix="0" xfId="0">
      <alignment horizontal="center" vertical="center"/>
    </xf>
    <xf numFmtId="0" fontId="0" fillId="2" borderId="4" applyAlignment="1" pivotButton="0" quotePrefix="0" xfId="0">
      <alignment horizontal="left" vertical="center"/>
    </xf>
    <xf numFmtId="0" fontId="0" fillId="2" borderId="23" applyAlignment="1" pivotButton="0" quotePrefix="0" xfId="0">
      <alignment horizontal="left" vertical="center"/>
    </xf>
    <xf numFmtId="0" fontId="13" fillId="2" borderId="0" applyAlignment="1" pivotButton="0" quotePrefix="0" xfId="0">
      <alignment vertical="center"/>
    </xf>
    <xf numFmtId="0" fontId="0" fillId="2" borderId="1" applyAlignment="1" pivotButton="0" quotePrefix="0" xfId="0">
      <alignment horizontal="left" vertical="center"/>
    </xf>
    <xf numFmtId="0" fontId="25" fillId="2" borderId="20" applyAlignment="1" pivotButton="0" quotePrefix="0" xfId="0">
      <alignment vertical="center"/>
    </xf>
    <xf numFmtId="0" fontId="32" fillId="2" borderId="3" applyAlignment="1" pivotButton="0" quotePrefix="0" xfId="0">
      <alignment vertical="center"/>
    </xf>
    <xf numFmtId="0" fontId="32" fillId="2" borderId="15" applyAlignment="1" pivotButton="0" quotePrefix="0" xfId="0">
      <alignment vertical="center"/>
    </xf>
    <xf numFmtId="0" fontId="32" fillId="2" borderId="16" applyAlignment="1" pivotButton="0" quotePrefix="0" xfId="0">
      <alignment horizontal="center" vertical="center"/>
    </xf>
    <xf numFmtId="0" fontId="0" fillId="2" borderId="20" applyAlignment="1" pivotButton="0" quotePrefix="0" xfId="0">
      <alignment vertical="center"/>
    </xf>
    <xf numFmtId="0" fontId="32" fillId="2" borderId="21" applyAlignment="1" pivotButton="0" quotePrefix="0" xfId="0">
      <alignment horizontal="center" vertical="center"/>
    </xf>
    <xf numFmtId="0" fontId="32" fillId="2" borderId="22" applyAlignment="1" pivotButton="0" quotePrefix="0" xfId="0">
      <alignment horizontal="center" vertical="center"/>
    </xf>
    <xf numFmtId="164" fontId="41" fillId="2" borderId="3" applyAlignment="1" pivotButton="0" quotePrefix="0" xfId="0">
      <alignment horizontal="left" vertical="center"/>
    </xf>
    <xf numFmtId="0" fontId="0" fillId="2" borderId="19" applyAlignment="1" pivotButton="0" quotePrefix="0" xfId="0">
      <alignment vertical="center"/>
    </xf>
    <xf numFmtId="0" fontId="23" fillId="2" borderId="3" applyAlignment="1" pivotButton="0" quotePrefix="0" xfId="0">
      <alignment vertical="center"/>
    </xf>
    <xf numFmtId="0" fontId="12" fillId="2" borderId="20" applyAlignment="1" pivotButton="0" quotePrefix="0" xfId="0">
      <alignment vertical="center"/>
    </xf>
    <xf numFmtId="0" fontId="0" fillId="2" borderId="2" applyAlignment="1" pivotButton="0" quotePrefix="0" xfId="0">
      <alignment vertical="center"/>
    </xf>
    <xf numFmtId="0" fontId="0" fillId="2" borderId="3" applyAlignment="1" pivotButton="0" quotePrefix="0" xfId="0">
      <alignment horizontal="right" vertical="center"/>
    </xf>
    <xf numFmtId="0" fontId="15" fillId="2" borderId="5" applyAlignment="1" pivotButton="0" quotePrefix="0" xfId="0">
      <alignment vertical="center"/>
    </xf>
    <xf numFmtId="0" fontId="0" fillId="2" borderId="21" applyAlignment="1" pivotButton="0" quotePrefix="0" xfId="0">
      <alignment vertical="center"/>
    </xf>
    <xf numFmtId="0" fontId="15" fillId="2" borderId="6" applyAlignment="1" pivotButton="0" quotePrefix="0" xfId="0">
      <alignment vertical="center" wrapText="1"/>
    </xf>
    <xf numFmtId="0" fontId="12" fillId="2" borderId="5" applyAlignment="1" pivotButton="0" quotePrefix="0" xfId="0">
      <alignment vertical="center"/>
    </xf>
    <xf numFmtId="0" fontId="12" fillId="2" borderId="5" applyAlignment="1" pivotButton="0" quotePrefix="0" xfId="0">
      <alignment horizontal="left" vertical="center"/>
    </xf>
    <xf numFmtId="164" fontId="28" fillId="2" borderId="22" applyAlignment="1" pivotButton="0" quotePrefix="0" xfId="0">
      <alignment horizontal="center" vertical="center"/>
    </xf>
    <xf numFmtId="0" fontId="13" fillId="2" borderId="5" applyAlignment="1" pivotButton="0" quotePrefix="0" xfId="0">
      <alignment vertical="center"/>
    </xf>
    <xf numFmtId="164" fontId="24" fillId="2" borderId="22" applyAlignment="1" pivotButton="0" quotePrefix="0" xfId="0">
      <alignment horizontal="center" vertical="center"/>
    </xf>
    <xf numFmtId="0" fontId="13" fillId="2" borderId="22" applyAlignment="1" pivotButton="0" quotePrefix="0" xfId="0">
      <alignment vertical="center"/>
    </xf>
    <xf numFmtId="0" fontId="0" fillId="2" borderId="18" applyAlignment="1" pivotButton="0" quotePrefix="0" xfId="0">
      <alignment vertical="center"/>
    </xf>
    <xf numFmtId="0" fontId="0" fillId="2" borderId="6" applyAlignment="1" pivotButton="0" quotePrefix="0" xfId="0">
      <alignment horizontal="left" vertical="center"/>
    </xf>
    <xf numFmtId="0" fontId="0" fillId="2" borderId="3" applyAlignment="1" pivotButton="0" quotePrefix="0" xfId="0">
      <alignment vertical="center" wrapText="1"/>
    </xf>
    <xf numFmtId="0" fontId="18" fillId="2" borderId="5" applyAlignment="1" pivotButton="0" quotePrefix="0" xfId="0">
      <alignment vertical="center"/>
    </xf>
    <xf numFmtId="58" fontId="35" fillId="2" borderId="3" applyAlignment="1" pivotButton="0" quotePrefix="0" xfId="0">
      <alignment horizontal="left" vertical="center"/>
    </xf>
    <xf numFmtId="0" fontId="35" fillId="2" borderId="3" applyAlignment="1" pivotButton="0" quotePrefix="0" xfId="0">
      <alignment vertical="center"/>
    </xf>
    <xf numFmtId="0" fontId="35" fillId="2" borderId="5" applyAlignment="1" pivotButton="0" quotePrefix="0" xfId="0">
      <alignment vertical="center"/>
    </xf>
    <xf numFmtId="0" fontId="35" fillId="2" borderId="3" applyAlignment="1" pivotButton="0" quotePrefix="0" xfId="0">
      <alignment horizontal="center" vertical="center"/>
    </xf>
    <xf numFmtId="0" fontId="46" fillId="2" borderId="4" applyAlignment="1" pivotButton="0" quotePrefix="0" xfId="0">
      <alignment horizontal="center" vertical="center"/>
    </xf>
    <xf numFmtId="0" fontId="46" fillId="2" borderId="1" applyAlignment="1" pivotButton="0" quotePrefix="0" xfId="0">
      <alignment horizontal="center" vertical="center"/>
    </xf>
    <xf numFmtId="0" fontId="15" fillId="2" borderId="4" applyAlignment="1" pivotButton="0" quotePrefix="0" xfId="0">
      <alignment vertical="center"/>
    </xf>
    <xf numFmtId="0" fontId="24" fillId="2" borderId="15" applyAlignment="1" pivotButton="0" quotePrefix="0" xfId="0">
      <alignment horizontal="center" vertical="center"/>
    </xf>
    <xf numFmtId="0" fontId="33" fillId="2" borderId="22" applyAlignment="1" pivotButton="0" quotePrefix="0" xfId="0">
      <alignment horizontal="center" vertical="center"/>
    </xf>
    <xf numFmtId="0" fontId="0" fillId="0" borderId="0" pivotButton="0" quotePrefix="0" xfId="0"/>
    <xf numFmtId="164" fontId="0" fillId="2" borderId="0" applyAlignment="1" pivotButton="0" quotePrefix="0" xfId="0">
      <alignment horizontal="left" vertical="center"/>
    </xf>
    <xf numFmtId="170" fontId="44" fillId="2" borderId="3" applyAlignment="1" pivotButton="0" quotePrefix="0" xfId="0">
      <alignment vertical="center"/>
    </xf>
    <xf numFmtId="167" fontId="12" fillId="2" borderId="3" applyAlignment="1" pivotButton="0" quotePrefix="0" xfId="0">
      <alignment horizontal="center" vertical="center"/>
    </xf>
    <xf numFmtId="169" fontId="0" fillId="2" borderId="3" applyAlignment="1" pivotButton="0" quotePrefix="0" xfId="0">
      <alignment horizontal="left" vertical="center"/>
    </xf>
    <xf numFmtId="0" fontId="0" fillId="2" borderId="26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164" fontId="0" fillId="2" borderId="26" applyAlignment="1" pivotButton="0" quotePrefix="0" xfId="0">
      <alignment horizontal="left" vertical="center"/>
    </xf>
    <xf numFmtId="0" fontId="15" fillId="2" borderId="26" applyAlignment="1" pivotButton="0" quotePrefix="0" xfId="0">
      <alignment horizontal="center" vertical="center"/>
    </xf>
    <xf numFmtId="164" fontId="0" fillId="2" borderId="4" applyAlignment="1" pivotButton="0" quotePrefix="0" xfId="0">
      <alignment horizontal="left" vertical="center"/>
    </xf>
    <xf numFmtId="164" fontId="0" fillId="2" borderId="3" applyAlignment="1" pivotButton="0" quotePrefix="0" xfId="0">
      <alignment horizontal="left" vertical="center"/>
    </xf>
    <xf numFmtId="164" fontId="15" fillId="2" borderId="26" applyAlignment="1" pivotButton="0" quotePrefix="0" xfId="0">
      <alignment horizontal="left" vertical="center"/>
    </xf>
    <xf numFmtId="164" fontId="15" fillId="2" borderId="3" applyAlignment="1" pivotButton="0" quotePrefix="0" xfId="0">
      <alignment horizontal="left" vertical="center"/>
    </xf>
    <xf numFmtId="167" fontId="12" fillId="2" borderId="26" applyAlignment="1" pivotButton="0" quotePrefix="0" xfId="0">
      <alignment horizontal="left" vertical="center"/>
    </xf>
    <xf numFmtId="168" fontId="25" fillId="2" borderId="3" applyAlignment="1" pivotButton="0" quotePrefix="0" xfId="0">
      <alignment vertical="center"/>
    </xf>
    <xf numFmtId="167" fontId="18" fillId="2" borderId="5" applyAlignment="1" pivotButton="0" quotePrefix="0" xfId="0">
      <alignment horizontal="center" vertical="center"/>
    </xf>
    <xf numFmtId="164" fontId="18" fillId="2" borderId="3" applyAlignment="1" pivotButton="0" quotePrefix="0" xfId="0">
      <alignment horizontal="left" vertical="center"/>
    </xf>
    <xf numFmtId="0" fontId="28" fillId="2" borderId="26" applyAlignment="1" pivotButton="0" quotePrefix="0" xfId="0">
      <alignment horizontal="center" vertical="center"/>
    </xf>
    <xf numFmtId="167" fontId="15" fillId="2" borderId="3" applyAlignment="1" pivotButton="0" quotePrefix="0" xfId="0">
      <alignment horizontal="left" vertical="center"/>
    </xf>
    <xf numFmtId="164" fontId="15" fillId="2" borderId="3" applyAlignment="1" pivotButton="0" quotePrefix="0" xfId="0">
      <alignment horizontal="center" vertical="center"/>
    </xf>
    <xf numFmtId="164" fontId="15" fillId="2" borderId="26" applyAlignment="1" pivotButton="0" quotePrefix="0" xfId="0">
      <alignment horizontal="center" vertical="center"/>
    </xf>
    <xf numFmtId="164" fontId="25" fillId="2" borderId="3" applyAlignment="1" pivotButton="0" quotePrefix="0" xfId="0">
      <alignment horizontal="left" vertical="center"/>
    </xf>
    <xf numFmtId="164" fontId="0" fillId="2" borderId="3" applyAlignment="1" pivotButton="0" quotePrefix="0" xfId="0">
      <alignment horizontal="center" vertical="center"/>
    </xf>
    <xf numFmtId="167" fontId="15" fillId="2" borderId="3" applyAlignment="1" pivotButton="0" quotePrefix="0" xfId="0">
      <alignment horizontal="center" vertical="center"/>
    </xf>
    <xf numFmtId="167" fontId="15" fillId="2" borderId="26" applyAlignment="1" pivotButton="0" quotePrefix="0" xfId="0">
      <alignment horizontal="left" vertical="center"/>
    </xf>
    <xf numFmtId="167" fontId="12" fillId="2" borderId="3" applyAlignment="1" pivotButton="0" quotePrefix="0" xfId="0">
      <alignment horizontal="left" vertical="center"/>
    </xf>
    <xf numFmtId="164" fontId="25" fillId="2" borderId="3" applyAlignment="1" pivotButton="0" quotePrefix="0" xfId="0">
      <alignment horizontal="center" vertical="center"/>
    </xf>
    <xf numFmtId="164" fontId="0" fillId="0" borderId="4" applyAlignment="1" pivotButton="0" quotePrefix="0" xfId="0">
      <alignment horizontal="left" vertical="center"/>
    </xf>
    <xf numFmtId="165" fontId="28" fillId="2" borderId="3" applyAlignment="1" pivotButton="0" quotePrefix="0" xfId="0">
      <alignment horizontal="center" vertical="center"/>
    </xf>
    <xf numFmtId="164" fontId="25" fillId="2" borderId="26" applyAlignment="1" pivotButton="0" quotePrefix="0" xfId="0">
      <alignment horizontal="left" vertical="center"/>
    </xf>
    <xf numFmtId="0" fontId="25" fillId="2" borderId="26" applyAlignment="1" pivotButton="0" quotePrefix="0" xfId="0">
      <alignment horizontal="center" vertical="center"/>
    </xf>
    <xf numFmtId="0" fontId="15" fillId="2" borderId="26" applyAlignment="1" pivotButton="0" quotePrefix="0" xfId="0">
      <alignment horizontal="left" vertical="center"/>
    </xf>
    <xf numFmtId="0" fontId="0" fillId="2" borderId="26" applyAlignment="1" pivotButton="0" quotePrefix="0" xfId="0">
      <alignment horizontal="left" vertical="center"/>
    </xf>
    <xf numFmtId="164" fontId="12" fillId="2" borderId="26" applyAlignment="1" pivotButton="0" quotePrefix="0" xfId="0">
      <alignment horizontal="left" vertical="center"/>
    </xf>
    <xf numFmtId="0" fontId="12" fillId="2" borderId="26" applyAlignment="1" pivotButton="0" quotePrefix="0" xfId="0">
      <alignment horizontal="center" vertical="center"/>
    </xf>
    <xf numFmtId="164" fontId="12" fillId="2" borderId="3" applyAlignment="1" pivotButton="0" quotePrefix="0" xfId="0">
      <alignment horizontal="left" vertical="center"/>
    </xf>
    <xf numFmtId="164" fontId="13" fillId="2" borderId="3" applyAlignment="1" pivotButton="0" quotePrefix="0" xfId="0">
      <alignment horizontal="left" vertical="center"/>
    </xf>
    <xf numFmtId="164" fontId="41" fillId="2" borderId="3" applyAlignment="1" pivotButton="0" quotePrefix="0" xfId="0">
      <alignment horizontal="left" vertical="center"/>
    </xf>
    <xf numFmtId="164" fontId="18" fillId="2" borderId="26" applyAlignment="1" pivotButton="0" quotePrefix="0" xfId="0">
      <alignment horizontal="left" vertical="center"/>
    </xf>
    <xf numFmtId="0" fontId="18" fillId="2" borderId="26" applyAlignment="1" pivotButton="0" quotePrefix="0" xfId="0">
      <alignment horizontal="center" vertical="center"/>
    </xf>
    <xf numFmtId="169" fontId="12" fillId="2" borderId="3" applyAlignment="1" pivotButton="0" quotePrefix="0" xfId="0">
      <alignment horizontal="left" vertical="center"/>
    </xf>
    <xf numFmtId="166" fontId="0" fillId="0" borderId="0" applyAlignment="1" pivotButton="0" quotePrefix="0" xfId="0">
      <alignment horizontal="left" vertical="center"/>
    </xf>
    <xf numFmtId="167" fontId="12" fillId="2" borderId="26" applyAlignment="1" pivotButton="0" quotePrefix="0" xfId="0">
      <alignment horizontal="center" vertical="center"/>
    </xf>
    <xf numFmtId="164" fontId="18" fillId="2" borderId="3" applyAlignment="1" pivotButton="0" quotePrefix="0" xfId="0">
      <alignment horizontal="center" vertical="center"/>
    </xf>
    <xf numFmtId="164" fontId="12" fillId="2" borderId="3" applyAlignment="1" pivotButton="0" quotePrefix="0" xfId="0">
      <alignment horizontal="center" vertical="center"/>
    </xf>
    <xf numFmtId="164" fontId="28" fillId="2" borderId="22" applyAlignment="1" pivotButton="0" quotePrefix="0" xfId="0">
      <alignment horizontal="center" vertical="center"/>
    </xf>
    <xf numFmtId="164" fontId="13" fillId="2" borderId="3" applyAlignment="1" pivotButton="0" quotePrefix="0" xfId="0">
      <alignment horizontal="center" vertical="center"/>
    </xf>
    <xf numFmtId="164" fontId="24" fillId="2" borderId="22" applyAlignment="1" pivotButton="0" quotePrefix="0" xfId="0">
      <alignment horizontal="center" vertical="center"/>
    </xf>
    <xf numFmtId="169" fontId="25" fillId="2" borderId="3" applyAlignment="1" pivotButton="0" quotePrefix="0" xfId="0">
      <alignment horizontal="left" vertical="center"/>
    </xf>
    <xf numFmtId="165" fontId="32" fillId="2" borderId="0" applyAlignment="1" pivotButton="0" quotePrefix="0" xfId="0">
      <alignment horizontal="center" vertical="center"/>
    </xf>
    <xf numFmtId="0" fontId="15" fillId="4" borderId="3" applyAlignment="1" pivotButton="0" quotePrefix="0" xfId="0">
      <alignment vertical="center"/>
    </xf>
    <xf numFmtId="0" fontId="18" fillId="4" borderId="3" applyAlignment="1" pivotButton="0" quotePrefix="0" xfId="0">
      <alignment vertical="center"/>
    </xf>
    <xf numFmtId="0" fontId="0" fillId="4" borderId="3" applyAlignment="1" pivotButton="0" quotePrefix="0" xfId="0">
      <alignment vertical="center"/>
    </xf>
    <xf numFmtId="164" fontId="0" fillId="2" borderId="30" applyAlignment="1" pivotButton="0" quotePrefix="0" xfId="0">
      <alignment horizontal="left" vertical="center"/>
    </xf>
    <xf numFmtId="0" fontId="0" fillId="0" borderId="25" pivotButton="0" quotePrefix="0" xfId="0"/>
    <xf numFmtId="0" fontId="13" fillId="4" borderId="3" applyAlignment="1" pivotButton="0" quotePrefix="0" xfId="0">
      <alignment vertical="center"/>
    </xf>
    <xf numFmtId="0" fontId="25" fillId="4" borderId="3" applyAlignment="1" pivotButton="0" quotePrefix="0" xfId="0">
      <alignment vertical="center"/>
    </xf>
    <xf numFmtId="164" fontId="46" fillId="2" borderId="30" applyAlignment="1" pivotButton="0" quotePrefix="0" xfId="0">
      <alignment horizontal="left" vertical="center"/>
    </xf>
    <xf numFmtId="0" fontId="46" fillId="2" borderId="26" applyAlignment="1" pivotButton="0" quotePrefix="0" xfId="0">
      <alignment horizontal="center" vertical="center"/>
    </xf>
    <xf numFmtId="0" fontId="12" fillId="4" borderId="5" applyAlignment="1" pivotButton="0" quotePrefix="0" xfId="0">
      <alignment vertical="center"/>
    </xf>
    <xf numFmtId="0" fontId="12" fillId="4" borderId="0" applyAlignment="1" pivotButton="0" quotePrefix="0" xfId="0">
      <alignment vertical="center"/>
    </xf>
    <xf numFmtId="0" fontId="17" fillId="4" borderId="3" applyAlignment="1" pivotButton="0" quotePrefix="0" xfId="0">
      <alignment vertical="center"/>
    </xf>
    <xf numFmtId="0" fontId="0" fillId="4" borderId="0" applyAlignment="1" pivotButton="0" quotePrefix="0" xfId="0">
      <alignment vertical="center"/>
    </xf>
  </cellXfs>
  <cellStyles count="2">
    <cellStyle name="常规" xfId="0" builtinId="0"/>
    <cellStyle name="常规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DELL</author>
  </authors>
  <commentList>
    <comment ref="H28" authorId="0" shapeId="0">
      <text>
        <t xml:space="preserve">9+6
</t>
      </text>
    </comment>
    <comment ref="H41" authorId="0" shapeId="0">
      <text>
        <t xml:space="preserve">17+12
</t>
      </text>
    </comment>
    <comment ref="H46" authorId="0" shapeId="0">
      <text>
        <t xml:space="preserve">33+35
</t>
      </text>
    </comment>
    <comment ref="H47" authorId="0" shapeId="0">
      <text>
        <t xml:space="preserve">33+35
</t>
      </text>
    </comment>
    <comment ref="H110" authorId="0" shapeId="0">
      <text>
        <t xml:space="preserve">2125/平方
</t>
      </text>
    </comment>
    <comment ref="H111" authorId="0" shapeId="0">
      <text>
        <t>9+6</t>
      </text>
    </comment>
    <comment ref="H115" authorId="0" shapeId="0">
      <text>
        <t xml:space="preserve">￥6.4+￥6
</t>
      </text>
    </comment>
    <comment ref="E166" authorId="0" shapeId="0">
      <text>
        <t xml:space="preserve">设备 小天鹅，不用包边抽绳
</t>
      </text>
    </comment>
    <comment ref="D189" authorId="0" shapeId="0">
      <text>
        <t xml:space="preserve">2024019 退回安，应该要进口扣
</t>
      </text>
    </comment>
    <comment ref="F190" authorId="0" shapeId="0">
      <text>
        <t xml:space="preserve">实际给勤峻1.5米
</t>
      </text>
    </comment>
    <comment ref="F196" authorId="0" shapeId="0">
      <text>
        <t xml:space="preserve">实际付5桶，退回2桶的货款
</t>
      </text>
    </comment>
    <comment ref="H199" authorId="0" shapeId="0">
      <text>
        <t xml:space="preserve">16+10
</t>
      </text>
    </comment>
    <comment ref="H200" authorId="0" shapeId="0">
      <text>
        <t xml:space="preserve">20+15？
</t>
      </text>
    </comment>
    <comment ref="B211" authorId="0" shapeId="0">
      <text>
        <t>20241029：付3765，实际连同上一票是￥3675，多付￥90在以后订单用</t>
      </text>
    </comment>
    <comment ref="E215" authorId="0" shapeId="0">
      <text>
        <t xml:space="preserve">枕套 槽烫
</t>
      </text>
    </comment>
    <comment ref="H221" authorId="0" shapeId="0">
      <text>
        <t xml:space="preserve">33+35
</t>
      </text>
    </comment>
    <comment ref="H225" authorId="0" shapeId="0">
      <text>
        <t xml:space="preserve">特价申请￥7/米
</t>
      </text>
    </comment>
    <comment ref="H226" authorId="0" shapeId="0">
      <text>
        <t xml:space="preserve">14+8
</t>
      </text>
    </comment>
    <comment ref="H227" authorId="0" shapeId="0">
      <text>
        <t xml:space="preserve">14+8
</t>
      </text>
    </comment>
    <comment ref="H244" authorId="0" shapeId="0">
      <text>
        <t xml:space="preserve">20+15
</t>
      </text>
    </comment>
    <comment ref="H259" authorId="0" shapeId="0">
      <text>
        <t>20+15</t>
      </text>
    </comment>
    <comment ref="H260" authorId="0" shapeId="0">
      <text>
        <t>20+15</t>
      </text>
    </comment>
    <comment ref="H267" authorId="0" shapeId="0">
      <text>
        <t xml:space="preserve">15+6
</t>
      </text>
    </comment>
    <comment ref="H268" authorId="0" shapeId="0">
      <text>
        <t xml:space="preserve">16+6
</t>
      </text>
    </comment>
    <comment ref="H275" authorId="0" shapeId="0">
      <text>
        <t xml:space="preserve">6.5+6
</t>
      </text>
    </comment>
    <comment ref="E295" authorId="0" shapeId="0">
      <text>
        <t xml:space="preserve">26元*6.33 +12元 （22-10国产钢扣）；进口钢扣特价，以后都是￥25/对
</t>
      </text>
    </comment>
    <comment ref="H324" authorId="0" shapeId="0">
      <text>
        <t xml:space="preserve">2024-03-01：特价，怼徐莉俊
</t>
      </text>
    </comment>
    <comment ref="K330" authorId="0" shapeId="0">
      <text>
        <t xml:space="preserve">￥13，实际客户支付；
</t>
      </text>
    </comment>
    <comment ref="K340" authorId="0" shapeId="0">
      <text>
        <t xml:space="preserve">实际运费240+200王雷红包
</t>
      </text>
    </comment>
    <comment ref="K342" authorId="0" shapeId="0">
      <text>
        <t xml:space="preserve">运费285 代收代付
</t>
      </text>
    </comment>
    <comment ref="H346" authorId="0" shapeId="0">
      <text>
        <t xml:space="preserve">13+10
</t>
      </text>
    </comment>
    <comment ref="C347" authorId="0" shapeId="0">
      <text>
        <t>差额按25%税点后返回</t>
      </text>
    </comment>
    <comment ref="H358" authorId="0" shapeId="0">
      <text>
        <t>90+6</t>
      </text>
    </comment>
    <comment ref="K369" authorId="0" shapeId="0">
      <text>
        <t xml:space="preserve">110 代收代付
</t>
      </text>
    </comment>
    <comment ref="C373" authorId="0" shapeId="0">
      <text>
        <t xml:space="preserve">发三块2米的全门幅涤纶毡，运费到付
</t>
      </text>
    </comment>
    <comment ref="H373" authorId="0" shapeId="0">
      <text>
        <t xml:space="preserve">15+6
</t>
      </text>
    </comment>
    <comment ref="B374" authorId="0" shapeId="0">
      <text>
        <t xml:space="preserve">直接城市之星到供应商奉贤去提货 后再发客户； 如果先发安德鲁有额外￥260运费
</t>
      </text>
    </comment>
    <comment ref="K374" authorId="0" shapeId="0">
      <text>
        <t xml:space="preserve">￥380； 直接城市之星到供应商奉贤去提货 后再发客户； 如果先发安德鲁有额外￥260运费
</t>
      </text>
    </comment>
    <comment ref="H382" authorId="0" shapeId="0">
      <text>
        <t xml:space="preserve">90+6
</t>
      </text>
    </comment>
    <comment ref="H383" authorId="0" shapeId="0">
      <text>
        <t xml:space="preserve">开票不含运费 或含运费不开票；最终51条上门提货不开票是￥2200
</t>
      </text>
    </comment>
    <comment ref="H385" authorId="0" shapeId="0">
      <text>
        <t xml:space="preserve">17+10
</t>
      </text>
    </comment>
    <comment ref="H399" authorId="0" shapeId="0">
      <text>
        <t xml:space="preserve">进口钢扣￥26+15
</t>
      </text>
    </comment>
    <comment ref="B407" authorId="0" shapeId="0">
      <text>
        <t>安德鲁开票单号为 21236</t>
      </text>
    </comment>
    <comment ref="H408" authorId="0" shapeId="0">
      <text>
        <t xml:space="preserve">￥2125/平方； 原来要涨4%
</t>
      </text>
    </comment>
    <comment ref="H435" authorId="0" shapeId="0">
      <text>
        <t xml:space="preserve">24+10
</t>
      </text>
    </comment>
    <comment ref="H436" authorId="0" shapeId="0">
      <text>
        <t xml:space="preserve">24+10
</t>
      </text>
    </comment>
    <comment ref="H437" authorId="0" shapeId="0">
      <text>
        <t xml:space="preserve">13+10
</t>
      </text>
    </comment>
    <comment ref="H440" authorId="0" shapeId="0">
      <text>
        <t xml:space="preserve">16+10
</t>
      </text>
    </comment>
    <comment ref="H473" authorId="0" shapeId="0">
      <text>
        <t xml:space="preserve">原毡3.38米门幅， 门幅3.38米以内的都按￥1850/米计算；这个尺寸 门幅可以当长度，布卷的长度方向 裁剪客户要的门幅宽度 
</t>
      </text>
    </comment>
    <comment ref="H504" authorId="0" shapeId="0">
      <text>
        <t xml:space="preserve">15+6
</t>
      </text>
    </comment>
    <comment ref="H537" authorId="0" shapeId="0">
      <text>
        <t xml:space="preserve">15+6
</t>
      </text>
    </comment>
    <comment ref="H581" authorId="0" shapeId="0">
      <text>
        <t xml:space="preserve">22+10
</t>
      </text>
    </comment>
    <comment ref="H623" authorId="0" shapeId="0">
      <text>
        <t xml:space="preserve">16+6
</t>
      </text>
    </comment>
    <comment ref="H624" authorId="0" shapeId="0">
      <text>
        <t xml:space="preserve">16+6
</t>
      </text>
    </comment>
    <comment ref="H625" authorId="0" shapeId="0">
      <text>
        <t xml:space="preserve">16+6
</t>
      </text>
    </comment>
    <comment ref="H629" authorId="0" shapeId="0">
      <text>
        <t xml:space="preserve">15+6
</t>
      </text>
    </comment>
    <comment ref="H630" authorId="0" shapeId="0">
      <text>
        <t xml:space="preserve">15+6
</t>
      </text>
    </comment>
    <comment ref="H641" authorId="0" shapeId="0">
      <text>
        <t xml:space="preserve">24+10
</t>
      </text>
    </comment>
    <comment ref="H642" authorId="0" shapeId="0">
      <text>
        <t xml:space="preserve">24+10
</t>
      </text>
    </comment>
    <comment ref="H664" authorId="0" shapeId="0">
      <text>
        <t xml:space="preserve">￥6.5/米含税=￥110.5
</t>
      </text>
    </comment>
    <comment ref="H683" authorId="0" shapeId="0">
      <text>
        <t xml:space="preserve">MANDY工微，光带是按￥25/米；
 后面的芳纶带工单少￥200
</t>
      </text>
    </comment>
    <comment ref="H685" authorId="0" shapeId="0">
      <text>
        <t xml:space="preserve">20240423：32+20，但是这个价格没有考虑额外的裁切成本
</t>
      </text>
    </comment>
    <comment ref="H704" authorId="0" shapeId="0">
      <text>
        <t xml:space="preserve">芳纶￥205/平方
</t>
      </text>
    </comment>
    <comment ref="H724" authorId="0" shapeId="0">
      <text>
        <t xml:space="preserve">正常是￥7.5/米不开票自提价； 75mm是一半的价格
</t>
      </text>
    </comment>
    <comment ref="H725" authorId="0" shapeId="0">
      <text>
        <t xml:space="preserve">正常是￥7.5/米不开票自提价； 75mm是一半的价格
</t>
      </text>
    </comment>
    <comment ref="H733" authorId="0" shapeId="0">
      <text>
        <t xml:space="preserve">实际是26/米，3-18日MANDY工作微发智锐工微
</t>
      </text>
    </comment>
    <comment ref="H741" authorId="0" shapeId="0">
      <text>
        <t xml:space="preserve">90+6
</t>
      </text>
    </comment>
    <comment ref="F751" authorId="0" shapeId="0">
      <text>
        <t xml:space="preserve">20240507 先发
</t>
      </text>
    </comment>
    <comment ref="F752" authorId="0" shapeId="0">
      <text>
        <t xml:space="preserve">等货到
</t>
      </text>
    </comment>
    <comment ref="F753" authorId="0" shapeId="0">
      <text>
        <t xml:space="preserve">20240507 先发
</t>
      </text>
    </comment>
    <comment ref="H768" authorId="0" shapeId="0">
      <text>
        <t xml:space="preserve">进口钢扣￥26+￥15进口钢扣
</t>
      </text>
    </comment>
    <comment ref="B781" authorId="0" shapeId="0">
      <text>
        <t xml:space="preserve">replace PO:23333
</t>
      </text>
    </comment>
    <comment ref="D808" authorId="0" shapeId="0">
      <text>
        <t>以后大货按￥510/卷进行</t>
      </text>
    </comment>
    <comment ref="H818" authorId="0" shapeId="0">
      <text>
        <t xml:space="preserve">￥17/米+10/钢扣
</t>
      </text>
    </comment>
    <comment ref="H826" authorId="0" shapeId="0">
      <text>
        <t xml:space="preserve">13+10
</t>
      </text>
    </comment>
    <comment ref="H845" authorId="0" shapeId="0">
      <text>
        <t xml:space="preserve">开票自提￥7.5
最终不开票2款合计按￥1400 </t>
      </text>
    </comment>
    <comment ref="H846" authorId="0" shapeId="0">
      <text>
        <t>开票自提 ￥6.5</t>
      </text>
    </comment>
    <comment ref="H875" authorId="0" shapeId="0">
      <text>
        <t xml:space="preserve">￥15+6
</t>
      </text>
    </comment>
    <comment ref="H877" authorId="0" shapeId="0">
      <text>
        <t xml:space="preserve">￥90+6
</t>
      </text>
    </comment>
    <comment ref="H886" authorId="0" shapeId="0">
      <text>
        <t xml:space="preserve">不开票按合计￥1200
</t>
      </text>
    </comment>
    <comment ref="H889" authorId="0" shapeId="0">
      <text>
        <t xml:space="preserve">100米=28kg
</t>
      </text>
    </comment>
    <comment ref="H902" authorId="0" shapeId="0">
      <text>
        <t xml:space="preserve">实际合计￥790不开票不含运费 ； 100m=28kg
</t>
      </text>
    </comment>
    <comment ref="H919" authorId="0" shapeId="0">
      <text>
        <t xml:space="preserve">数量少，2卷￥35/卷不能含运费
</t>
      </text>
    </comment>
    <comment ref="H940" authorId="0" shapeId="0">
      <text>
        <t xml:space="preserve">只有加工费
</t>
      </text>
    </comment>
    <comment ref="H954" authorId="0" shapeId="0">
      <text>
        <t xml:space="preserve">90+6
</t>
      </text>
    </comment>
    <comment ref="H974" authorId="0" shapeId="0">
      <text>
        <t xml:space="preserve">13+10
</t>
      </text>
    </comment>
    <comment ref="H975" authorId="0" shapeId="0">
      <text>
        <t>12元/工费含扣</t>
      </text>
    </comment>
  </commentList>
</comment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975"/>
  <sheetViews>
    <sheetView tabSelected="1" workbookViewId="0">
      <selection activeCell="E10" sqref="E10"/>
    </sheetView>
  </sheetViews>
  <sheetFormatPr baseColWidth="8" defaultRowHeight="13.8"/>
  <cols>
    <col width="10.109375" customWidth="1" style="322" min="1" max="1"/>
    <col width="11.109375" customWidth="1" style="322" min="2" max="2"/>
    <col width="26" customWidth="1" style="322" min="3" max="3"/>
    <col width="29.109375" customWidth="1" style="322" min="4" max="4"/>
    <col width="18.5546875" customWidth="1" style="322" min="5" max="5"/>
    <col width="17.109375" customWidth="1" style="322" min="6" max="6"/>
    <col width="8.77734375" bestFit="1" customWidth="1" style="322" min="7" max="7"/>
    <col width="15.5546875" bestFit="1" customWidth="1" style="322" min="8" max="8"/>
    <col width="10.109375" customWidth="1" style="322" min="9" max="9"/>
    <col width="11.5546875" bestFit="1" customWidth="1" style="322" min="10" max="10"/>
    <col width="13.77734375" customWidth="1" style="322" min="11" max="11"/>
    <col width="11" bestFit="1" customWidth="1" style="322" min="12" max="12"/>
  </cols>
  <sheetData>
    <row r="1" ht="29.55" customFormat="1" customHeight="1" s="10">
      <c r="A1" s="256" t="inlineStr">
        <is>
          <t>日期</t>
        </is>
      </c>
      <c r="B1" s="257" t="inlineStr">
        <is>
          <t>代码</t>
        </is>
      </c>
      <c r="C1" s="258" t="inlineStr">
        <is>
          <t>客人</t>
        </is>
      </c>
      <c r="D1" s="259" t="inlineStr">
        <is>
          <t>产品</t>
        </is>
      </c>
      <c r="E1" s="259" t="inlineStr">
        <is>
          <t>规格</t>
        </is>
      </c>
      <c r="F1" s="260" t="inlineStr">
        <is>
          <t>数量</t>
        </is>
      </c>
      <c r="G1" s="261" t="inlineStr">
        <is>
          <t>单位</t>
        </is>
      </c>
      <c r="H1" s="323" t="inlineStr">
        <is>
          <t>采购单价 含税</t>
        </is>
      </c>
      <c r="I1" s="323" t="inlineStr">
        <is>
          <t>采购总价</t>
        </is>
      </c>
      <c r="J1" s="263" t="inlineStr">
        <is>
          <t>是否含运费</t>
        </is>
      </c>
      <c r="K1" s="324" t="inlineStr">
        <is>
          <t>总单直付运费</t>
        </is>
      </c>
      <c r="L1" s="265" t="inlineStr">
        <is>
          <t>直付运费 快递单位</t>
        </is>
      </c>
      <c r="N1" s="9" t="n"/>
      <c r="O1" s="9" t="n"/>
      <c r="P1" s="9" t="n"/>
      <c r="Q1" s="9" t="n"/>
      <c r="R1" s="9" t="n"/>
      <c r="S1" s="9" t="n"/>
      <c r="T1" s="9" t="n"/>
      <c r="U1" s="9" t="n"/>
      <c r="V1" s="9" t="n"/>
    </row>
    <row r="2" ht="18" customHeight="1" s="322">
      <c r="A2" s="38" t="n">
        <v>45292</v>
      </c>
      <c r="B2" s="14" t="n"/>
      <c r="C2" s="14" t="inlineStr">
        <is>
          <t>浙江雅润洗涤科技有限公司</t>
        </is>
      </c>
      <c r="D2" s="43" t="inlineStr">
        <is>
          <t>英国蜡粉-无锡发</t>
        </is>
      </c>
      <c r="E2" s="16" t="inlineStr">
        <is>
          <t>20kg/纸箱</t>
        </is>
      </c>
      <c r="F2" s="17" t="n">
        <v>1</v>
      </c>
      <c r="G2" s="18" t="inlineStr">
        <is>
          <t>箱</t>
        </is>
      </c>
      <c r="H2" s="18" t="n">
        <v>825</v>
      </c>
      <c r="I2" s="18">
        <f>H2*F2</f>
        <v/>
      </c>
      <c r="J2" s="325" t="inlineStr">
        <is>
          <t>智锐</t>
        </is>
      </c>
      <c r="K2" s="326" t="n"/>
      <c r="L2" s="14" t="inlineStr">
        <is>
          <t>无锡德邦</t>
        </is>
      </c>
    </row>
    <row r="3" ht="18" customHeight="1" s="322">
      <c r="A3" s="20" t="n">
        <v>45293</v>
      </c>
      <c r="B3" s="14" t="n">
        <v>22872</v>
      </c>
      <c r="C3" s="14" t="inlineStr">
        <is>
          <t>无锡智锐</t>
        </is>
      </c>
      <c r="D3" s="16" t="inlineStr">
        <is>
          <t>T900 AID 毛毡，包边缝合</t>
        </is>
      </c>
      <c r="E3" s="16" t="inlineStr">
        <is>
          <t>3.6*5.15米*20张</t>
        </is>
      </c>
      <c r="F3" s="17" t="n">
        <v>103</v>
      </c>
      <c r="G3" s="18" t="inlineStr">
        <is>
          <t>米</t>
        </is>
      </c>
      <c r="H3" s="18" t="n">
        <v>180</v>
      </c>
      <c r="I3" s="18">
        <f>H3*F3</f>
        <v/>
      </c>
      <c r="J3" s="18" t="inlineStr">
        <is>
          <t>智锐</t>
        </is>
      </c>
      <c r="K3" s="327" t="inlineStr">
        <is>
          <t>/</t>
        </is>
      </c>
      <c r="L3" s="327" t="inlineStr">
        <is>
          <t>/</t>
        </is>
      </c>
    </row>
    <row r="4" ht="18" customHeight="1" s="322">
      <c r="A4" s="20" t="n">
        <v>45293</v>
      </c>
      <c r="B4" s="14" t="n">
        <v>22872</v>
      </c>
      <c r="C4" s="14" t="inlineStr">
        <is>
          <t>无锡智锐</t>
        </is>
      </c>
      <c r="D4" s="16" t="inlineStr">
        <is>
          <t>T900 AID 毛毡，包边缝合</t>
        </is>
      </c>
      <c r="E4" s="16" t="inlineStr">
        <is>
          <t>3.6*7.55米*20张</t>
        </is>
      </c>
      <c r="F4" s="17" t="n">
        <v>151</v>
      </c>
      <c r="G4" s="18" t="inlineStr">
        <is>
          <t>米</t>
        </is>
      </c>
      <c r="H4" s="18" t="n">
        <v>180</v>
      </c>
      <c r="I4" s="18">
        <f>H4*F4</f>
        <v/>
      </c>
      <c r="J4" s="18" t="inlineStr">
        <is>
          <t>智锐</t>
        </is>
      </c>
      <c r="K4" s="328" t="n"/>
      <c r="L4" s="328" t="n"/>
    </row>
    <row r="5" ht="18" customHeight="1" s="322">
      <c r="A5" s="20" t="n">
        <v>45293</v>
      </c>
      <c r="B5" s="14" t="n">
        <v>22872</v>
      </c>
      <c r="C5" s="14" t="inlineStr">
        <is>
          <t>无锡智锐</t>
        </is>
      </c>
      <c r="D5" s="14" t="inlineStr">
        <is>
          <t>850g 涤纶芳纶复合 AID 毛毡，包边缝合</t>
        </is>
      </c>
      <c r="E5" s="16" t="inlineStr">
        <is>
          <t>3.6*7.55米*5张</t>
        </is>
      </c>
      <c r="F5" s="17" t="n">
        <v>37.75</v>
      </c>
      <c r="G5" s="18" t="inlineStr">
        <is>
          <t>米</t>
        </is>
      </c>
      <c r="H5" s="18" t="n">
        <v>397.8</v>
      </c>
      <c r="I5" s="18">
        <f>H5*F5</f>
        <v/>
      </c>
      <c r="J5" s="18" t="inlineStr">
        <is>
          <t>智锐</t>
        </is>
      </c>
      <c r="K5" s="328" t="n"/>
      <c r="L5" s="328" t="n"/>
    </row>
    <row r="6" ht="18" customHeight="1" s="322">
      <c r="A6" s="20" t="n">
        <v>45293</v>
      </c>
      <c r="B6" s="14" t="n">
        <v>22872</v>
      </c>
      <c r="C6" s="14" t="inlineStr">
        <is>
          <t>无锡智锐</t>
        </is>
      </c>
      <c r="D6" s="14" t="inlineStr">
        <is>
          <t>高温蜡粉</t>
        </is>
      </c>
      <c r="E6" s="16" t="inlineStr">
        <is>
          <t>20kg/纸箱</t>
        </is>
      </c>
      <c r="F6" s="17" t="n">
        <v>10</v>
      </c>
      <c r="G6" s="18" t="inlineStr">
        <is>
          <t>箱</t>
        </is>
      </c>
      <c r="H6" s="18" t="n">
        <v>1840</v>
      </c>
      <c r="I6" s="18">
        <f>H6*F6</f>
        <v/>
      </c>
      <c r="J6" s="18" t="inlineStr">
        <is>
          <t>智锐</t>
        </is>
      </c>
      <c r="K6" s="328" t="n"/>
      <c r="L6" s="328" t="n"/>
    </row>
    <row r="7" ht="18" customHeight="1" s="322">
      <c r="A7" s="20" t="n">
        <v>45293</v>
      </c>
      <c r="B7" s="14" t="n">
        <v>22872</v>
      </c>
      <c r="C7" s="14" t="inlineStr">
        <is>
          <t>无锡智锐</t>
        </is>
      </c>
      <c r="D7" s="14" t="inlineStr">
        <is>
          <t>美国3/4导向带</t>
        </is>
      </c>
      <c r="E7" s="16" t="inlineStr">
        <is>
          <t>100码=91.44米</t>
        </is>
      </c>
      <c r="F7" s="17" t="n">
        <v>50</v>
      </c>
      <c r="G7" s="18" t="inlineStr">
        <is>
          <t>盒</t>
        </is>
      </c>
      <c r="H7" s="18" t="n">
        <v>87</v>
      </c>
      <c r="I7" s="18">
        <f>H7*F7</f>
        <v/>
      </c>
      <c r="J7" s="18" t="inlineStr">
        <is>
          <t>智锐</t>
        </is>
      </c>
      <c r="K7" s="329" t="n"/>
      <c r="L7" s="329" t="n"/>
    </row>
    <row r="8" ht="18" customFormat="1" customHeight="1" s="13">
      <c r="A8" s="11" t="n">
        <v>45293</v>
      </c>
      <c r="B8" s="12" t="n">
        <v>22873</v>
      </c>
      <c r="C8" s="12" t="inlineStr">
        <is>
          <t>仁护生医疗科技有限公司</t>
        </is>
      </c>
      <c r="D8" s="12" t="inlineStr">
        <is>
          <t>水洗抽绳网袋</t>
        </is>
      </c>
      <c r="E8" s="12" t="inlineStr">
        <is>
          <t>36"*48"</t>
        </is>
      </c>
      <c r="F8" s="33" t="n">
        <v>10</v>
      </c>
      <c r="G8" s="33" t="inlineStr">
        <is>
          <t>个</t>
        </is>
      </c>
      <c r="H8" s="33" t="n">
        <v>49</v>
      </c>
      <c r="I8" s="33">
        <f>H8*F8</f>
        <v/>
      </c>
      <c r="J8" s="33" t="inlineStr">
        <is>
          <t>智锐</t>
        </is>
      </c>
      <c r="K8" s="330" t="n">
        <v>35</v>
      </c>
      <c r="L8" s="331" t="inlineStr">
        <is>
          <t>德邦</t>
        </is>
      </c>
    </row>
    <row r="9" ht="18" customFormat="1" customHeight="1" s="13">
      <c r="A9" s="11" t="n">
        <v>45293</v>
      </c>
      <c r="B9" s="12" t="n"/>
      <c r="C9" s="12" t="inlineStr">
        <is>
          <t>仁护生医疗科技有限公司</t>
        </is>
      </c>
      <c r="D9" s="12" t="inlineStr">
        <is>
          <t>JTX600导向带-22861备货出</t>
        </is>
      </c>
      <c r="E9" s="12" t="inlineStr">
        <is>
          <t>400米/卷  备货出</t>
        </is>
      </c>
      <c r="F9" s="33" t="n">
        <v>3</v>
      </c>
      <c r="G9" s="33" t="inlineStr">
        <is>
          <t>卷</t>
        </is>
      </c>
      <c r="H9" s="33" t="n">
        <v>235</v>
      </c>
      <c r="I9" s="33">
        <f>H9*F9</f>
        <v/>
      </c>
      <c r="J9" s="33" t="inlineStr">
        <is>
          <t>智锐</t>
        </is>
      </c>
      <c r="K9" s="329" t="n"/>
      <c r="L9" s="329" t="n"/>
    </row>
    <row r="10" ht="18" customHeight="1" s="322">
      <c r="A10" s="20" t="n">
        <v>45293</v>
      </c>
      <c r="B10" s="14" t="n"/>
      <c r="C10" s="16" t="inlineStr">
        <is>
          <t>宿迁市日新洗涤服务有限公司</t>
        </is>
      </c>
      <c r="D10" s="16" t="inlineStr">
        <is>
          <t>美国3/4导向带-22782备货出</t>
        </is>
      </c>
      <c r="E10" s="16" t="inlineStr">
        <is>
          <t>100码=91.44米</t>
        </is>
      </c>
      <c r="F10" s="17" t="n">
        <v>20</v>
      </c>
      <c r="G10" s="18" t="inlineStr">
        <is>
          <t>盒</t>
        </is>
      </c>
      <c r="H10" s="18" t="n">
        <v>87</v>
      </c>
      <c r="I10" s="18">
        <f>H10*F10</f>
        <v/>
      </c>
      <c r="J10" s="18" t="inlineStr">
        <is>
          <t>智锐</t>
        </is>
      </c>
      <c r="K10" s="332" t="n">
        <v>20</v>
      </c>
      <c r="L10" s="17" t="inlineStr">
        <is>
          <t>德邦</t>
        </is>
      </c>
    </row>
    <row r="11" ht="18" customHeight="1" s="322">
      <c r="A11" s="20" t="n">
        <v>45293</v>
      </c>
      <c r="B11" s="14" t="n"/>
      <c r="C11" s="14" t="inlineStr">
        <is>
          <t>广州罡森机电设备有限公司</t>
        </is>
      </c>
      <c r="D11" s="16" t="inlineStr">
        <is>
          <t>T900 AID 毛毡，包边缝合-备货出</t>
        </is>
      </c>
      <c r="E11" s="16" t="inlineStr">
        <is>
          <t>3.6*5.2米*2张</t>
        </is>
      </c>
      <c r="F11" s="17" t="n">
        <v>10.4</v>
      </c>
      <c r="G11" s="18" t="inlineStr">
        <is>
          <t>米</t>
        </is>
      </c>
      <c r="H11" s="18" t="n">
        <v>180</v>
      </c>
      <c r="I11" s="18">
        <f>H11*F11</f>
        <v/>
      </c>
      <c r="J11" s="18" t="inlineStr">
        <is>
          <t>智锐</t>
        </is>
      </c>
      <c r="K11" s="333" t="n">
        <v>110</v>
      </c>
      <c r="L11" s="14" t="inlineStr">
        <is>
          <t>城市之星</t>
        </is>
      </c>
    </row>
    <row r="12" ht="18" customHeight="1" s="322">
      <c r="A12" s="20" t="n">
        <v>45293</v>
      </c>
      <c r="B12" s="14" t="n"/>
      <c r="C12" s="14" t="inlineStr">
        <is>
          <t>广州市亿进清洁剂有限公司</t>
        </is>
      </c>
      <c r="D12" s="14" t="inlineStr">
        <is>
          <t>美国小地球蜡粉</t>
        </is>
      </c>
      <c r="E12" s="14" t="inlineStr">
        <is>
          <t>22.5kg/桶  发货时跟产品一起的送货单，没有的话，货物明细也行</t>
        </is>
      </c>
      <c r="F12" s="17" t="n">
        <v>1</v>
      </c>
      <c r="G12" s="18" t="inlineStr">
        <is>
          <t>桶</t>
        </is>
      </c>
      <c r="H12" s="18" t="n">
        <v>1147.5</v>
      </c>
      <c r="I12" s="18">
        <f>H12*F12</f>
        <v/>
      </c>
      <c r="J12" s="19" t="inlineStr">
        <is>
          <t>到付</t>
        </is>
      </c>
      <c r="K12" s="17" t="n">
        <v>0</v>
      </c>
      <c r="L12" s="17" t="inlineStr">
        <is>
          <t>/</t>
        </is>
      </c>
      <c r="M12" s="1" t="n"/>
      <c r="N12" s="1" t="n"/>
    </row>
    <row r="13" ht="18" customHeight="1" s="322">
      <c r="A13" s="20" t="n">
        <v>45293</v>
      </c>
      <c r="B13" s="12" t="n">
        <v>22874</v>
      </c>
      <c r="C13" s="14" t="inlineStr">
        <is>
          <t>七星洗涤 冯工</t>
        </is>
      </c>
      <c r="D13" s="14" t="inlineStr">
        <is>
          <t xml:space="preserve">扣接打孔防滑条毛毡型送料带缝制防滑条白色 </t>
        </is>
      </c>
      <c r="E13" s="14" t="inlineStr">
        <is>
          <t>68*3300mm</t>
        </is>
      </c>
      <c r="F13" s="17" t="n">
        <v>2</v>
      </c>
      <c r="G13" s="17" t="inlineStr">
        <is>
          <t>条</t>
        </is>
      </c>
      <c r="H13" s="17" t="n">
        <v>90</v>
      </c>
      <c r="I13" s="18">
        <f>H13*F13</f>
        <v/>
      </c>
      <c r="J13" s="157" t="inlineStr">
        <is>
          <t>到付</t>
        </is>
      </c>
      <c r="K13" s="17" t="n">
        <v>0</v>
      </c>
      <c r="L13" s="267" t="inlineStr">
        <is>
          <t>/</t>
        </is>
      </c>
    </row>
    <row r="14" ht="18" customHeight="1" s="322">
      <c r="A14" s="20" t="n">
        <v>45293</v>
      </c>
      <c r="B14" s="14" t="n">
        <v>22875</v>
      </c>
      <c r="C14" s="12" t="inlineStr">
        <is>
          <t>蓝天泰润（北京）洗涤服务有限公司</t>
        </is>
      </c>
      <c r="D14" s="12" t="inlineStr">
        <is>
          <t>芳纶毡 ，包边缝合</t>
        </is>
      </c>
      <c r="E14" s="12" t="inlineStr">
        <is>
          <t>3.6*7.6米*4张</t>
        </is>
      </c>
      <c r="F14" s="17" t="n">
        <v>30.4</v>
      </c>
      <c r="G14" s="18" t="inlineStr">
        <is>
          <t>米</t>
        </is>
      </c>
      <c r="H14" s="18" t="n">
        <v>738</v>
      </c>
      <c r="I14" s="18">
        <f>H14*F14</f>
        <v/>
      </c>
      <c r="J14" s="18" t="inlineStr">
        <is>
          <t>智锐</t>
        </is>
      </c>
      <c r="K14" s="333" t="n">
        <v>280</v>
      </c>
      <c r="L14" s="14" t="inlineStr">
        <is>
          <t>城市之星</t>
        </is>
      </c>
    </row>
    <row r="15" ht="18" customHeight="1" s="322">
      <c r="A15" s="20" t="n">
        <v>45293</v>
      </c>
      <c r="B15" s="14" t="n"/>
      <c r="C15" s="16" t="inlineStr">
        <is>
          <t>广州市金水牛洗衣洗涤服务有限公司</t>
        </is>
      </c>
      <c r="D15" s="16" t="inlineStr">
        <is>
          <t>JTX700导向带-无锡发</t>
        </is>
      </c>
      <c r="E15" s="16" t="inlineStr">
        <is>
          <t xml:space="preserve">400米/卷  </t>
        </is>
      </c>
      <c r="F15" s="17" t="n">
        <v>2</v>
      </c>
      <c r="G15" s="18" t="inlineStr">
        <is>
          <t>卷</t>
        </is>
      </c>
      <c r="H15" s="18" t="n">
        <v>140</v>
      </c>
      <c r="I15" s="18">
        <f>H15*F15</f>
        <v/>
      </c>
      <c r="J15" s="18" t="inlineStr">
        <is>
          <t>智锐</t>
        </is>
      </c>
      <c r="K15" s="332" t="n">
        <v>20</v>
      </c>
      <c r="L15" s="268" t="inlineStr">
        <is>
          <t>无锡德邦</t>
        </is>
      </c>
    </row>
    <row r="16" ht="18" customHeight="1" s="322">
      <c r="A16" s="20" t="n">
        <v>45294</v>
      </c>
      <c r="B16" s="12" t="n">
        <v>22879</v>
      </c>
      <c r="C16" s="16" t="inlineStr">
        <is>
          <t>广州市金水牛洗衣洗涤服务有限公司</t>
        </is>
      </c>
      <c r="D16" s="16" t="inlineStr">
        <is>
          <t>T900 AID 毛毡，包边缝合</t>
        </is>
      </c>
      <c r="E16" s="16" t="inlineStr">
        <is>
          <t>3.3*7.5米*2张  拍标签照片和做好后的包装照片</t>
        </is>
      </c>
      <c r="F16" s="17" t="n">
        <v>15</v>
      </c>
      <c r="G16" s="18" t="inlineStr">
        <is>
          <t>米</t>
        </is>
      </c>
      <c r="H16" s="18" t="n">
        <v>167.5</v>
      </c>
      <c r="I16" s="18">
        <f>H16*F16</f>
        <v/>
      </c>
      <c r="J16" s="18" t="inlineStr">
        <is>
          <t>智锐</t>
        </is>
      </c>
      <c r="K16" s="334" t="n">
        <v>320</v>
      </c>
      <c r="L16" s="327" t="inlineStr">
        <is>
          <t>城市之星</t>
        </is>
      </c>
    </row>
    <row r="17" ht="18" customHeight="1" s="322">
      <c r="A17" s="38" t="n">
        <v>45294</v>
      </c>
      <c r="B17" s="12" t="n">
        <v>22879</v>
      </c>
      <c r="C17" s="16" t="inlineStr">
        <is>
          <t>广州市金水牛洗衣洗涤服务有限公司</t>
        </is>
      </c>
      <c r="D17" s="14" t="inlineStr">
        <is>
          <t>850g 涤纶芳纶复合 AID 毛毡，包边缝合</t>
        </is>
      </c>
      <c r="E17" s="16" t="inlineStr">
        <is>
          <t>3.6*7.5米*3张   贴正反面标签 拍标签照片和做好后的包装照片</t>
        </is>
      </c>
      <c r="F17" s="18" t="n">
        <v>22.5</v>
      </c>
      <c r="G17" s="18" t="inlineStr">
        <is>
          <t>米</t>
        </is>
      </c>
      <c r="H17" s="18" t="n">
        <v>397.8</v>
      </c>
      <c r="I17" s="18">
        <f>H17*F17</f>
        <v/>
      </c>
      <c r="J17" s="18" t="inlineStr">
        <is>
          <t>智锐</t>
        </is>
      </c>
      <c r="K17" s="328" t="n"/>
      <c r="L17" s="328" t="n"/>
    </row>
    <row r="18" ht="18" customHeight="1" s="322">
      <c r="A18" s="38" t="n">
        <v>45294</v>
      </c>
      <c r="B18" s="16" t="n"/>
      <c r="C18" s="16" t="inlineStr">
        <is>
          <t>广州市金水牛洗衣洗涤服务有限公司</t>
        </is>
      </c>
      <c r="D18" s="16" t="inlineStr">
        <is>
          <t>JTX600导向带-22861备货出</t>
        </is>
      </c>
      <c r="E18" s="16" t="inlineStr">
        <is>
          <t>400米/卷  备货出</t>
        </is>
      </c>
      <c r="F18" s="17" t="n">
        <v>4</v>
      </c>
      <c r="G18" s="18" t="inlineStr">
        <is>
          <t>卷</t>
        </is>
      </c>
      <c r="H18" s="18" t="n">
        <v>235</v>
      </c>
      <c r="I18" s="18">
        <f>H18*F18</f>
        <v/>
      </c>
      <c r="J18" s="18" t="inlineStr">
        <is>
          <t>智锐</t>
        </is>
      </c>
      <c r="K18" s="329" t="n"/>
      <c r="L18" s="329" t="n"/>
    </row>
    <row r="19" ht="18" customHeight="1" s="322">
      <c r="A19" s="38" t="n">
        <v>45294</v>
      </c>
      <c r="B19" s="16" t="n"/>
      <c r="C19" s="14" t="inlineStr">
        <is>
          <t>杭州鹏尼机电有限公司</t>
        </is>
      </c>
      <c r="D19" s="16" t="inlineStr">
        <is>
          <t>7条钢丝棉打磨布-22745备货出</t>
        </is>
      </c>
      <c r="E19" s="35" t="inlineStr">
        <is>
          <t xml:space="preserve">1.7*1.5米  </t>
        </is>
      </c>
      <c r="F19" s="106" t="n">
        <v>1</v>
      </c>
      <c r="G19" s="18" t="inlineStr">
        <is>
          <t>张</t>
        </is>
      </c>
      <c r="H19" s="18" t="n">
        <v>838</v>
      </c>
      <c r="I19" s="18">
        <f>H19*F19</f>
        <v/>
      </c>
      <c r="J19" s="18" t="inlineStr">
        <is>
          <t>智锐</t>
        </is>
      </c>
      <c r="K19" s="335" t="n">
        <v>14</v>
      </c>
      <c r="L19" s="17" t="inlineStr">
        <is>
          <t>德邦</t>
        </is>
      </c>
    </row>
    <row r="20" ht="18" customHeight="1" s="322">
      <c r="A20" s="38" t="n">
        <v>45294</v>
      </c>
      <c r="B20" s="16" t="n"/>
      <c r="C20" s="16" t="inlineStr">
        <is>
          <t>哈尔滨沐祺机电有限公司</t>
        </is>
      </c>
      <c r="D20" s="16" t="inlineStr">
        <is>
          <t>T900 AID 毛毡，包边缝合-22872备货出</t>
        </is>
      </c>
      <c r="E20" s="16" t="inlineStr">
        <is>
          <t>3.6*5.1米*2张</t>
        </is>
      </c>
      <c r="F20" s="17" t="n">
        <v>10.2</v>
      </c>
      <c r="G20" s="18" t="inlineStr">
        <is>
          <t>米</t>
        </is>
      </c>
      <c r="H20" s="18" t="n">
        <v>180</v>
      </c>
      <c r="I20" s="18">
        <f>H20*F20</f>
        <v/>
      </c>
      <c r="J20" s="18" t="inlineStr">
        <is>
          <t>智锐</t>
        </is>
      </c>
      <c r="K20" s="330" t="n">
        <v>140</v>
      </c>
      <c r="L20" s="327" t="inlineStr">
        <is>
          <t>城市之星</t>
        </is>
      </c>
    </row>
    <row r="21" ht="18" customHeight="1" s="322">
      <c r="A21" s="38" t="n">
        <v>45294</v>
      </c>
      <c r="B21" s="16" t="n"/>
      <c r="C21" s="16" t="inlineStr">
        <is>
          <t>哈尔滨沐祺机电有限公司</t>
        </is>
      </c>
      <c r="D21" s="16" t="inlineStr">
        <is>
          <t>美国3/4导向带-22782备货出</t>
        </is>
      </c>
      <c r="E21" s="16" t="inlineStr">
        <is>
          <t>100码=91.44米</t>
        </is>
      </c>
      <c r="F21" s="17" t="n">
        <v>1</v>
      </c>
      <c r="G21" s="18" t="inlineStr">
        <is>
          <t>盒</t>
        </is>
      </c>
      <c r="H21" s="18" t="n">
        <v>87</v>
      </c>
      <c r="I21" s="18">
        <f>H21*F21</f>
        <v/>
      </c>
      <c r="J21" s="18" t="inlineStr">
        <is>
          <t>智锐</t>
        </is>
      </c>
      <c r="K21" s="329" t="n"/>
      <c r="L21" s="329" t="n"/>
    </row>
    <row r="22" ht="18" customHeight="1" s="322">
      <c r="A22" s="38" t="n">
        <v>45294</v>
      </c>
      <c r="B22" s="16" t="n"/>
      <c r="C22" s="16" t="inlineStr">
        <is>
          <t>张家港海航 杨歌</t>
        </is>
      </c>
      <c r="D22" s="16" t="inlineStr">
        <is>
          <t>英国蜡粉-无锡发</t>
        </is>
      </c>
      <c r="E22" s="16" t="inlineStr">
        <is>
          <t>20kg/纸箱</t>
        </is>
      </c>
      <c r="F22" s="17" t="n">
        <v>1</v>
      </c>
      <c r="G22" s="18" t="inlineStr">
        <is>
          <t>箱</t>
        </is>
      </c>
      <c r="H22" s="18" t="n">
        <v>825</v>
      </c>
      <c r="I22" s="18">
        <f>H22*F22</f>
        <v/>
      </c>
      <c r="J22" s="18" t="inlineStr">
        <is>
          <t>智锐</t>
        </is>
      </c>
      <c r="K22" s="330" t="n">
        <v>106.92</v>
      </c>
      <c r="L22" s="327" t="inlineStr">
        <is>
          <t>货拉拉</t>
        </is>
      </c>
    </row>
    <row r="23" ht="18" customHeight="1" s="322">
      <c r="A23" s="38" t="n">
        <v>45294</v>
      </c>
      <c r="B23" s="16" t="n"/>
      <c r="C23" s="16" t="inlineStr">
        <is>
          <t>张家港海航 杨歌</t>
        </is>
      </c>
      <c r="D23" s="16" t="inlineStr">
        <is>
          <t>带钢丝网上蜡布-无锡发</t>
        </is>
      </c>
      <c r="E23" s="16" t="inlineStr">
        <is>
          <t>3.1*2.1米</t>
        </is>
      </c>
      <c r="F23" s="17" t="n">
        <v>1</v>
      </c>
      <c r="G23" s="18" t="inlineStr">
        <is>
          <t>张</t>
        </is>
      </c>
      <c r="H23" s="18" t="n">
        <v>530</v>
      </c>
      <c r="I23" s="18">
        <f>H23*F23</f>
        <v/>
      </c>
      <c r="J23" s="18" t="inlineStr">
        <is>
          <t>智锐</t>
        </is>
      </c>
      <c r="K23" s="329" t="n"/>
      <c r="L23" s="329" t="n"/>
    </row>
    <row r="24" ht="18" customHeight="1" s="322">
      <c r="A24" s="38" t="n">
        <v>45294</v>
      </c>
      <c r="B24" s="16" t="n"/>
      <c r="C24" s="16" t="inlineStr">
        <is>
          <t>广东玛仕洗涤有限公司</t>
        </is>
      </c>
      <c r="D24" s="16" t="inlineStr">
        <is>
          <t>JTX700导向带-无锡发</t>
        </is>
      </c>
      <c r="E24" s="16" t="inlineStr">
        <is>
          <t xml:space="preserve">400米/卷  </t>
        </is>
      </c>
      <c r="F24" s="17" t="n">
        <v>1</v>
      </c>
      <c r="G24" s="18" t="inlineStr">
        <is>
          <t>卷</t>
        </is>
      </c>
      <c r="H24" s="18" t="n">
        <v>80</v>
      </c>
      <c r="I24" s="33">
        <f>H24*F24</f>
        <v/>
      </c>
      <c r="J24" s="18" t="inlineStr">
        <is>
          <t>智锐</t>
        </is>
      </c>
      <c r="K24" s="336" t="n">
        <v>20</v>
      </c>
      <c r="L24" s="327" t="inlineStr">
        <is>
          <t>德邦</t>
        </is>
      </c>
    </row>
    <row r="25" ht="18" customHeight="1" s="322">
      <c r="A25" s="38" t="n">
        <v>45294</v>
      </c>
      <c r="B25" s="16" t="n"/>
      <c r="C25" s="16" t="inlineStr">
        <is>
          <t>广东玛仕洗涤有限公司</t>
        </is>
      </c>
      <c r="D25" s="14" t="inlineStr">
        <is>
          <t>美国3/4导向带-无锡发</t>
        </is>
      </c>
      <c r="E25" s="16" t="inlineStr">
        <is>
          <t>100码=91.44米</t>
        </is>
      </c>
      <c r="F25" s="17" t="n">
        <v>1</v>
      </c>
      <c r="G25" s="18" t="inlineStr">
        <is>
          <t>盒</t>
        </is>
      </c>
      <c r="H25" s="18" t="n">
        <v>87</v>
      </c>
      <c r="I25" s="33">
        <f>H25*F25</f>
        <v/>
      </c>
      <c r="J25" s="18" t="inlineStr">
        <is>
          <t>智锐</t>
        </is>
      </c>
      <c r="K25" s="329" t="n"/>
      <c r="L25" s="329" t="n"/>
    </row>
    <row r="26" ht="18" customFormat="1" customHeight="1" s="62">
      <c r="A26" s="108" t="n">
        <v>45294</v>
      </c>
      <c r="B26" s="109" t="n"/>
      <c r="C26" s="109" t="inlineStr">
        <is>
          <t>广东玛仕洗涤有限公司</t>
        </is>
      </c>
      <c r="D26" s="109" t="inlineStr">
        <is>
          <t>850g 涤纶芳纶复合 AID 毛毡，包边缝合-22782备货出</t>
        </is>
      </c>
      <c r="E26" s="109" t="inlineStr">
        <is>
          <t>3.6*7.6米*1张</t>
        </is>
      </c>
      <c r="F26" s="110" t="n">
        <v>7.6</v>
      </c>
      <c r="G26" s="110" t="inlineStr">
        <is>
          <t>米</t>
        </is>
      </c>
      <c r="H26" s="110" t="n">
        <v>397.8</v>
      </c>
      <c r="I26" s="33">
        <f>H26*F26</f>
        <v/>
      </c>
      <c r="J26" s="110" t="inlineStr">
        <is>
          <t>智锐</t>
        </is>
      </c>
      <c r="K26" s="336" t="n">
        <v>150</v>
      </c>
      <c r="L26" s="327" t="inlineStr">
        <is>
          <t>城市之星</t>
        </is>
      </c>
    </row>
    <row r="27" ht="18" customFormat="1" customHeight="1" s="62">
      <c r="A27" s="108" t="n">
        <v>45294</v>
      </c>
      <c r="B27" s="109" t="n"/>
      <c r="C27" s="109" t="inlineStr">
        <is>
          <t>广东玛仕洗涤有限公司</t>
        </is>
      </c>
      <c r="D27" s="109" t="inlineStr">
        <is>
          <t>T900 AID 毛毡，包边缝合-22872备货出</t>
        </is>
      </c>
      <c r="E27" s="109" t="inlineStr">
        <is>
          <t>3.6*7.6米*1张</t>
        </is>
      </c>
      <c r="F27" s="110" t="n">
        <v>7.6</v>
      </c>
      <c r="G27" s="110" t="inlineStr">
        <is>
          <t>米</t>
        </is>
      </c>
      <c r="H27" s="110" t="n">
        <v>180</v>
      </c>
      <c r="I27" s="33">
        <f>H27*F27</f>
        <v/>
      </c>
      <c r="J27" s="110" t="inlineStr">
        <is>
          <t>智锐</t>
        </is>
      </c>
      <c r="K27" s="329" t="n"/>
      <c r="L27" s="329" t="n"/>
    </row>
    <row r="28" ht="15.6" customFormat="1" customHeight="1" s="6">
      <c r="A28" s="11" t="n">
        <v>45294</v>
      </c>
      <c r="B28" s="12" t="n">
        <v>22880</v>
      </c>
      <c r="C28" s="12" t="inlineStr">
        <is>
          <t>珠海市东骏名仕洗衣有限公司</t>
        </is>
      </c>
      <c r="D28" s="12" t="inlineStr">
        <is>
          <t>打孔毛毡带</t>
        </is>
      </c>
      <c r="E28" s="12" t="inlineStr">
        <is>
          <t>50*1230mm</t>
        </is>
      </c>
      <c r="F28" s="33" t="n">
        <v>60</v>
      </c>
      <c r="G28" s="33" t="inlineStr">
        <is>
          <t>条</t>
        </is>
      </c>
      <c r="H28" s="33">
        <f>1.23*9+6</f>
        <v/>
      </c>
      <c r="I28" s="33">
        <f>H28*F28</f>
        <v/>
      </c>
      <c r="J28" s="33" t="inlineStr">
        <is>
          <t>智锐</t>
        </is>
      </c>
      <c r="K28" s="335" t="n">
        <v>23</v>
      </c>
      <c r="L28" s="18" t="inlineStr">
        <is>
          <t>德邦</t>
        </is>
      </c>
    </row>
    <row r="29" ht="18" customHeight="1" s="322">
      <c r="A29" s="20" t="n">
        <v>45294</v>
      </c>
      <c r="B29" s="14" t="n">
        <v>22881</v>
      </c>
      <c r="C29" s="14" t="inlineStr">
        <is>
          <t>合肥安施洗涤设备有限公司</t>
        </is>
      </c>
      <c r="D29" s="14" t="inlineStr">
        <is>
          <t>毛毡带</t>
        </is>
      </c>
      <c r="E29" s="14" t="inlineStr">
        <is>
          <t>150*1265mm</t>
        </is>
      </c>
      <c r="F29" s="17" t="n">
        <v>1</v>
      </c>
      <c r="G29" s="17" t="inlineStr">
        <is>
          <t>条</t>
        </is>
      </c>
      <c r="H29" s="17" t="n">
        <v>50.3</v>
      </c>
      <c r="I29" s="33">
        <f>H29*F29</f>
        <v/>
      </c>
      <c r="J29" s="19" t="inlineStr">
        <is>
          <t>到付</t>
        </is>
      </c>
      <c r="K29" s="337" t="n">
        <v>0</v>
      </c>
      <c r="L29" s="210" t="inlineStr">
        <is>
          <t>/</t>
        </is>
      </c>
    </row>
    <row r="30" ht="18" customHeight="1" s="322">
      <c r="A30" s="38" t="n">
        <v>45295</v>
      </c>
      <c r="B30" s="14" t="n"/>
      <c r="C30" s="16" t="inlineStr">
        <is>
          <t>西安乐为机电设备有限公司</t>
        </is>
      </c>
      <c r="D30" s="14" t="inlineStr">
        <is>
          <t>美国小地球蜡粉-22665备货出</t>
        </is>
      </c>
      <c r="E30" s="14" t="inlineStr">
        <is>
          <t xml:space="preserve">22.5kg/桶 </t>
        </is>
      </c>
      <c r="F30" s="17" t="n">
        <v>3</v>
      </c>
      <c r="G30" s="18" t="inlineStr">
        <is>
          <t>桶</t>
        </is>
      </c>
      <c r="H30" s="18" t="n">
        <v>1147.5</v>
      </c>
      <c r="I30" s="33">
        <f>H30*F30</f>
        <v/>
      </c>
      <c r="J30" s="19" t="inlineStr">
        <is>
          <t>到付</t>
        </is>
      </c>
      <c r="K30" s="330" t="n">
        <v>0</v>
      </c>
      <c r="L30" s="327" t="inlineStr">
        <is>
          <t>/</t>
        </is>
      </c>
    </row>
    <row r="31" ht="18" customHeight="1" s="322">
      <c r="A31" s="38" t="n">
        <v>45295</v>
      </c>
      <c r="B31" s="14" t="n"/>
      <c r="C31" s="16" t="inlineStr">
        <is>
          <t>西安乐为机电设备有限公司</t>
        </is>
      </c>
      <c r="D31" s="14" t="inlineStr">
        <is>
          <t>美国小地球蜡粉-22665备货出</t>
        </is>
      </c>
      <c r="E31" s="14" t="inlineStr">
        <is>
          <t>22.5kg/桶  发货人写：雷凯，18629029996.</t>
        </is>
      </c>
      <c r="F31" s="17" t="n">
        <v>2</v>
      </c>
      <c r="G31" s="18" t="inlineStr">
        <is>
          <t>桶</t>
        </is>
      </c>
      <c r="H31" s="18" t="n">
        <v>1147.5</v>
      </c>
      <c r="I31" s="33">
        <f>H31*F31</f>
        <v/>
      </c>
      <c r="J31" s="19" t="inlineStr">
        <is>
          <t>到付</t>
        </is>
      </c>
      <c r="K31" s="329" t="n"/>
      <c r="L31" s="329" t="n"/>
    </row>
    <row r="32" ht="18" customHeight="1" s="322">
      <c r="A32" s="38" t="n">
        <v>45295</v>
      </c>
      <c r="B32" s="14" t="n"/>
      <c r="C32" s="14" t="inlineStr">
        <is>
          <t>同鑫洗涤有限公司</t>
        </is>
      </c>
      <c r="D32" s="14" t="inlineStr">
        <is>
          <t>英国蜡粉-22745备货出</t>
        </is>
      </c>
      <c r="E32" s="14" t="inlineStr">
        <is>
          <t>20kg/纸箱</t>
        </is>
      </c>
      <c r="F32" s="17" t="n">
        <v>1</v>
      </c>
      <c r="G32" s="18" t="inlineStr">
        <is>
          <t>箱</t>
        </is>
      </c>
      <c r="H32" s="18" t="n">
        <v>825</v>
      </c>
      <c r="I32" s="33">
        <f>H32*F32</f>
        <v/>
      </c>
      <c r="J32" s="19" t="inlineStr">
        <is>
          <t>到付</t>
        </is>
      </c>
      <c r="K32" s="337" t="n">
        <v>0</v>
      </c>
      <c r="L32" s="17" t="inlineStr">
        <is>
          <t>/</t>
        </is>
      </c>
    </row>
    <row r="33" ht="18" customFormat="1" customHeight="1" s="4">
      <c r="A33" s="36" t="n">
        <v>45295</v>
      </c>
      <c r="B33" s="26" t="n"/>
      <c r="C33" s="26" t="inlineStr">
        <is>
          <t>上海恒裕</t>
        </is>
      </c>
      <c r="D33" s="26" t="inlineStr">
        <is>
          <t>JTX500导向带 -无锡发</t>
        </is>
      </c>
      <c r="E33" s="26" t="inlineStr">
        <is>
          <t xml:space="preserve">400米/卷 </t>
        </is>
      </c>
      <c r="F33" s="19" t="n">
        <v>1</v>
      </c>
      <c r="G33" s="112" t="inlineStr">
        <is>
          <t>卷</t>
        </is>
      </c>
      <c r="H33" s="112" t="n">
        <v>140</v>
      </c>
      <c r="I33" s="19">
        <f>H33*F33</f>
        <v/>
      </c>
      <c r="J33" s="338" t="inlineStr">
        <is>
          <t>智锐</t>
        </is>
      </c>
      <c r="K33" s="339" t="n">
        <v>8</v>
      </c>
      <c r="L33" s="115" t="inlineStr">
        <is>
          <t>无锡德邦</t>
        </is>
      </c>
    </row>
    <row r="34" ht="18" customHeight="1" s="322">
      <c r="A34" s="38" t="n">
        <v>45295</v>
      </c>
      <c r="B34" s="14" t="n"/>
      <c r="C34" s="14" t="inlineStr">
        <is>
          <t>安徽恒净机电设备有限公司</t>
        </is>
      </c>
      <c r="D34" s="14" t="inlineStr">
        <is>
          <t>英国蜡粉-22745备货出</t>
        </is>
      </c>
      <c r="E34" s="14" t="inlineStr">
        <is>
          <t>20kg/纸箱</t>
        </is>
      </c>
      <c r="F34" s="17" t="n">
        <v>3</v>
      </c>
      <c r="G34" s="18" t="inlineStr">
        <is>
          <t>箱</t>
        </is>
      </c>
      <c r="H34" s="18" t="n">
        <v>825</v>
      </c>
      <c r="I34" s="33">
        <f>H34*F34</f>
        <v/>
      </c>
      <c r="J34" s="18" t="inlineStr">
        <is>
          <t>智锐</t>
        </is>
      </c>
      <c r="K34" s="333" t="n">
        <v>100</v>
      </c>
      <c r="L34" s="14" t="inlineStr">
        <is>
          <t>城市之星</t>
        </is>
      </c>
    </row>
    <row r="35" ht="18" customHeight="1" s="322">
      <c r="A35" s="38" t="n">
        <v>45295</v>
      </c>
      <c r="B35" s="14" t="n"/>
      <c r="C35" s="48" t="inlineStr">
        <is>
          <t>遵义速洁诚洗涤有限公司</t>
        </is>
      </c>
      <c r="D35" s="43" t="inlineStr">
        <is>
          <t>德国高温蜡粉-22872备货出</t>
        </is>
      </c>
      <c r="E35" s="14" t="inlineStr">
        <is>
          <t>20kg/纸箱  发顺丰卡航</t>
        </is>
      </c>
      <c r="F35" s="44" t="n">
        <v>1</v>
      </c>
      <c r="G35" s="45" t="inlineStr">
        <is>
          <t>箱</t>
        </is>
      </c>
      <c r="H35" s="116" t="n">
        <v>1840</v>
      </c>
      <c r="I35" s="33">
        <f>H35*F35</f>
        <v/>
      </c>
      <c r="J35" s="18" t="inlineStr">
        <is>
          <t>智锐</t>
        </is>
      </c>
      <c r="K35" s="333" t="n">
        <v>112</v>
      </c>
      <c r="L35" s="17" t="inlineStr">
        <is>
          <t>顺丰</t>
        </is>
      </c>
    </row>
    <row r="36" ht="18" customHeight="1" s="322">
      <c r="A36" s="38" t="n">
        <v>45296</v>
      </c>
      <c r="B36" s="16" t="n"/>
      <c r="C36" s="16" t="inlineStr">
        <is>
          <t>张家港海航 杨歌</t>
        </is>
      </c>
      <c r="D36" s="16" t="inlineStr">
        <is>
          <t>T900 AID 毛毡，包边缝合-无锡发</t>
        </is>
      </c>
      <c r="E36" s="16" t="inlineStr">
        <is>
          <t>3.6*5.2米*2张</t>
        </is>
      </c>
      <c r="F36" s="17" t="n">
        <v>10.4</v>
      </c>
      <c r="G36" s="18" t="inlineStr">
        <is>
          <t>米</t>
        </is>
      </c>
      <c r="H36" s="18" t="n">
        <v>180</v>
      </c>
      <c r="I36" s="33">
        <f>H36*F36</f>
        <v/>
      </c>
      <c r="J36" s="18" t="inlineStr">
        <is>
          <t>智锐</t>
        </is>
      </c>
      <c r="K36" s="335" t="n">
        <v>105.49</v>
      </c>
      <c r="L36" s="17" t="inlineStr">
        <is>
          <t>货拉拉</t>
        </is>
      </c>
    </row>
    <row r="37" ht="18" customHeight="1" s="322">
      <c r="A37" s="20" t="n">
        <v>45296</v>
      </c>
      <c r="B37" s="14" t="n">
        <v>22887</v>
      </c>
      <c r="C37" s="16" t="inlineStr">
        <is>
          <t>沈阳汇隆洗涤设备有限公司</t>
        </is>
      </c>
      <c r="D37" s="16" t="inlineStr">
        <is>
          <t>防静电带</t>
        </is>
      </c>
      <c r="E37" s="16" t="inlineStr">
        <is>
          <t xml:space="preserve">50*6140mm  含扣长度 </t>
        </is>
      </c>
      <c r="F37" s="106" t="n">
        <v>45</v>
      </c>
      <c r="G37" s="18" t="inlineStr">
        <is>
          <t>条</t>
        </is>
      </c>
      <c r="H37" s="18">
        <f>6.14*8+6</f>
        <v/>
      </c>
      <c r="I37" s="33">
        <f>H37*F37</f>
        <v/>
      </c>
      <c r="J37" s="19" t="inlineStr">
        <is>
          <t>到付</t>
        </is>
      </c>
      <c r="K37" s="337" t="n">
        <v>0</v>
      </c>
      <c r="L37" s="17" t="inlineStr">
        <is>
          <t>/</t>
        </is>
      </c>
    </row>
    <row r="38" ht="18" customFormat="1" customHeight="1" s="64">
      <c r="A38" s="117" t="n">
        <v>45296</v>
      </c>
      <c r="B38" s="14" t="n">
        <v>22889</v>
      </c>
      <c r="C38" s="118" t="inlineStr">
        <is>
          <t>广州市翔洁洗涤有限公司</t>
        </is>
      </c>
      <c r="D38" s="118" t="inlineStr">
        <is>
          <t>850g 涤纶芳纶复合 AID 毛毡，包边缝合</t>
        </is>
      </c>
      <c r="E38" s="118" t="inlineStr">
        <is>
          <t>3.6*8.3米*3张   贴正反面标签 拍标签照片和做好后的包装照片</t>
        </is>
      </c>
      <c r="F38" s="119" t="n">
        <v>24.9</v>
      </c>
      <c r="G38" s="119" t="inlineStr">
        <is>
          <t>米</t>
        </is>
      </c>
      <c r="H38" s="119" t="n">
        <v>304.82</v>
      </c>
      <c r="I38" s="119">
        <f>H38*F38</f>
        <v/>
      </c>
      <c r="J38" s="119" t="inlineStr">
        <is>
          <t>智锐</t>
        </is>
      </c>
      <c r="K38" s="335" t="n">
        <v>200</v>
      </c>
      <c r="L38" s="14" t="inlineStr">
        <is>
          <t>城市之星</t>
        </is>
      </c>
    </row>
    <row r="39" ht="18" customHeight="1" s="322">
      <c r="A39" s="20" t="n">
        <v>45296</v>
      </c>
      <c r="B39" s="14" t="n">
        <v>22890</v>
      </c>
      <c r="C39" s="14" t="inlineStr">
        <is>
          <t>广东省佳洁利洗涤有限公司 川岛冯经理</t>
        </is>
      </c>
      <c r="D39" s="14" t="inlineStr">
        <is>
          <t>安德鲁纯芳纶高温烫带</t>
        </is>
      </c>
      <c r="E39" s="14" t="inlineStr">
        <is>
          <t>98*6140mm</t>
        </is>
      </c>
      <c r="F39" s="106" t="n">
        <v>31</v>
      </c>
      <c r="G39" s="18" t="inlineStr">
        <is>
          <t>条</t>
        </is>
      </c>
      <c r="H39" s="18">
        <f>6.14*26</f>
        <v/>
      </c>
      <c r="I39" s="33">
        <f>H39*F39</f>
        <v/>
      </c>
      <c r="J39" s="19" t="inlineStr">
        <is>
          <t>到付</t>
        </is>
      </c>
      <c r="K39" s="334" t="n">
        <v>90</v>
      </c>
      <c r="L39" s="327" t="inlineStr">
        <is>
          <t>/</t>
        </is>
      </c>
    </row>
    <row r="40" ht="18" customHeight="1" s="322">
      <c r="A40" s="20" t="n">
        <v>45296</v>
      </c>
      <c r="B40" s="14" t="n">
        <v>22890</v>
      </c>
      <c r="C40" s="14" t="inlineStr">
        <is>
          <t>广东省佳洁利洗涤有限公司 川岛冯经理</t>
        </is>
      </c>
      <c r="D40" s="14" t="inlineStr">
        <is>
          <t>安德鲁纯芳纶高温烫带</t>
        </is>
      </c>
      <c r="E40" s="14" t="inlineStr">
        <is>
          <t>98*8600mm</t>
        </is>
      </c>
      <c r="F40" s="106" t="n">
        <v>31</v>
      </c>
      <c r="G40" s="18" t="inlineStr">
        <is>
          <t>条</t>
        </is>
      </c>
      <c r="H40" s="18">
        <f>8.6*26</f>
        <v/>
      </c>
      <c r="I40" s="33">
        <f>H40*F40</f>
        <v/>
      </c>
      <c r="J40" s="19" t="inlineStr">
        <is>
          <t>到付</t>
        </is>
      </c>
      <c r="K40" s="328" t="n"/>
      <c r="L40" s="328" t="n"/>
    </row>
    <row r="41" ht="18" customHeight="1" s="322">
      <c r="A41" s="20" t="n">
        <v>45296</v>
      </c>
      <c r="B41" s="14" t="n">
        <v>22890</v>
      </c>
      <c r="C41" s="14" t="inlineStr">
        <is>
          <t>广东省佳洁利洗涤有限公司 川岛冯经理</t>
        </is>
      </c>
      <c r="D41" s="14" t="inlineStr">
        <is>
          <t>打孔毛毡带</t>
        </is>
      </c>
      <c r="E41" s="14" t="inlineStr">
        <is>
          <t>65*2370mm</t>
        </is>
      </c>
      <c r="F41" s="106" t="n">
        <v>45</v>
      </c>
      <c r="G41" s="18" t="inlineStr">
        <is>
          <t>条</t>
        </is>
      </c>
      <c r="H41" s="18">
        <f>2.37*17+12</f>
        <v/>
      </c>
      <c r="I41" s="33">
        <f>H41*F41</f>
        <v/>
      </c>
      <c r="J41" s="19" t="inlineStr">
        <is>
          <t>到付</t>
        </is>
      </c>
      <c r="K41" s="329" t="n"/>
      <c r="L41" s="329" t="n"/>
    </row>
    <row r="42" ht="18" customHeight="1" s="322">
      <c r="A42" s="20" t="n">
        <v>45296</v>
      </c>
      <c r="B42" s="14" t="n"/>
      <c r="C42" s="16" t="inlineStr">
        <is>
          <t>广州市再博机械设备有限公司</t>
        </is>
      </c>
      <c r="D42" s="16" t="inlineStr">
        <is>
          <t>美国3/4"导向带-无锡发</t>
        </is>
      </c>
      <c r="E42" s="16" t="inlineStr">
        <is>
          <t xml:space="preserve">100码=91.44米  </t>
        </is>
      </c>
      <c r="F42" s="17" t="n">
        <v>20</v>
      </c>
      <c r="G42" s="18" t="inlineStr">
        <is>
          <t>盒</t>
        </is>
      </c>
      <c r="H42" s="18" t="n">
        <v>87</v>
      </c>
      <c r="I42" s="33">
        <f>H42*F42</f>
        <v/>
      </c>
      <c r="J42" s="19" t="inlineStr">
        <is>
          <t>到付</t>
        </is>
      </c>
      <c r="K42" s="337" t="n">
        <v>0</v>
      </c>
      <c r="L42" s="269" t="inlineStr">
        <is>
          <t>/</t>
        </is>
      </c>
    </row>
    <row r="43" ht="18" customHeight="1" s="322">
      <c r="A43" s="38" t="n">
        <v>45296</v>
      </c>
      <c r="B43" s="14" t="n">
        <v>22891</v>
      </c>
      <c r="C43" s="63" t="inlineStr">
        <is>
          <t>川岛冯工</t>
        </is>
      </c>
      <c r="D43" s="16" t="inlineStr">
        <is>
          <t xml:space="preserve">包裹毡套   </t>
        </is>
      </c>
      <c r="E43" s="16" t="inlineStr">
        <is>
          <t>毛毡规格3450×860×450g/㎡高温包布规格3480×1550×0.5</t>
        </is>
      </c>
      <c r="F43" s="18" t="n">
        <v>3</v>
      </c>
      <c r="G43" s="18" t="inlineStr">
        <is>
          <t>套</t>
        </is>
      </c>
      <c r="H43" s="18" t="n">
        <v>640</v>
      </c>
      <c r="I43" s="33">
        <f>H43*F43</f>
        <v/>
      </c>
      <c r="J43" s="19" t="inlineStr">
        <is>
          <t>到付</t>
        </is>
      </c>
      <c r="K43" s="334" t="n">
        <v>0</v>
      </c>
      <c r="L43" s="340" t="inlineStr">
        <is>
          <t>/</t>
        </is>
      </c>
    </row>
    <row r="44" ht="18" customHeight="1" s="322">
      <c r="A44" s="20" t="n">
        <v>45296</v>
      </c>
      <c r="B44" s="14" t="n"/>
      <c r="C44" s="63" t="inlineStr">
        <is>
          <t>川岛冯工</t>
        </is>
      </c>
      <c r="D44" s="16" t="inlineStr">
        <is>
          <t>包裹毡套-22745备货出</t>
        </is>
      </c>
      <c r="E44" s="14" t="inlineStr">
        <is>
          <t>毛毡规格3450×860×450g/㎡高温包布规格3480×1550×0.5</t>
        </is>
      </c>
      <c r="F44" s="17" t="n">
        <v>1</v>
      </c>
      <c r="G44" s="17" t="inlineStr">
        <is>
          <t>套</t>
        </is>
      </c>
      <c r="H44" s="18" t="n">
        <v>640</v>
      </c>
      <c r="I44" s="33">
        <f>H44*F44</f>
        <v/>
      </c>
      <c r="J44" s="19" t="inlineStr">
        <is>
          <t>到付</t>
        </is>
      </c>
      <c r="K44" s="329" t="n"/>
      <c r="L44" s="329" t="n"/>
    </row>
    <row r="45" ht="18" customHeight="1" s="322">
      <c r="A45" s="20" t="n">
        <v>45299</v>
      </c>
      <c r="B45" s="14" t="n">
        <v>22892</v>
      </c>
      <c r="C45" s="63" t="inlineStr">
        <is>
          <t>川岛 刘晓宇 周六补了￥120发货费</t>
        </is>
      </c>
      <c r="D45" s="16" t="inlineStr">
        <is>
          <t xml:space="preserve">包裹毡套   </t>
        </is>
      </c>
      <c r="E45" s="14" t="inlineStr">
        <is>
          <t>毛毡规格3450×860×450g/㎡高温包布规格3480×1550×0.5</t>
        </is>
      </c>
      <c r="F45" s="17" t="n">
        <v>2</v>
      </c>
      <c r="G45" s="17" t="inlineStr">
        <is>
          <t>套</t>
        </is>
      </c>
      <c r="H45" s="17" t="n">
        <v>640</v>
      </c>
      <c r="I45" s="33">
        <f>H45*F45</f>
        <v/>
      </c>
      <c r="J45" s="19" t="inlineStr">
        <is>
          <t>到付</t>
        </is>
      </c>
      <c r="K45" s="337" t="n">
        <v>0</v>
      </c>
      <c r="L45" s="269" t="inlineStr">
        <is>
          <t>/</t>
        </is>
      </c>
    </row>
    <row r="46" ht="18" customHeight="1" s="322">
      <c r="A46" s="20" t="n">
        <v>45299</v>
      </c>
      <c r="B46" s="14" t="n">
        <v>22894</v>
      </c>
      <c r="C46" s="14" t="inlineStr">
        <is>
          <t>杭州开元之江清洗连锁有限公司</t>
        </is>
      </c>
      <c r="D46" s="14" t="inlineStr">
        <is>
          <t>墨绿色菱形带</t>
        </is>
      </c>
      <c r="E46" s="14" t="inlineStr">
        <is>
          <t>150*6070mm 进口钢扣</t>
        </is>
      </c>
      <c r="F46" s="17" t="n">
        <v>4</v>
      </c>
      <c r="G46" s="17" t="inlineStr">
        <is>
          <t>条</t>
        </is>
      </c>
      <c r="H46" s="17">
        <f>6.07*33+35</f>
        <v/>
      </c>
      <c r="I46" s="33">
        <f>H46*F46</f>
        <v/>
      </c>
      <c r="J46" s="18" t="inlineStr">
        <is>
          <t>智锐</t>
        </is>
      </c>
      <c r="K46" s="334" t="n">
        <v>24</v>
      </c>
      <c r="L46" s="340" t="inlineStr">
        <is>
          <t>德邦</t>
        </is>
      </c>
    </row>
    <row r="47" ht="18" customHeight="1" s="322">
      <c r="A47" s="20" t="n">
        <v>45299</v>
      </c>
      <c r="B47" s="14" t="n">
        <v>22894</v>
      </c>
      <c r="C47" s="14" t="inlineStr">
        <is>
          <t>杭州开元之江清洗连锁有限公司</t>
        </is>
      </c>
      <c r="D47" s="14" t="inlineStr">
        <is>
          <t>墨绿色菱形带</t>
        </is>
      </c>
      <c r="E47" s="14" t="inlineStr">
        <is>
          <t>150*4780mm 进口钢扣</t>
        </is>
      </c>
      <c r="F47" s="17" t="n">
        <v>2</v>
      </c>
      <c r="G47" s="17" t="inlineStr">
        <is>
          <t>条</t>
        </is>
      </c>
      <c r="H47" s="17">
        <f>4.78*33+35</f>
        <v/>
      </c>
      <c r="I47" s="33">
        <f>H47*F47</f>
        <v/>
      </c>
      <c r="J47" s="18" t="inlineStr">
        <is>
          <t>智锐</t>
        </is>
      </c>
      <c r="K47" s="328" t="n"/>
      <c r="L47" s="328" t="n"/>
    </row>
    <row r="48" ht="18" customHeight="1" s="322">
      <c r="A48" s="20" t="n">
        <v>45299</v>
      </c>
      <c r="B48" s="14" t="n">
        <v>22894</v>
      </c>
      <c r="C48" s="14" t="inlineStr">
        <is>
          <t>杭州开元之江清洗连锁有限公司</t>
        </is>
      </c>
      <c r="D48" s="14" t="inlineStr">
        <is>
          <t>简森款不带钢丝网上蜡布</t>
        </is>
      </c>
      <c r="E48" s="14" t="inlineStr">
        <is>
          <t>1.8*1.1米</t>
        </is>
      </c>
      <c r="F48" s="17" t="n">
        <v>1</v>
      </c>
      <c r="G48" s="17" t="inlineStr">
        <is>
          <t>张</t>
        </is>
      </c>
      <c r="H48" s="17" t="n">
        <v>460</v>
      </c>
      <c r="I48" s="33">
        <f>H48*F48</f>
        <v/>
      </c>
      <c r="J48" s="18" t="inlineStr">
        <is>
          <t>智锐</t>
        </is>
      </c>
      <c r="K48" s="329" t="n"/>
      <c r="L48" s="329" t="n"/>
    </row>
    <row r="49" ht="18" customHeight="1" s="322">
      <c r="A49" s="20" t="n">
        <v>45299</v>
      </c>
      <c r="B49" s="14" t="n">
        <v>22895</v>
      </c>
      <c r="C49" s="14" t="inlineStr">
        <is>
          <t>海南启帆实业有限公司 川岛冯工</t>
        </is>
      </c>
      <c r="D49" s="14" t="inlineStr">
        <is>
          <t>扣接打孔防滑条毛毡型送料带缝制防滑条白色</t>
        </is>
      </c>
      <c r="E49" s="14" t="inlineStr">
        <is>
          <t>68*4620mm    发顺丰到付 发货人写18823061677冯工</t>
        </is>
      </c>
      <c r="F49" s="17" t="n">
        <v>2</v>
      </c>
      <c r="G49" s="17" t="inlineStr">
        <is>
          <t>条</t>
        </is>
      </c>
      <c r="H49" s="17" t="n">
        <v>126.77</v>
      </c>
      <c r="I49" s="33">
        <f>H49*F49</f>
        <v/>
      </c>
      <c r="J49" s="19" t="inlineStr">
        <is>
          <t>到付</t>
        </is>
      </c>
      <c r="K49" s="337" t="n">
        <v>0</v>
      </c>
      <c r="L49" s="269" t="inlineStr">
        <is>
          <t>/</t>
        </is>
      </c>
    </row>
    <row r="50" ht="18" customHeight="1" s="322">
      <c r="A50" s="20" t="n">
        <v>45299</v>
      </c>
      <c r="B50" s="14" t="n">
        <v>22896</v>
      </c>
      <c r="C50" s="14" t="inlineStr">
        <is>
          <t>琼海塔洋博益洗涤厂川岛冯工</t>
        </is>
      </c>
      <c r="D50" s="14" t="inlineStr">
        <is>
          <t>扣接打孔防滑条毛毡型送料带缝制防滑条白色</t>
        </is>
      </c>
      <c r="E50" s="14" t="inlineStr">
        <is>
          <t>68*4620mm    发顺丰到付 发货人写18823061677冯工</t>
        </is>
      </c>
      <c r="F50" s="17" t="n">
        <v>2</v>
      </c>
      <c r="G50" s="17" t="inlineStr">
        <is>
          <t>条</t>
        </is>
      </c>
      <c r="H50" s="17" t="n">
        <v>126.77</v>
      </c>
      <c r="I50" s="33">
        <f>H50*F50</f>
        <v/>
      </c>
      <c r="J50" s="19" t="inlineStr">
        <is>
          <t>到付</t>
        </is>
      </c>
      <c r="K50" s="337" t="n">
        <v>0</v>
      </c>
      <c r="L50" s="269" t="inlineStr">
        <is>
          <t>/</t>
        </is>
      </c>
    </row>
    <row r="51" ht="18" customHeight="1" s="322">
      <c r="A51" s="20" t="n">
        <v>45299</v>
      </c>
      <c r="B51" s="14" t="n">
        <v>22897</v>
      </c>
      <c r="C51" s="14" t="inlineStr">
        <is>
          <t>无锡智锐</t>
        </is>
      </c>
      <c r="D51" s="14" t="inlineStr">
        <is>
          <t>英国蜡粉-安德鲁无锡仓发</t>
        </is>
      </c>
      <c r="E51" s="14" t="inlineStr">
        <is>
          <t>20kg/纸箱  po:21986 客诉已退回上海仓替换1箱</t>
        </is>
      </c>
      <c r="F51" s="17" t="n">
        <v>1</v>
      </c>
      <c r="G51" s="17" t="inlineStr">
        <is>
          <t>箱</t>
        </is>
      </c>
      <c r="H51" s="17" t="n"/>
      <c r="I51" s="33" t="n"/>
      <c r="J51" s="18" t="inlineStr">
        <is>
          <t>智锐</t>
        </is>
      </c>
      <c r="K51" s="334" t="n">
        <v>0</v>
      </c>
      <c r="L51" s="340" t="inlineStr">
        <is>
          <t>/</t>
        </is>
      </c>
    </row>
    <row r="52" ht="18" customHeight="1" s="322">
      <c r="A52" s="20" t="n">
        <v>45299</v>
      </c>
      <c r="B52" s="14" t="n">
        <v>22897</v>
      </c>
      <c r="C52" s="14" t="inlineStr">
        <is>
          <t>无锡智锐</t>
        </is>
      </c>
      <c r="D52" s="14" t="inlineStr">
        <is>
          <t>英国蜡粉-安德鲁无锡仓发</t>
        </is>
      </c>
      <c r="E52" s="14" t="inlineStr">
        <is>
          <t>20kg/纸箱</t>
        </is>
      </c>
      <c r="F52" s="17" t="n">
        <v>5</v>
      </c>
      <c r="G52" s="17" t="inlineStr">
        <is>
          <t>箱</t>
        </is>
      </c>
      <c r="H52" s="17" t="n">
        <v>825</v>
      </c>
      <c r="I52" s="33">
        <f>H52*F52</f>
        <v/>
      </c>
      <c r="J52" s="18" t="inlineStr">
        <is>
          <t>智锐</t>
        </is>
      </c>
      <c r="K52" s="329" t="n"/>
      <c r="L52" s="329" t="n"/>
    </row>
    <row r="53" ht="18" customHeight="1" s="322">
      <c r="A53" s="20" t="n">
        <v>45299</v>
      </c>
      <c r="B53" s="14" t="n"/>
      <c r="C53" s="14" t="inlineStr">
        <is>
          <t>古田洗涤</t>
        </is>
      </c>
      <c r="D53" s="16" t="inlineStr">
        <is>
          <t>T900 AID 毛毡，包边缝合-22872备货出</t>
        </is>
      </c>
      <c r="E53" s="16" t="inlineStr">
        <is>
          <t>3.6*5.2米*2张</t>
        </is>
      </c>
      <c r="F53" s="17" t="n">
        <v>10.4</v>
      </c>
      <c r="G53" s="18" t="inlineStr">
        <is>
          <t>米</t>
        </is>
      </c>
      <c r="H53" s="18" t="n">
        <v>180</v>
      </c>
      <c r="I53" s="33">
        <f>H53*F53</f>
        <v/>
      </c>
      <c r="J53" s="18" t="inlineStr">
        <is>
          <t>智锐</t>
        </is>
      </c>
      <c r="K53" s="336" t="n">
        <v>190</v>
      </c>
      <c r="L53" s="340" t="inlineStr">
        <is>
          <t>城市之星</t>
        </is>
      </c>
    </row>
    <row r="54" ht="18" customHeight="1" s="322">
      <c r="A54" s="20" t="n">
        <v>45299</v>
      </c>
      <c r="B54" s="14" t="n"/>
      <c r="C54" s="14" t="inlineStr">
        <is>
          <t>古田洗涤</t>
        </is>
      </c>
      <c r="D54" s="14" t="inlineStr">
        <is>
          <t>美国小地球蜡粉-22665备货出</t>
        </is>
      </c>
      <c r="E54" s="14" t="inlineStr">
        <is>
          <t>22.5kg/桶  蜡粉和烫毡一起拍个发货照</t>
        </is>
      </c>
      <c r="F54" s="17" t="n">
        <v>2</v>
      </c>
      <c r="G54" s="18" t="inlineStr">
        <is>
          <t>桶</t>
        </is>
      </c>
      <c r="H54" s="18" t="n">
        <v>1147.5</v>
      </c>
      <c r="I54" s="33">
        <f>H54*F54</f>
        <v/>
      </c>
      <c r="J54" s="18" t="inlineStr">
        <is>
          <t>智锐</t>
        </is>
      </c>
      <c r="K54" s="329" t="n"/>
      <c r="L54" s="329" t="n"/>
    </row>
    <row r="55" ht="18" customHeight="1" s="322">
      <c r="A55" s="20" t="n">
        <v>45299</v>
      </c>
      <c r="B55" s="1" t="n"/>
      <c r="C55" s="14" t="inlineStr">
        <is>
          <t>海南坤程洗涤服务有限公司 川岛冯工</t>
        </is>
      </c>
      <c r="D55" s="16" t="inlineStr">
        <is>
          <t>JTX600导向带-22861备货出</t>
        </is>
      </c>
      <c r="E55" s="14" t="inlineStr">
        <is>
          <t>400米/卷    发顺丰到付 发货人写18823061677冯工</t>
        </is>
      </c>
      <c r="F55" s="17" t="n">
        <v>1</v>
      </c>
      <c r="G55" s="17" t="inlineStr">
        <is>
          <t>卷</t>
        </is>
      </c>
      <c r="H55" s="17" t="n">
        <v>235</v>
      </c>
      <c r="I55" s="33">
        <f>H55*F55</f>
        <v/>
      </c>
      <c r="J55" s="19" t="inlineStr">
        <is>
          <t>到付</t>
        </is>
      </c>
      <c r="K55" s="337" t="n">
        <v>0</v>
      </c>
      <c r="L55" s="269" t="inlineStr">
        <is>
          <t>/</t>
        </is>
      </c>
    </row>
    <row r="56" ht="18" customHeight="1" s="322">
      <c r="A56" s="20" t="n">
        <v>45299</v>
      </c>
      <c r="B56" s="14" t="n"/>
      <c r="C56" s="14" t="inlineStr">
        <is>
          <t>长沙赛航机电设备有限公司</t>
        </is>
      </c>
      <c r="D56" s="16" t="inlineStr">
        <is>
          <t>JTX600导向带-22861备货出</t>
        </is>
      </c>
      <c r="E56" s="14" t="inlineStr">
        <is>
          <t>400米/卷</t>
        </is>
      </c>
      <c r="F56" s="17" t="n">
        <v>2</v>
      </c>
      <c r="G56" s="17" t="inlineStr">
        <is>
          <t>卷</t>
        </is>
      </c>
      <c r="H56" s="17" t="n">
        <v>235</v>
      </c>
      <c r="I56" s="33">
        <f>H56*F56</f>
        <v/>
      </c>
      <c r="J56" s="19" t="inlineStr">
        <is>
          <t>到付</t>
        </is>
      </c>
      <c r="K56" s="337" t="n">
        <v>0</v>
      </c>
      <c r="L56" s="269" t="inlineStr">
        <is>
          <t>/</t>
        </is>
      </c>
    </row>
    <row r="57" ht="18" customHeight="1" s="322">
      <c r="A57" s="20" t="n">
        <v>45299</v>
      </c>
      <c r="B57" s="14" t="n"/>
      <c r="C57" s="14" t="inlineStr">
        <is>
          <t>佛山市洗白白洗涤有限公司</t>
        </is>
      </c>
      <c r="D57" s="14" t="inlineStr">
        <is>
          <t>英国蜡粉-22745备货出</t>
        </is>
      </c>
      <c r="E57" s="14" t="inlineStr">
        <is>
          <t>20kg/纸箱</t>
        </is>
      </c>
      <c r="F57" s="17" t="n">
        <v>1</v>
      </c>
      <c r="G57" s="18" t="inlineStr">
        <is>
          <t>箱</t>
        </is>
      </c>
      <c r="H57" s="18" t="n">
        <v>825</v>
      </c>
      <c r="I57" s="33">
        <f>H57*F57</f>
        <v/>
      </c>
      <c r="J57" s="18" t="inlineStr">
        <is>
          <t>智锐</t>
        </is>
      </c>
      <c r="K57" s="333" t="n">
        <v>80</v>
      </c>
      <c r="L57" s="269" t="inlineStr">
        <is>
          <t>城市之星</t>
        </is>
      </c>
    </row>
    <row r="58" ht="18" customHeight="1" s="322">
      <c r="A58" s="20" t="n">
        <v>45299</v>
      </c>
      <c r="B58" s="14" t="n"/>
      <c r="C58" s="14" t="inlineStr">
        <is>
          <t>东莞市康德洗衣有限公司</t>
        </is>
      </c>
      <c r="D58" s="14" t="inlineStr">
        <is>
          <t>英国蜡粉-22745备货出</t>
        </is>
      </c>
      <c r="E58" s="14" t="inlineStr">
        <is>
          <t>20kg/纸箱</t>
        </is>
      </c>
      <c r="F58" s="17" t="n">
        <v>1</v>
      </c>
      <c r="G58" s="18" t="inlineStr">
        <is>
          <t>箱</t>
        </is>
      </c>
      <c r="H58" s="18" t="n">
        <v>825</v>
      </c>
      <c r="I58" s="33">
        <f>H58*F58</f>
        <v/>
      </c>
      <c r="J58" s="18" t="inlineStr">
        <is>
          <t>智锐</t>
        </is>
      </c>
      <c r="K58" s="333" t="n">
        <v>80</v>
      </c>
      <c r="L58" s="269" t="inlineStr">
        <is>
          <t>城市之星</t>
        </is>
      </c>
    </row>
    <row r="59" ht="18" customHeight="1" s="322">
      <c r="A59" s="20" t="n">
        <v>45299</v>
      </c>
      <c r="B59" s="14" t="n">
        <v>22898</v>
      </c>
      <c r="C59" s="14" t="inlineStr">
        <is>
          <t>厦门市霍夫曼机械设备有限公司</t>
        </is>
      </c>
      <c r="D59" s="16" t="inlineStr">
        <is>
          <t>水洗抽绳网袋</t>
        </is>
      </c>
      <c r="E59" s="16" t="inlineStr">
        <is>
          <t>60*90cm</t>
        </is>
      </c>
      <c r="F59" s="17" t="n">
        <v>9</v>
      </c>
      <c r="G59" s="18" t="inlineStr">
        <is>
          <t>个</t>
        </is>
      </c>
      <c r="H59" s="18" t="n">
        <v>34</v>
      </c>
      <c r="I59" s="33">
        <f>H59*F59</f>
        <v/>
      </c>
      <c r="J59" s="19" t="inlineStr">
        <is>
          <t>到付</t>
        </is>
      </c>
      <c r="K59" s="337" t="n">
        <v>0</v>
      </c>
      <c r="L59" s="269" t="inlineStr">
        <is>
          <t>/</t>
        </is>
      </c>
    </row>
    <row r="60" ht="18" customHeight="1" s="322">
      <c r="A60" s="20" t="n">
        <v>45299</v>
      </c>
      <c r="B60" s="14" t="n"/>
      <c r="C60" s="14" t="inlineStr">
        <is>
          <t>广汉市洗事来洗涤厂</t>
        </is>
      </c>
      <c r="D60" s="14" t="inlineStr">
        <is>
          <t>美国小地球蜡粉-22665备货出</t>
        </is>
      </c>
      <c r="E60" s="14" t="inlineStr">
        <is>
          <t xml:space="preserve">22.5kg/桶  </t>
        </is>
      </c>
      <c r="F60" s="17" t="n">
        <v>1</v>
      </c>
      <c r="G60" s="18" t="inlineStr">
        <is>
          <t>桶</t>
        </is>
      </c>
      <c r="H60" s="18" t="n">
        <v>1147.5</v>
      </c>
      <c r="I60" s="33">
        <f>H60*F60</f>
        <v/>
      </c>
      <c r="J60" s="18" t="inlineStr">
        <is>
          <t>智锐</t>
        </is>
      </c>
      <c r="K60" s="333" t="n">
        <v>80</v>
      </c>
      <c r="L60" s="269" t="inlineStr">
        <is>
          <t>城市之星</t>
        </is>
      </c>
    </row>
    <row r="61" ht="18" customHeight="1" s="322">
      <c r="A61" s="20" t="n">
        <v>45299</v>
      </c>
      <c r="B61" s="14" t="n"/>
      <c r="C61" s="16" t="inlineStr">
        <is>
          <t>陕西金河洗涤有限公司</t>
        </is>
      </c>
      <c r="D61" s="14" t="inlineStr">
        <is>
          <t>JTX500导向带 -无锡发</t>
        </is>
      </c>
      <c r="E61" s="14" t="inlineStr">
        <is>
          <t>400米/卷</t>
        </is>
      </c>
      <c r="F61" s="17" t="n">
        <v>3</v>
      </c>
      <c r="G61" s="17" t="inlineStr">
        <is>
          <t>卷</t>
        </is>
      </c>
      <c r="H61" s="17" t="n">
        <v>80</v>
      </c>
      <c r="I61" s="33">
        <f>H61*F61</f>
        <v/>
      </c>
      <c r="J61" s="18" t="inlineStr">
        <is>
          <t>智锐</t>
        </is>
      </c>
      <c r="K61" s="333" t="n">
        <v>24</v>
      </c>
      <c r="L61" s="269" t="inlineStr">
        <is>
          <t>无锡德邦</t>
        </is>
      </c>
      <c r="N61" s="25" t="n"/>
    </row>
    <row r="62" ht="18" customHeight="1" s="322">
      <c r="A62" s="20" t="n">
        <v>45300</v>
      </c>
      <c r="B62" s="14" t="n">
        <v>22901</v>
      </c>
      <c r="C62" s="16" t="inlineStr">
        <is>
          <t>云南达灵洗涤设备销售有限公司</t>
        </is>
      </c>
      <c r="D62" s="14" t="inlineStr">
        <is>
          <t>常规不带钢丝网上蜡布</t>
        </is>
      </c>
      <c r="E62" s="14" t="inlineStr">
        <is>
          <t>3.1*2.1米</t>
        </is>
      </c>
      <c r="F62" s="17" t="n">
        <v>1</v>
      </c>
      <c r="G62" s="18" t="inlineStr">
        <is>
          <t>张</t>
        </is>
      </c>
      <c r="H62" s="18" t="n">
        <v>480</v>
      </c>
      <c r="I62" s="33">
        <f>H62*F62</f>
        <v/>
      </c>
      <c r="J62" s="18" t="inlineStr">
        <is>
          <t>智锐</t>
        </is>
      </c>
      <c r="K62" s="334" t="n">
        <v>37</v>
      </c>
      <c r="L62" s="340" t="inlineStr">
        <is>
          <t>德邦</t>
        </is>
      </c>
      <c r="N62" s="25" t="n"/>
    </row>
    <row r="63" ht="18" customHeight="1" s="322">
      <c r="A63" s="20" t="n">
        <v>45300</v>
      </c>
      <c r="B63" s="14" t="n">
        <v>22901</v>
      </c>
      <c r="C63" s="16" t="inlineStr">
        <is>
          <t>云南达灵洗涤设备销售有限公司</t>
        </is>
      </c>
      <c r="D63" s="14" t="inlineStr">
        <is>
          <t>简森款不带钢丝网上蜡布</t>
        </is>
      </c>
      <c r="E63" s="14" t="inlineStr">
        <is>
          <t>1.8*1.1米</t>
        </is>
      </c>
      <c r="F63" s="17" t="n">
        <v>2</v>
      </c>
      <c r="G63" s="18" t="inlineStr">
        <is>
          <t>张</t>
        </is>
      </c>
      <c r="H63" s="18" t="n">
        <v>460</v>
      </c>
      <c r="I63" s="33">
        <f>H63*F63</f>
        <v/>
      </c>
      <c r="J63" s="18" t="inlineStr">
        <is>
          <t>智锐</t>
        </is>
      </c>
      <c r="K63" s="329" t="n"/>
      <c r="L63" s="329" t="n"/>
      <c r="N63" s="25" t="n"/>
    </row>
    <row r="64" ht="18" customHeight="1" s="322">
      <c r="A64" s="20" t="n">
        <v>45300</v>
      </c>
      <c r="B64" s="341" t="n"/>
      <c r="C64" s="16" t="inlineStr">
        <is>
          <t>杭州宝盛水博园大酒店有限公司</t>
        </is>
      </c>
      <c r="D64" s="16" t="inlineStr">
        <is>
          <t>美国小地球蜡粉-22745备货出</t>
        </is>
      </c>
      <c r="E64" s="121" t="inlineStr">
        <is>
          <t>22.5kg/桶</t>
        </is>
      </c>
      <c r="F64" s="18" t="n">
        <v>1</v>
      </c>
      <c r="G64" s="18" t="inlineStr">
        <is>
          <t>桶</t>
        </is>
      </c>
      <c r="H64" s="18" t="n">
        <v>1147.5</v>
      </c>
      <c r="I64" s="33">
        <f>H64*F64</f>
        <v/>
      </c>
      <c r="J64" s="18" t="inlineStr">
        <is>
          <t>智锐</t>
        </is>
      </c>
      <c r="K64" s="341" t="n">
        <v>38</v>
      </c>
      <c r="L64" s="18" t="inlineStr">
        <is>
          <t>德邦</t>
        </is>
      </c>
      <c r="N64" s="25" t="n"/>
    </row>
    <row r="65" ht="18" customHeight="1" s="322">
      <c r="A65" s="20" t="n">
        <v>45300</v>
      </c>
      <c r="B65" s="14" t="n"/>
      <c r="C65" s="16" t="inlineStr">
        <is>
          <t>深圳市帝俊酒店用品有限公司</t>
        </is>
      </c>
      <c r="D65" s="16" t="inlineStr">
        <is>
          <t>美国3/4导向带-22782备货出</t>
        </is>
      </c>
      <c r="E65" s="16" t="inlineStr">
        <is>
          <t>100码=91.44米</t>
        </is>
      </c>
      <c r="F65" s="17" t="n">
        <v>8</v>
      </c>
      <c r="G65" s="18" t="inlineStr">
        <is>
          <t>盒</t>
        </is>
      </c>
      <c r="H65" s="18" t="n">
        <v>87</v>
      </c>
      <c r="I65" s="33">
        <f>H65*F65</f>
        <v/>
      </c>
      <c r="J65" s="19" t="inlineStr">
        <is>
          <t>到付</t>
        </is>
      </c>
      <c r="K65" s="337" t="n">
        <v>0</v>
      </c>
      <c r="L65" s="342" t="inlineStr">
        <is>
          <t>/</t>
        </is>
      </c>
      <c r="N65" s="25" t="n"/>
    </row>
    <row r="66" ht="18" customHeight="1" s="322">
      <c r="A66" s="23" t="n">
        <v>45300</v>
      </c>
      <c r="B66" s="14" t="n">
        <v>22904</v>
      </c>
      <c r="C66" s="122" t="inlineStr">
        <is>
          <t>泰州市建鸿物联科技服务有限公司</t>
        </is>
      </c>
      <c r="D66" s="123" t="inlineStr">
        <is>
          <t xml:space="preserve">清洁蜡膏 Clean Coat  </t>
        </is>
      </c>
      <c r="E66" s="123" t="inlineStr">
        <is>
          <t>8kg/桶 白桶</t>
        </is>
      </c>
      <c r="F66" s="58" t="n">
        <v>5</v>
      </c>
      <c r="G66" s="59" t="inlineStr">
        <is>
          <t>桶</t>
        </is>
      </c>
      <c r="H66" s="60" t="n">
        <v>850</v>
      </c>
      <c r="I66" s="33">
        <f>H66*F66</f>
        <v/>
      </c>
      <c r="J66" s="21" t="inlineStr">
        <is>
          <t>智锐</t>
        </is>
      </c>
      <c r="K66" s="341" t="n">
        <v>66</v>
      </c>
      <c r="L66" s="342" t="inlineStr">
        <is>
          <t>德邦</t>
        </is>
      </c>
      <c r="M66" s="24" t="n"/>
      <c r="N66" s="25" t="n"/>
    </row>
    <row r="67" ht="18" customHeight="1" s="322">
      <c r="A67" s="20" t="n">
        <v>45300</v>
      </c>
      <c r="B67" s="14" t="n"/>
      <c r="C67" s="14" t="inlineStr">
        <is>
          <t>四川绵阳宏升洗涤</t>
        </is>
      </c>
      <c r="D67" s="16" t="inlineStr">
        <is>
          <t>T900 AID 毛毡，包边缝合-22745备货出</t>
        </is>
      </c>
      <c r="E67" s="16" t="inlineStr">
        <is>
          <t>3.3*5.2米*2张</t>
        </is>
      </c>
      <c r="F67" s="17" t="n">
        <v>10.4</v>
      </c>
      <c r="G67" s="18" t="inlineStr">
        <is>
          <t>米</t>
        </is>
      </c>
      <c r="H67" s="18" t="n">
        <v>167.5</v>
      </c>
      <c r="I67" s="33">
        <f>H67*F67</f>
        <v/>
      </c>
      <c r="J67" s="19" t="inlineStr">
        <is>
          <t>到付</t>
        </is>
      </c>
      <c r="K67" s="337" t="n">
        <v>0</v>
      </c>
      <c r="L67" s="342" t="inlineStr">
        <is>
          <t>/</t>
        </is>
      </c>
      <c r="N67" s="25" t="n"/>
    </row>
    <row r="68" ht="18" customFormat="1" customHeight="1" s="6">
      <c r="A68" s="11" t="n">
        <v>45300</v>
      </c>
      <c r="B68" s="273" t="n">
        <v>22905</v>
      </c>
      <c r="C68" s="12" t="inlineStr">
        <is>
          <t>北京绅联硕达商贸有限公司</t>
        </is>
      </c>
      <c r="D68" s="12" t="inlineStr">
        <is>
          <t>毛毡带样品</t>
        </is>
      </c>
      <c r="E68" s="12" t="inlineStr">
        <is>
          <t>45*1250mm  发货人：北京绅联—戴妍，17710281336</t>
        </is>
      </c>
      <c r="F68" s="124" t="n">
        <v>1</v>
      </c>
      <c r="G68" s="124" t="inlineStr">
        <is>
          <t>条</t>
        </is>
      </c>
      <c r="H68" s="124" t="n">
        <v>14</v>
      </c>
      <c r="I68" s="33">
        <f>H68*F68</f>
        <v/>
      </c>
      <c r="J68" s="33" t="inlineStr">
        <is>
          <t>智锐</t>
        </is>
      </c>
      <c r="K68" s="341" t="n">
        <v>11</v>
      </c>
      <c r="L68" s="342" t="inlineStr">
        <is>
          <t>德邦</t>
        </is>
      </c>
      <c r="N68" s="40" t="n"/>
    </row>
    <row r="69" ht="18" customHeight="1" s="322">
      <c r="A69" s="20" t="n">
        <v>45300</v>
      </c>
      <c r="B69" s="1" t="n">
        <v>22906</v>
      </c>
      <c r="C69" s="14" t="inlineStr">
        <is>
          <t>洪河路杰洁洗涤有限公司 史明路</t>
        </is>
      </c>
      <c r="D69" s="14" t="inlineStr">
        <is>
          <t>扣接打孔防滑条毛毡型送料带缝制防滑条白色</t>
        </is>
      </c>
      <c r="E69" s="14" t="inlineStr">
        <is>
          <t>68*4620mm    发顺丰到付 发货人写史明路 15255570708</t>
        </is>
      </c>
      <c r="F69" s="17" t="n">
        <v>2</v>
      </c>
      <c r="G69" s="17" t="inlineStr">
        <is>
          <t>条</t>
        </is>
      </c>
      <c r="H69" s="17" t="n">
        <v>126.77</v>
      </c>
      <c r="I69" s="33">
        <f>H69*F69</f>
        <v/>
      </c>
      <c r="J69" s="19" t="inlineStr">
        <is>
          <t>到付</t>
        </is>
      </c>
      <c r="K69" s="337" t="n">
        <v>0</v>
      </c>
      <c r="L69" s="342" t="inlineStr">
        <is>
          <t>/</t>
        </is>
      </c>
      <c r="N69" s="25" t="n"/>
    </row>
    <row r="70" ht="18" customHeight="1" s="322">
      <c r="A70" s="20" t="n">
        <v>45300</v>
      </c>
      <c r="B70" s="14" t="n">
        <v>22907</v>
      </c>
      <c r="C70" s="14" t="inlineStr">
        <is>
          <t>无锡智锐</t>
        </is>
      </c>
      <c r="D70" s="14" t="inlineStr">
        <is>
          <t>T900 AID 毛毡，包边缝合</t>
        </is>
      </c>
      <c r="E70" s="14" t="inlineStr">
        <is>
          <t>3.3*5.2米*2张</t>
        </is>
      </c>
      <c r="F70" s="17" t="n">
        <v>10.4</v>
      </c>
      <c r="G70" s="18" t="inlineStr">
        <is>
          <t>米</t>
        </is>
      </c>
      <c r="H70" s="18" t="n">
        <v>167.5</v>
      </c>
      <c r="I70" s="33">
        <f>H70*F70</f>
        <v/>
      </c>
      <c r="J70" s="18" t="inlineStr">
        <is>
          <t>智锐</t>
        </is>
      </c>
      <c r="K70" s="334" t="n">
        <v>320</v>
      </c>
      <c r="L70" s="343" t="inlineStr">
        <is>
          <t>城市之星</t>
        </is>
      </c>
      <c r="N70" s="25" t="n"/>
    </row>
    <row r="71" ht="18" customHeight="1" s="322">
      <c r="A71" s="20" t="n">
        <v>45300</v>
      </c>
      <c r="B71" s="14" t="n">
        <v>22907</v>
      </c>
      <c r="C71" s="14" t="inlineStr">
        <is>
          <t>无锡智锐</t>
        </is>
      </c>
      <c r="D71" s="14" t="inlineStr">
        <is>
          <t>T900 AID 毛毡，包边缝合</t>
        </is>
      </c>
      <c r="E71" s="14" t="inlineStr">
        <is>
          <t>3.6*5.2米*4张</t>
        </is>
      </c>
      <c r="F71" s="17" t="n">
        <v>20.8</v>
      </c>
      <c r="G71" s="18" t="inlineStr">
        <is>
          <t>米</t>
        </is>
      </c>
      <c r="H71" s="18" t="n">
        <v>180</v>
      </c>
      <c r="I71" s="33">
        <f>H71*F71</f>
        <v/>
      </c>
      <c r="J71" s="18" t="inlineStr">
        <is>
          <t>智锐</t>
        </is>
      </c>
      <c r="K71" s="328" t="n"/>
      <c r="L71" s="328" t="n"/>
      <c r="N71" s="25" t="n"/>
    </row>
    <row r="72" ht="18" customHeight="1" s="322">
      <c r="A72" s="20" t="n">
        <v>45300</v>
      </c>
      <c r="B72" s="14" t="n">
        <v>22907</v>
      </c>
      <c r="C72" s="14" t="inlineStr">
        <is>
          <t>无锡智锐</t>
        </is>
      </c>
      <c r="D72" s="14" t="inlineStr">
        <is>
          <t>T900 AID 毛毡，包边缝合</t>
        </is>
      </c>
      <c r="E72" s="14" t="inlineStr">
        <is>
          <t>3.6*7.6米*3张</t>
        </is>
      </c>
      <c r="F72" s="17" t="n">
        <v>22.8</v>
      </c>
      <c r="G72" s="18" t="inlineStr">
        <is>
          <t>米</t>
        </is>
      </c>
      <c r="H72" s="18" t="n">
        <v>180</v>
      </c>
      <c r="I72" s="33">
        <f>H72*F72</f>
        <v/>
      </c>
      <c r="J72" s="18" t="inlineStr">
        <is>
          <t>智锐</t>
        </is>
      </c>
      <c r="K72" s="328" t="n"/>
      <c r="L72" s="328" t="n"/>
      <c r="N72" s="25" t="n"/>
    </row>
    <row r="73" ht="18" customHeight="1" s="322">
      <c r="A73" s="20" t="n">
        <v>45300</v>
      </c>
      <c r="B73" s="14" t="n">
        <v>22907</v>
      </c>
      <c r="C73" s="14" t="inlineStr">
        <is>
          <t>无锡智锐</t>
        </is>
      </c>
      <c r="D73" s="14" t="inlineStr">
        <is>
          <t>850g 涤纶芳纶复合 AID 毛毡，包边缝合</t>
        </is>
      </c>
      <c r="E73" s="14" t="inlineStr">
        <is>
          <t>3.6*7.6米*1张</t>
        </is>
      </c>
      <c r="F73" s="17" t="n">
        <v>7.6</v>
      </c>
      <c r="G73" s="18" t="inlineStr">
        <is>
          <t>米</t>
        </is>
      </c>
      <c r="H73" s="18" t="n">
        <v>397.8</v>
      </c>
      <c r="I73" s="33">
        <f>H73*F73</f>
        <v/>
      </c>
      <c r="J73" s="18" t="inlineStr">
        <is>
          <t>智锐</t>
        </is>
      </c>
      <c r="K73" s="328" t="n"/>
      <c r="L73" s="328" t="n"/>
      <c r="N73" s="25" t="n"/>
    </row>
    <row r="74" ht="18" customHeight="1" s="322">
      <c r="A74" s="20" t="n">
        <v>45300</v>
      </c>
      <c r="B74" s="14" t="n">
        <v>22907</v>
      </c>
      <c r="C74" s="14" t="inlineStr">
        <is>
          <t>无锡智锐</t>
        </is>
      </c>
      <c r="D74" s="14" t="inlineStr">
        <is>
          <t>高温蜡粉</t>
        </is>
      </c>
      <c r="E74" s="14" t="inlineStr">
        <is>
          <t>20kg/纸箱</t>
        </is>
      </c>
      <c r="F74" s="17" t="n">
        <v>3</v>
      </c>
      <c r="G74" s="18" t="inlineStr">
        <is>
          <t>箱</t>
        </is>
      </c>
      <c r="H74" s="18" t="n">
        <v>1840</v>
      </c>
      <c r="I74" s="33">
        <f>H74*F74</f>
        <v/>
      </c>
      <c r="J74" s="18" t="inlineStr">
        <is>
          <t>智锐</t>
        </is>
      </c>
      <c r="K74" s="328" t="n"/>
      <c r="L74" s="328" t="n"/>
      <c r="N74" s="25" t="n"/>
    </row>
    <row r="75" ht="18" customHeight="1" s="322">
      <c r="A75" s="20" t="n">
        <v>45300</v>
      </c>
      <c r="B75" s="14" t="n">
        <v>22907</v>
      </c>
      <c r="C75" s="14" t="inlineStr">
        <is>
          <t>无锡智锐</t>
        </is>
      </c>
      <c r="D75" s="14" t="inlineStr">
        <is>
          <t>美国小地球蜡粉</t>
        </is>
      </c>
      <c r="E75" s="14" t="inlineStr">
        <is>
          <t>20kg/纸箱</t>
        </is>
      </c>
      <c r="F75" s="17" t="n">
        <v>2</v>
      </c>
      <c r="G75" s="18" t="inlineStr">
        <is>
          <t>桶</t>
        </is>
      </c>
      <c r="H75" s="18" t="n">
        <v>1147.5</v>
      </c>
      <c r="I75" s="33">
        <f>H75*F75</f>
        <v/>
      </c>
      <c r="J75" s="18" t="inlineStr">
        <is>
          <t>智锐</t>
        </is>
      </c>
      <c r="K75" s="328" t="n"/>
      <c r="L75" s="328" t="n"/>
      <c r="N75" s="25" t="n"/>
    </row>
    <row r="76" ht="18" customHeight="1" s="322">
      <c r="A76" s="20" t="n">
        <v>45300</v>
      </c>
      <c r="B76" s="14" t="n">
        <v>22907</v>
      </c>
      <c r="C76" s="14" t="inlineStr">
        <is>
          <t>无锡智锐</t>
        </is>
      </c>
      <c r="D76" s="14" t="inlineStr">
        <is>
          <t>美国3/4导向带</t>
        </is>
      </c>
      <c r="E76" s="14" t="inlineStr">
        <is>
          <t>100码=91.44米</t>
        </is>
      </c>
      <c r="F76" s="17" t="n">
        <v>30</v>
      </c>
      <c r="G76" s="18" t="inlineStr">
        <is>
          <t>盒</t>
        </is>
      </c>
      <c r="H76" s="18" t="n">
        <v>87</v>
      </c>
      <c r="I76" s="33">
        <f>H76*F76</f>
        <v/>
      </c>
      <c r="J76" s="18" t="inlineStr">
        <is>
          <t>智锐</t>
        </is>
      </c>
      <c r="K76" s="329" t="n"/>
      <c r="L76" s="329" t="n"/>
      <c r="N76" s="25" t="n"/>
    </row>
    <row r="77" ht="18" customHeight="1" s="322">
      <c r="A77" s="20" t="n">
        <v>45301</v>
      </c>
      <c r="B77" s="1" t="n">
        <v>22909</v>
      </c>
      <c r="C77" s="14" t="inlineStr">
        <is>
          <t>冯祖志</t>
        </is>
      </c>
      <c r="D77" s="14" t="inlineStr">
        <is>
          <t>扣接打孔防滑条毛毡型送料带缝制防滑条白色</t>
        </is>
      </c>
      <c r="E77" s="14" t="inlineStr">
        <is>
          <t>68*3300mm</t>
        </is>
      </c>
      <c r="F77" s="125" t="n">
        <v>2</v>
      </c>
      <c r="G77" s="125" t="inlineStr">
        <is>
          <t>条</t>
        </is>
      </c>
      <c r="H77" s="125" t="n">
        <v>90</v>
      </c>
      <c r="I77" s="33">
        <f>H77*F77</f>
        <v/>
      </c>
      <c r="J77" s="19" t="inlineStr">
        <is>
          <t>到付</t>
        </is>
      </c>
      <c r="K77" s="337" t="n">
        <v>0</v>
      </c>
      <c r="L77" s="342" t="inlineStr">
        <is>
          <t>/</t>
        </is>
      </c>
      <c r="N77" s="25" t="n"/>
    </row>
    <row r="78" ht="18" customHeight="1" s="322">
      <c r="A78" s="20" t="n">
        <v>45301</v>
      </c>
      <c r="B78" s="14" t="n">
        <v>22907</v>
      </c>
      <c r="C78" s="14" t="inlineStr">
        <is>
          <t>无锡智锐</t>
        </is>
      </c>
      <c r="D78" s="16" t="inlineStr">
        <is>
          <t xml:space="preserve">包裹毡套   </t>
        </is>
      </c>
      <c r="E78" s="14" t="inlineStr">
        <is>
          <t>毛毡规格3450×860×450g/㎡高温包布规格3480×1550×0.5</t>
        </is>
      </c>
      <c r="F78" s="17" t="n">
        <v>6</v>
      </c>
      <c r="G78" s="17" t="inlineStr">
        <is>
          <t>套</t>
        </is>
      </c>
      <c r="H78" s="17" t="n">
        <v>640</v>
      </c>
      <c r="I78" s="33">
        <f>H78*F78</f>
        <v/>
      </c>
      <c r="J78" s="18" t="inlineStr">
        <is>
          <t>智锐</t>
        </is>
      </c>
      <c r="K78" s="334" t="inlineStr">
        <is>
          <t>/</t>
        </is>
      </c>
      <c r="L78" s="343" t="inlineStr">
        <is>
          <t>自提</t>
        </is>
      </c>
      <c r="N78" s="25" t="n"/>
    </row>
    <row r="79" ht="18" customHeight="1" s="322">
      <c r="A79" s="20" t="n">
        <v>45301</v>
      </c>
      <c r="B79" s="14" t="n">
        <v>22907</v>
      </c>
      <c r="C79" s="14" t="inlineStr">
        <is>
          <t>无锡智锐</t>
        </is>
      </c>
      <c r="D79" s="16" t="inlineStr">
        <is>
          <t>3条钢丝网打磨布</t>
        </is>
      </c>
      <c r="E79" s="14" t="inlineStr">
        <is>
          <t>1.62*1.55米</t>
        </is>
      </c>
      <c r="F79" s="17" t="n">
        <v>2</v>
      </c>
      <c r="G79" s="17" t="inlineStr">
        <is>
          <t>张</t>
        </is>
      </c>
      <c r="H79" s="17" t="n">
        <v>650</v>
      </c>
      <c r="I79" s="33">
        <f>H79*F79</f>
        <v/>
      </c>
      <c r="J79" s="18" t="inlineStr">
        <is>
          <t>智锐</t>
        </is>
      </c>
      <c r="K79" s="328" t="n"/>
      <c r="L79" s="328" t="n"/>
      <c r="N79" s="25" t="n"/>
    </row>
    <row r="80" ht="18" customHeight="1" s="322">
      <c r="A80" s="20" t="n">
        <v>45301</v>
      </c>
      <c r="B80" s="14" t="n">
        <v>22907</v>
      </c>
      <c r="C80" s="14" t="inlineStr">
        <is>
          <t>无锡智锐</t>
        </is>
      </c>
      <c r="D80" s="16" t="inlineStr">
        <is>
          <t>7条钢丝棉打磨布</t>
        </is>
      </c>
      <c r="E80" s="14" t="inlineStr">
        <is>
          <t>1.7*1.5米</t>
        </is>
      </c>
      <c r="F80" s="17" t="n">
        <v>2</v>
      </c>
      <c r="G80" s="17" t="inlineStr">
        <is>
          <t>张</t>
        </is>
      </c>
      <c r="H80" s="17" t="n">
        <v>838</v>
      </c>
      <c r="I80" s="33">
        <f>H80*F80</f>
        <v/>
      </c>
      <c r="J80" s="18" t="inlineStr">
        <is>
          <t>智锐</t>
        </is>
      </c>
      <c r="K80" s="329" t="n"/>
      <c r="L80" s="329" t="n"/>
      <c r="N80" s="25" t="n"/>
    </row>
    <row r="81" ht="18" customHeight="1" s="322">
      <c r="A81" s="23" t="n">
        <v>45301</v>
      </c>
      <c r="B81" s="22" t="n"/>
      <c r="C81" s="80" t="inlineStr">
        <is>
          <t>浙江雅澜洗涤有限公司</t>
        </is>
      </c>
      <c r="D81" s="22" t="inlineStr">
        <is>
          <t>英国蜡粉-22745备货出</t>
        </is>
      </c>
      <c r="E81" s="22" t="inlineStr">
        <is>
          <t>20kg/纸箱</t>
        </is>
      </c>
      <c r="F81" s="21" t="n">
        <v>6</v>
      </c>
      <c r="G81" s="21" t="inlineStr">
        <is>
          <t>箱</t>
        </is>
      </c>
      <c r="H81" s="21" t="n">
        <v>825</v>
      </c>
      <c r="I81" s="33">
        <f>H81*F81</f>
        <v/>
      </c>
      <c r="J81" s="21" t="inlineStr">
        <is>
          <t>智锐</t>
        </is>
      </c>
      <c r="K81" s="344" t="n">
        <v>140</v>
      </c>
      <c r="L81" s="335" t="inlineStr">
        <is>
          <t>城市之星</t>
        </is>
      </c>
      <c r="M81" s="24" t="n"/>
      <c r="N81" s="25" t="n"/>
    </row>
    <row r="82" ht="18" customHeight="1" s="322">
      <c r="A82" s="20" t="n">
        <v>45301</v>
      </c>
      <c r="B82" s="14" t="n"/>
      <c r="C82" s="14" t="inlineStr">
        <is>
          <t>山西客来安洗涤机械有限公司</t>
        </is>
      </c>
      <c r="D82" s="16" t="inlineStr">
        <is>
          <t>T900 AID 毛毡，包边缝合-22745备货出</t>
        </is>
      </c>
      <c r="E82" s="16" t="inlineStr">
        <is>
          <t>3.6*5.2米*2张</t>
        </is>
      </c>
      <c r="F82" s="17" t="n">
        <v>10.4</v>
      </c>
      <c r="G82" s="18" t="inlineStr">
        <is>
          <t>米</t>
        </is>
      </c>
      <c r="H82" s="18" t="n">
        <v>180</v>
      </c>
      <c r="I82" s="33">
        <f>H82*F82</f>
        <v/>
      </c>
      <c r="J82" s="19" t="inlineStr">
        <is>
          <t>到付</t>
        </is>
      </c>
      <c r="K82" s="330" t="n">
        <v>0</v>
      </c>
      <c r="L82" s="343" t="inlineStr">
        <is>
          <t>/</t>
        </is>
      </c>
      <c r="N82" s="25" t="n"/>
    </row>
    <row r="83" ht="18" customHeight="1" s="322">
      <c r="A83" s="20" t="n">
        <v>45301</v>
      </c>
      <c r="B83" s="14" t="n"/>
      <c r="C83" s="14" t="inlineStr">
        <is>
          <t>山西客来安洗涤机械有限公司</t>
        </is>
      </c>
      <c r="D83" s="16" t="inlineStr">
        <is>
          <t>常规带钢丝网上蜡布-22745备货出</t>
        </is>
      </c>
      <c r="E83" s="16" t="inlineStr">
        <is>
          <t>3.1*2.2米</t>
        </is>
      </c>
      <c r="F83" s="17" t="n">
        <v>1</v>
      </c>
      <c r="G83" s="18" t="inlineStr">
        <is>
          <t>张</t>
        </is>
      </c>
      <c r="H83" s="18" t="n">
        <v>530</v>
      </c>
      <c r="I83" s="33">
        <f>H83*F83</f>
        <v/>
      </c>
      <c r="J83" s="19" t="inlineStr">
        <is>
          <t>到付</t>
        </is>
      </c>
      <c r="K83" s="329" t="n"/>
      <c r="L83" s="329" t="n"/>
      <c r="N83" s="25" t="n"/>
    </row>
    <row r="84" ht="18" customHeight="1" s="322">
      <c r="A84" s="20" t="n">
        <v>45301</v>
      </c>
      <c r="B84" s="14" t="n"/>
      <c r="C84" s="14" t="inlineStr">
        <is>
          <t>湖南佰泽贸易有限公司</t>
        </is>
      </c>
      <c r="D84" s="14" t="inlineStr">
        <is>
          <t>美国小地球蜡粉-22745备货出</t>
        </is>
      </c>
      <c r="E84" s="14" t="inlineStr">
        <is>
          <t xml:space="preserve">22.5kg/桶  </t>
        </is>
      </c>
      <c r="F84" s="17" t="n">
        <v>6</v>
      </c>
      <c r="G84" s="18" t="inlineStr">
        <is>
          <t>桶</t>
        </is>
      </c>
      <c r="H84" s="18" t="n">
        <v>1147.5</v>
      </c>
      <c r="I84" s="33">
        <f>H84*F84</f>
        <v/>
      </c>
      <c r="J84" s="19" t="inlineStr">
        <is>
          <t>到付</t>
        </is>
      </c>
      <c r="K84" s="333" t="n">
        <v>0</v>
      </c>
      <c r="L84" s="342" t="inlineStr">
        <is>
          <t>/</t>
        </is>
      </c>
      <c r="N84" s="25" t="n"/>
    </row>
    <row r="85" ht="18" customHeight="1" s="322">
      <c r="A85" s="20" t="n">
        <v>45301</v>
      </c>
      <c r="B85" s="123" t="n">
        <v>22911</v>
      </c>
      <c r="C85" s="14" t="inlineStr">
        <is>
          <t>苏州利溪机电设备-佛山中天上海信莲</t>
        </is>
      </c>
      <c r="D85" s="14" t="inlineStr">
        <is>
          <t>苏州利溪机电设备-佛山中天上海信莲</t>
        </is>
      </c>
      <c r="E85" s="14" t="inlineStr">
        <is>
          <t>苏州利溪机电设备-佛山中天上海信莲</t>
        </is>
      </c>
      <c r="F85" s="17" t="n">
        <v>1</v>
      </c>
      <c r="G85" s="17" t="inlineStr">
        <is>
          <t>个</t>
        </is>
      </c>
      <c r="H85" s="345">
        <f>#REF!*0.85</f>
        <v/>
      </c>
      <c r="I85" s="33">
        <f>H85*F85</f>
        <v/>
      </c>
      <c r="J85" s="18" t="inlineStr">
        <is>
          <t>智锐</t>
        </is>
      </c>
      <c r="K85" s="334" t="n">
        <v>14</v>
      </c>
      <c r="L85" s="343" t="inlineStr">
        <is>
          <t>德邦</t>
        </is>
      </c>
      <c r="N85" s="25" t="n"/>
    </row>
    <row r="86" ht="18" customHeight="1" s="322">
      <c r="A86" s="20" t="n">
        <v>45301</v>
      </c>
      <c r="B86" s="123" t="n">
        <v>22911</v>
      </c>
      <c r="C86" s="14" t="inlineStr">
        <is>
          <t>苏州利溪机电设备-佛山中天上海信莲</t>
        </is>
      </c>
      <c r="D86" s="14" t="inlineStr">
        <is>
          <t>苏州利溪机电设备-佛山中天上海信莲</t>
        </is>
      </c>
      <c r="E86" s="14" t="inlineStr">
        <is>
          <t>苏州利溪机电设备-佛山中天上海信莲</t>
        </is>
      </c>
      <c r="F86" s="17" t="n">
        <v>1</v>
      </c>
      <c r="G86" s="17" t="inlineStr">
        <is>
          <t>个</t>
        </is>
      </c>
      <c r="H86" s="345">
        <f>#REF!*0.85</f>
        <v/>
      </c>
      <c r="I86" s="33">
        <f>H86*F86</f>
        <v/>
      </c>
      <c r="J86" s="18" t="inlineStr">
        <is>
          <t>智锐</t>
        </is>
      </c>
      <c r="K86" s="329" t="n"/>
      <c r="L86" s="329" t="n"/>
      <c r="N86" s="25" t="n"/>
    </row>
    <row r="87" ht="18" customHeight="1" s="322">
      <c r="A87" s="20" t="n">
        <v>45301</v>
      </c>
      <c r="B87" s="123" t="n">
        <v>22912</v>
      </c>
      <c r="C87" s="14" t="inlineStr">
        <is>
          <t>北京实力酒店设备供应中心</t>
        </is>
      </c>
      <c r="D87" s="274" t="inlineStr">
        <is>
          <t>700g毛毡，包边缝合</t>
        </is>
      </c>
      <c r="E87" s="16" t="inlineStr">
        <is>
          <t>3.6*5.1米*3张   标签都不要， 白包装</t>
        </is>
      </c>
      <c r="F87" s="17" t="n">
        <v>15.3</v>
      </c>
      <c r="G87" s="18" t="inlineStr">
        <is>
          <t>米</t>
        </is>
      </c>
      <c r="H87" s="18" t="n">
        <v>187</v>
      </c>
      <c r="I87" s="33">
        <f>H87*F87</f>
        <v/>
      </c>
      <c r="J87" s="18" t="inlineStr">
        <is>
          <t>智锐</t>
        </is>
      </c>
      <c r="K87" s="335" t="n">
        <v>150</v>
      </c>
      <c r="L87" s="335" t="inlineStr">
        <is>
          <t>城市之星</t>
        </is>
      </c>
      <c r="N87" s="25" t="n"/>
    </row>
    <row r="88" ht="18" customHeight="1" s="322">
      <c r="A88" s="20" t="n">
        <v>45302</v>
      </c>
      <c r="B88" s="14" t="n"/>
      <c r="C88" s="14" t="inlineStr">
        <is>
          <t>青岛美瑞泰洗涤服务科技有限公司</t>
        </is>
      </c>
      <c r="D88" s="14" t="inlineStr">
        <is>
          <t>美国小地球蜡粉-22745备货出</t>
        </is>
      </c>
      <c r="E88" s="14" t="inlineStr">
        <is>
          <t xml:space="preserve">22.5kg/桶  </t>
        </is>
      </c>
      <c r="F88" s="17" t="n">
        <v>2</v>
      </c>
      <c r="G88" s="18" t="inlineStr">
        <is>
          <t>桶</t>
        </is>
      </c>
      <c r="H88" s="18" t="n">
        <v>1147.5</v>
      </c>
      <c r="I88" s="33">
        <f>H88*F88</f>
        <v/>
      </c>
      <c r="J88" s="18" t="inlineStr">
        <is>
          <t>智锐</t>
        </is>
      </c>
      <c r="K88" s="333" t="n">
        <v>100</v>
      </c>
      <c r="L88" s="335" t="inlineStr">
        <is>
          <t>城市之星</t>
        </is>
      </c>
      <c r="N88" s="25" t="n"/>
    </row>
    <row r="89" ht="18" customHeight="1" s="322">
      <c r="A89" s="20" t="n">
        <v>45302</v>
      </c>
      <c r="B89" s="123" t="n">
        <v>22914</v>
      </c>
      <c r="C89" s="16" t="inlineStr">
        <is>
          <t>泰州李珍</t>
        </is>
      </c>
      <c r="D89" s="14" t="inlineStr">
        <is>
          <t>扣接打孔防滑条毛毡型送料带缝制防滑条白色</t>
        </is>
      </c>
      <c r="E89" s="14" t="inlineStr">
        <is>
          <t>68*4620mm    拍一下发货照片</t>
        </is>
      </c>
      <c r="F89" s="17" t="n">
        <v>4</v>
      </c>
      <c r="G89" s="17" t="inlineStr">
        <is>
          <t>条</t>
        </is>
      </c>
      <c r="H89" s="17" t="n">
        <v>126.77</v>
      </c>
      <c r="I89" s="33">
        <f>H89*F89</f>
        <v/>
      </c>
      <c r="J89" s="18" t="inlineStr">
        <is>
          <t>智锐</t>
        </is>
      </c>
      <c r="K89" s="334" t="n">
        <v>14</v>
      </c>
      <c r="L89" s="327" t="inlineStr">
        <is>
          <t>德邦</t>
        </is>
      </c>
      <c r="N89" s="25" t="n"/>
    </row>
    <row r="90" ht="18" customHeight="1" s="322">
      <c r="A90" s="20" t="n">
        <v>45302</v>
      </c>
      <c r="B90" s="123" t="n">
        <v>22914</v>
      </c>
      <c r="C90" s="16" t="inlineStr">
        <is>
          <t>泰州李珍</t>
        </is>
      </c>
      <c r="D90" s="14" t="inlineStr">
        <is>
          <t>扣接打孔防滑条毛毡型送料带缝制防滑条白色</t>
        </is>
      </c>
      <c r="E90" s="14" t="inlineStr">
        <is>
          <t>68*3280mm    拍一下发货照片</t>
        </is>
      </c>
      <c r="F90" s="17" t="n">
        <v>4</v>
      </c>
      <c r="G90" s="17" t="inlineStr">
        <is>
          <t>条</t>
        </is>
      </c>
      <c r="H90" s="17" t="n">
        <v>90</v>
      </c>
      <c r="I90" s="33">
        <f>H90*F90</f>
        <v/>
      </c>
      <c r="J90" s="18" t="inlineStr">
        <is>
          <t>智锐</t>
        </is>
      </c>
      <c r="K90" s="329" t="n"/>
      <c r="L90" s="329" t="n"/>
      <c r="N90" s="25" t="n"/>
    </row>
    <row r="91" ht="18" customHeight="1" s="322">
      <c r="A91" s="20" t="n">
        <v>45302</v>
      </c>
      <c r="B91" s="123" t="n">
        <v>22914</v>
      </c>
      <c r="C91" s="16" t="inlineStr">
        <is>
          <t>泰州李珍</t>
        </is>
      </c>
      <c r="D91" s="14" t="inlineStr">
        <is>
          <t>扣接打孔防滑条毛毡型送料带缝制防滑条白色</t>
        </is>
      </c>
      <c r="E91" s="14" t="inlineStr">
        <is>
          <t>68*4900mm    拍一下发货照片</t>
        </is>
      </c>
      <c r="F91" s="17" t="n">
        <v>4</v>
      </c>
      <c r="G91" s="17" t="inlineStr">
        <is>
          <t>条</t>
        </is>
      </c>
      <c r="H91" s="17" t="n">
        <v>143.35</v>
      </c>
      <c r="I91" s="33">
        <f>H91*F91</f>
        <v/>
      </c>
      <c r="J91" s="18" t="inlineStr">
        <is>
          <t>智锐</t>
        </is>
      </c>
      <c r="K91" s="335" t="n">
        <v>10</v>
      </c>
      <c r="L91" s="17" t="inlineStr">
        <is>
          <t>德邦</t>
        </is>
      </c>
      <c r="N91" s="25" t="n"/>
    </row>
    <row r="92" ht="18" customHeight="1" s="322">
      <c r="A92" s="20" t="n">
        <v>45302</v>
      </c>
      <c r="B92" s="14" t="n"/>
      <c r="C92" s="48" t="inlineStr">
        <is>
          <t>成都克林倍洁航空用品有限公司</t>
        </is>
      </c>
      <c r="D92" s="14" t="inlineStr">
        <is>
          <t>德国高温蜡粉-22872备货出</t>
        </is>
      </c>
      <c r="E92" s="14" t="inlineStr">
        <is>
          <t>20kg/纸箱</t>
        </is>
      </c>
      <c r="F92" s="44" t="n">
        <v>2</v>
      </c>
      <c r="G92" s="45" t="inlineStr">
        <is>
          <t>箱</t>
        </is>
      </c>
      <c r="H92" s="116" t="n">
        <v>1840</v>
      </c>
      <c r="I92" s="33">
        <f>H92*F92</f>
        <v/>
      </c>
      <c r="J92" s="18" t="inlineStr">
        <is>
          <t>智锐</t>
        </is>
      </c>
      <c r="K92" s="333" t="n">
        <v>100</v>
      </c>
      <c r="L92" s="335" t="inlineStr">
        <is>
          <t>城市之星</t>
        </is>
      </c>
      <c r="N92" s="25" t="n"/>
    </row>
    <row r="93" ht="18" customHeight="1" s="322">
      <c r="A93" s="38" t="n">
        <v>45302</v>
      </c>
      <c r="B93" s="16" t="n"/>
      <c r="C93" s="16" t="inlineStr">
        <is>
          <t>武汉坤腾洗涤有限公司</t>
        </is>
      </c>
      <c r="D93" s="16" t="inlineStr">
        <is>
          <t>850g 涤纶芳纶复合 AID 毛毡，包边缝合-22782备货出</t>
        </is>
      </c>
      <c r="E93" s="16" t="inlineStr">
        <is>
          <t>3.6*7.6米*4张  拍下照</t>
        </is>
      </c>
      <c r="F93" s="18" t="n">
        <v>30.4</v>
      </c>
      <c r="G93" s="18" t="inlineStr">
        <is>
          <t>米</t>
        </is>
      </c>
      <c r="H93" s="18" t="n">
        <v>397.8</v>
      </c>
      <c r="I93" s="33">
        <f>H93*F93</f>
        <v/>
      </c>
      <c r="J93" s="18" t="inlineStr">
        <is>
          <t>智锐</t>
        </is>
      </c>
      <c r="K93" s="341" t="n">
        <v>240</v>
      </c>
      <c r="L93" s="335" t="inlineStr">
        <is>
          <t>城市之星</t>
        </is>
      </c>
      <c r="M93" s="4" t="n"/>
      <c r="N93" s="25" t="n"/>
    </row>
    <row r="94" ht="18" customHeight="1" s="322">
      <c r="A94" s="20" t="n">
        <v>45302</v>
      </c>
      <c r="B94" s="123" t="n">
        <v>22915</v>
      </c>
      <c r="C94" s="14" t="inlineStr">
        <is>
          <t>青岛力和力拓商用设备有限公司</t>
        </is>
      </c>
      <c r="D94" s="16" t="inlineStr">
        <is>
          <t>PONY夹机垫</t>
        </is>
      </c>
      <c r="E94" s="35" t="inlineStr">
        <is>
          <t>12490  LAV—U（裤型）</t>
        </is>
      </c>
      <c r="F94" s="17" t="n">
        <v>1</v>
      </c>
      <c r="G94" s="18" t="inlineStr">
        <is>
          <t>个</t>
        </is>
      </c>
      <c r="H94" s="342">
        <f>#REF!*0.85</f>
        <v/>
      </c>
      <c r="I94" s="33">
        <f>H94*F94</f>
        <v/>
      </c>
      <c r="J94" s="19" t="inlineStr">
        <is>
          <t>到付</t>
        </is>
      </c>
      <c r="K94" s="334" t="n">
        <v>0</v>
      </c>
      <c r="L94" s="327" t="inlineStr">
        <is>
          <t>/</t>
        </is>
      </c>
      <c r="N94" s="25" t="n"/>
    </row>
    <row r="95" ht="18" customHeight="1" s="322">
      <c r="A95" s="20" t="n">
        <v>45302</v>
      </c>
      <c r="B95" s="123" t="n">
        <v>22915</v>
      </c>
      <c r="C95" s="14" t="inlineStr">
        <is>
          <t>青岛力和力拓商用设备有限公司</t>
        </is>
      </c>
      <c r="D95" s="16" t="inlineStr">
        <is>
          <t>PONY夹机垫</t>
        </is>
      </c>
      <c r="E95" s="35" t="inlineStr">
        <is>
          <t>07006LAVF(菌型）</t>
        </is>
      </c>
      <c r="F95" s="17" t="n">
        <v>2</v>
      </c>
      <c r="G95" s="18" t="inlineStr">
        <is>
          <t>个</t>
        </is>
      </c>
      <c r="H95" s="342">
        <f>#REF!*0.85</f>
        <v/>
      </c>
      <c r="I95" s="33">
        <f>H95*F95</f>
        <v/>
      </c>
      <c r="J95" s="19" t="inlineStr">
        <is>
          <t>到付</t>
        </is>
      </c>
      <c r="K95" s="328" t="n"/>
      <c r="L95" s="328" t="n"/>
      <c r="N95" s="25" t="n"/>
    </row>
    <row r="96" ht="18" customHeight="1" s="322">
      <c r="A96" s="20" t="n">
        <v>45302</v>
      </c>
      <c r="B96" s="123" t="n">
        <v>22915</v>
      </c>
      <c r="C96" s="14" t="inlineStr">
        <is>
          <t>青岛力和力拓商用设备有限公司</t>
        </is>
      </c>
      <c r="D96" s="16" t="inlineStr">
        <is>
          <t>咖啡色高温布</t>
        </is>
      </c>
      <c r="E96" s="109" t="inlineStr">
        <is>
          <t>1.5M门幅</t>
        </is>
      </c>
      <c r="F96" s="17" t="n">
        <v>10</v>
      </c>
      <c r="G96" s="18" t="inlineStr">
        <is>
          <t>米</t>
        </is>
      </c>
      <c r="H96" s="18" t="n">
        <v>72</v>
      </c>
      <c r="I96" s="33">
        <f>H96*F96</f>
        <v/>
      </c>
      <c r="J96" s="19" t="inlineStr">
        <is>
          <t>到付</t>
        </is>
      </c>
      <c r="K96" s="329" t="n"/>
      <c r="L96" s="329" t="n"/>
      <c r="N96" s="25" t="n"/>
    </row>
    <row r="97" ht="18" customHeight="1" s="322">
      <c r="A97" s="20" t="n">
        <v>45302</v>
      </c>
      <c r="B97" s="123" t="n">
        <v>22916</v>
      </c>
      <c r="C97" s="14" t="inlineStr">
        <is>
          <t>王雷</t>
        </is>
      </c>
      <c r="D97" s="14" t="inlineStr">
        <is>
          <t>扣接打孔防滑条毛毡型送料带缝制防滑条白色</t>
        </is>
      </c>
      <c r="E97" s="14" t="inlineStr">
        <is>
          <t>68*3280mm    发顺丰 发货人写：王雷  17782688980</t>
        </is>
      </c>
      <c r="F97" s="17" t="n">
        <v>2</v>
      </c>
      <c r="G97" s="17" t="inlineStr">
        <is>
          <t>条</t>
        </is>
      </c>
      <c r="H97" s="17" t="n">
        <v>90</v>
      </c>
      <c r="I97" s="33">
        <f>H97*F97</f>
        <v/>
      </c>
      <c r="J97" s="19" t="inlineStr">
        <is>
          <t>到付</t>
        </is>
      </c>
      <c r="K97" s="16" t="n">
        <v>0</v>
      </c>
      <c r="L97" s="342" t="inlineStr">
        <is>
          <t>/</t>
        </is>
      </c>
      <c r="N97" s="25" t="n"/>
    </row>
    <row r="98" ht="18" customHeight="1" s="322">
      <c r="A98" s="20" t="n">
        <v>45303</v>
      </c>
      <c r="B98" s="123" t="n">
        <v>22917</v>
      </c>
      <c r="C98" s="14" t="inlineStr">
        <is>
          <t>西安王雷（西安鹏飞洗涤有限公司）</t>
        </is>
      </c>
      <c r="D98" s="16" t="inlineStr">
        <is>
          <t>T900 AID 毛毡，包边缝合</t>
        </is>
      </c>
      <c r="E98" s="14" t="inlineStr">
        <is>
          <t>3.3*5.2米*2张    发货人写：王雷  17782688980</t>
        </is>
      </c>
      <c r="F98" s="17" t="n">
        <v>10.4</v>
      </c>
      <c r="G98" s="18" t="inlineStr">
        <is>
          <t>米</t>
        </is>
      </c>
      <c r="H98" s="18" t="n">
        <v>167.5</v>
      </c>
      <c r="I98" s="33">
        <f>H98*F98</f>
        <v/>
      </c>
      <c r="J98" s="18" t="inlineStr">
        <is>
          <t>智锐</t>
        </is>
      </c>
      <c r="K98" s="335" t="n">
        <v>120</v>
      </c>
      <c r="L98" s="335" t="inlineStr">
        <is>
          <t>城市之星</t>
        </is>
      </c>
    </row>
    <row r="99" ht="18" customHeight="1" s="322">
      <c r="A99" s="20" t="n">
        <v>45303</v>
      </c>
      <c r="B99" s="14" t="n">
        <v>22919</v>
      </c>
      <c r="C99" s="14" t="inlineStr">
        <is>
          <t>云南曲靖力净洗涤服务有限公司</t>
        </is>
      </c>
      <c r="D99" s="16" t="inlineStr">
        <is>
          <t>安德鲁纯芳纶高温烫带</t>
        </is>
      </c>
      <c r="E99" s="35" t="inlineStr">
        <is>
          <t>98*4730mm</t>
        </is>
      </c>
      <c r="F99" s="106" t="n">
        <v>1</v>
      </c>
      <c r="G99" s="18" t="inlineStr">
        <is>
          <t>条</t>
        </is>
      </c>
      <c r="H99" s="18">
        <f>4.73*26</f>
        <v/>
      </c>
      <c r="I99" s="33">
        <f>H99*F99</f>
        <v/>
      </c>
      <c r="J99" s="325" t="inlineStr">
        <is>
          <t>智锐</t>
        </is>
      </c>
      <c r="K99" s="333" t="n">
        <v>12</v>
      </c>
      <c r="L99" s="17" t="inlineStr">
        <is>
          <t>德邦</t>
        </is>
      </c>
    </row>
    <row r="100" ht="18" customHeight="1" s="322">
      <c r="A100" s="38" t="n">
        <v>45303</v>
      </c>
      <c r="B100" s="16" t="n">
        <v>22921</v>
      </c>
      <c r="C100" s="16" t="inlineStr">
        <is>
          <t>南京协成洗涤服务有限公司</t>
        </is>
      </c>
      <c r="D100" s="16" t="inlineStr">
        <is>
          <t>850g 涤纶芳纶复合 AID 毛毡，包边缝合</t>
        </is>
      </c>
      <c r="E100" s="16" t="inlineStr">
        <is>
          <t>3.6*8.3米*2张  拍下包装 标签照片</t>
        </is>
      </c>
      <c r="F100" s="18" t="n">
        <v>16.6</v>
      </c>
      <c r="G100" s="18" t="inlineStr">
        <is>
          <t>米</t>
        </is>
      </c>
      <c r="H100" s="18" t="n">
        <v>397.8</v>
      </c>
      <c r="I100" s="33">
        <f>H100*F100</f>
        <v/>
      </c>
      <c r="J100" s="346" t="inlineStr">
        <is>
          <t>智锐</t>
        </is>
      </c>
      <c r="K100" s="347" t="n">
        <v>100</v>
      </c>
      <c r="L100" s="340" t="inlineStr">
        <is>
          <t>城市之星</t>
        </is>
      </c>
      <c r="M100" s="8" t="n"/>
    </row>
    <row r="101" ht="18" customHeight="1" s="322">
      <c r="A101" s="38" t="n">
        <v>45303</v>
      </c>
      <c r="B101" s="1" t="n"/>
      <c r="C101" s="16" t="inlineStr">
        <is>
          <t>南京协成洗涤服务有限公司</t>
        </is>
      </c>
      <c r="D101" s="16" t="inlineStr">
        <is>
          <t>7条钢丝棉打磨布-22745备货出</t>
        </is>
      </c>
      <c r="E101" s="16" t="inlineStr">
        <is>
          <t xml:space="preserve">1.7*1.55米  </t>
        </is>
      </c>
      <c r="F101" s="18" t="n">
        <v>2</v>
      </c>
      <c r="G101" s="18" t="inlineStr">
        <is>
          <t>张</t>
        </is>
      </c>
      <c r="H101" s="1" t="n">
        <v>838</v>
      </c>
      <c r="I101" s="33">
        <f>H101*F101</f>
        <v/>
      </c>
      <c r="J101" s="346" t="inlineStr">
        <is>
          <t>智锐</t>
        </is>
      </c>
      <c r="K101" s="329" t="n"/>
      <c r="L101" s="329" t="n"/>
      <c r="M101" s="8" t="n"/>
    </row>
    <row r="102" ht="18" customHeight="1" s="322">
      <c r="A102" s="20" t="n">
        <v>45303</v>
      </c>
      <c r="B102" s="16" t="n"/>
      <c r="C102" s="16" t="inlineStr">
        <is>
          <t xml:space="preserve">海口九源酒店设备维修有限公司 </t>
        </is>
      </c>
      <c r="D102" s="16" t="inlineStr">
        <is>
          <t>T900 AID 毛毡，包边缝合-22745备货出</t>
        </is>
      </c>
      <c r="E102" s="35" t="inlineStr">
        <is>
          <t xml:space="preserve">3.6*5.1米*4张  </t>
        </is>
      </c>
      <c r="F102" s="18" t="n">
        <v>20.4</v>
      </c>
      <c r="G102" s="18" t="inlineStr">
        <is>
          <t>米</t>
        </is>
      </c>
      <c r="H102" s="18" t="n">
        <v>180</v>
      </c>
      <c r="I102" s="33">
        <f>H102*F102</f>
        <v/>
      </c>
      <c r="J102" s="18" t="inlineStr">
        <is>
          <t>智锐</t>
        </is>
      </c>
      <c r="K102" s="341" t="n">
        <v>340</v>
      </c>
      <c r="L102" s="335" t="inlineStr">
        <is>
          <t>城市之星</t>
        </is>
      </c>
    </row>
    <row r="103" ht="18" customHeight="1" s="322">
      <c r="A103" s="20" t="n">
        <v>45303</v>
      </c>
      <c r="B103" s="16" t="n"/>
      <c r="C103" s="16" t="inlineStr">
        <is>
          <t>成都浣溪纱洗涤有限公司</t>
        </is>
      </c>
      <c r="D103" s="14" t="inlineStr">
        <is>
          <t>德国高温蜡粉-22872备货出</t>
        </is>
      </c>
      <c r="E103" s="14" t="inlineStr">
        <is>
          <t>20kg/纸箱</t>
        </is>
      </c>
      <c r="F103" s="44" t="n">
        <v>4</v>
      </c>
      <c r="G103" s="45" t="inlineStr">
        <is>
          <t>箱</t>
        </is>
      </c>
      <c r="H103" s="116" t="n">
        <v>1840</v>
      </c>
      <c r="I103" s="33">
        <f>H103*F103</f>
        <v/>
      </c>
      <c r="J103" s="18" t="inlineStr">
        <is>
          <t>智锐</t>
        </is>
      </c>
      <c r="K103" s="333" t="n">
        <v>190</v>
      </c>
      <c r="L103" s="335" t="inlineStr">
        <is>
          <t>城市之星</t>
        </is>
      </c>
    </row>
    <row r="104" ht="18" customHeight="1" s="322">
      <c r="A104" s="20" t="n">
        <v>45304</v>
      </c>
      <c r="B104" s="16" t="n"/>
      <c r="C104" s="16" t="inlineStr">
        <is>
          <t>泰州李珍</t>
        </is>
      </c>
      <c r="D104" s="16" t="inlineStr">
        <is>
          <t>T900 AID 毛毡，包边缝合-无锡发</t>
        </is>
      </c>
      <c r="E104" s="14" t="inlineStr">
        <is>
          <t>3.6*7.6米*3张</t>
        </is>
      </c>
      <c r="F104" s="17" t="n">
        <v>22.8</v>
      </c>
      <c r="G104" s="18" t="inlineStr">
        <is>
          <t>米</t>
        </is>
      </c>
      <c r="H104" s="18" t="n">
        <v>180</v>
      </c>
      <c r="I104" s="33">
        <f>H104*F104</f>
        <v/>
      </c>
      <c r="J104" s="19" t="inlineStr">
        <is>
          <t>到付</t>
        </is>
      </c>
      <c r="K104" s="335" t="n"/>
      <c r="L104" s="342" t="inlineStr">
        <is>
          <t>/</t>
        </is>
      </c>
    </row>
    <row r="105" ht="18" customHeight="1" s="322">
      <c r="A105" s="20" t="n">
        <v>45304</v>
      </c>
      <c r="B105" s="16" t="n"/>
      <c r="C105" s="14" t="inlineStr">
        <is>
          <t>成都宏林洗涤有限公司</t>
        </is>
      </c>
      <c r="D105" s="16" t="inlineStr">
        <is>
          <t>7条钢丝棉打磨布-无锡发</t>
        </is>
      </c>
      <c r="E105" s="14" t="inlineStr">
        <is>
          <t>1.7*1.5米</t>
        </is>
      </c>
      <c r="F105" s="17" t="n">
        <v>1</v>
      </c>
      <c r="G105" s="17" t="inlineStr">
        <is>
          <t>张</t>
        </is>
      </c>
      <c r="H105" s="17" t="n">
        <v>838</v>
      </c>
      <c r="I105" s="33">
        <f>H105*F105</f>
        <v/>
      </c>
      <c r="J105" s="14" t="n"/>
      <c r="K105" s="335" t="n"/>
      <c r="L105" s="14" t="inlineStr">
        <is>
          <t>无锡德邦</t>
        </is>
      </c>
    </row>
    <row r="106" ht="18" customHeight="1" s="322">
      <c r="A106" s="20" t="n">
        <v>45306</v>
      </c>
      <c r="B106" s="14" t="n"/>
      <c r="C106" s="48" t="inlineStr">
        <is>
          <t xml:space="preserve">成都宏林洗涤有限公司 </t>
        </is>
      </c>
      <c r="D106" s="14" t="inlineStr">
        <is>
          <t>德国高温蜡粉-22872备货出</t>
        </is>
      </c>
      <c r="E106" s="14" t="inlineStr">
        <is>
          <t>20kg/纸箱</t>
        </is>
      </c>
      <c r="F106" s="44" t="n">
        <v>2</v>
      </c>
      <c r="G106" s="45" t="inlineStr">
        <is>
          <t>箱</t>
        </is>
      </c>
      <c r="H106" s="116" t="n">
        <v>1840</v>
      </c>
      <c r="I106" s="33">
        <f>H106*F106</f>
        <v/>
      </c>
      <c r="J106" s="18" t="inlineStr">
        <is>
          <t>智锐</t>
        </is>
      </c>
      <c r="K106" s="330" t="n">
        <v>120</v>
      </c>
      <c r="L106" s="327" t="inlineStr">
        <is>
          <t>城市之星</t>
        </is>
      </c>
    </row>
    <row r="107" ht="18" customHeight="1" s="322">
      <c r="A107" s="20" t="n">
        <v>45306</v>
      </c>
      <c r="B107" s="14" t="n"/>
      <c r="C107" s="48" t="inlineStr">
        <is>
          <t xml:space="preserve">成都宏林洗涤有限公司 </t>
        </is>
      </c>
      <c r="D107" s="14" t="inlineStr">
        <is>
          <t>蓝色进口打磨布-22745备货出</t>
        </is>
      </c>
      <c r="E107" s="14" t="inlineStr">
        <is>
          <t>1.8*1.2米</t>
        </is>
      </c>
      <c r="F107" s="44" t="n">
        <v>1</v>
      </c>
      <c r="G107" s="45" t="inlineStr">
        <is>
          <t>张</t>
        </is>
      </c>
      <c r="H107" s="116" t="n">
        <v>1425</v>
      </c>
      <c r="I107" s="33">
        <f>H107*F107</f>
        <v/>
      </c>
      <c r="J107" s="18" t="inlineStr">
        <is>
          <t>智锐</t>
        </is>
      </c>
      <c r="K107" s="329" t="n"/>
      <c r="L107" s="329" t="n"/>
    </row>
    <row r="108" ht="18" customHeight="1" s="322">
      <c r="A108" s="20" t="n">
        <v>45306</v>
      </c>
      <c r="B108" s="16" t="n"/>
      <c r="C108" s="14" t="inlineStr">
        <is>
          <t>广州硕朗机械设备有限公司</t>
        </is>
      </c>
      <c r="D108" s="16" t="inlineStr">
        <is>
          <t>常规带钢丝网上蜡布-22745备货出</t>
        </is>
      </c>
      <c r="E108" s="16" t="inlineStr">
        <is>
          <t>3.1*2.2米</t>
        </is>
      </c>
      <c r="F108" s="17" t="n">
        <v>1</v>
      </c>
      <c r="G108" s="18" t="inlineStr">
        <is>
          <t>张</t>
        </is>
      </c>
      <c r="H108" s="18" t="n">
        <v>530</v>
      </c>
      <c r="I108" s="33">
        <f>H108*F108</f>
        <v/>
      </c>
      <c r="J108" s="18" t="inlineStr">
        <is>
          <t>智锐</t>
        </is>
      </c>
      <c r="K108" s="333" t="n">
        <v>29</v>
      </c>
      <c r="L108" s="17" t="inlineStr">
        <is>
          <t>德邦</t>
        </is>
      </c>
    </row>
    <row r="109" ht="18" customHeight="1" s="322">
      <c r="A109" s="20" t="n">
        <v>45306</v>
      </c>
      <c r="B109" s="14" t="n"/>
      <c r="C109" s="14" t="inlineStr">
        <is>
          <t>东莞市康德洗衣有限公司</t>
        </is>
      </c>
      <c r="D109" s="16" t="inlineStr">
        <is>
          <t>T900 AID 毛毡，包边缝合-22872备货出</t>
        </is>
      </c>
      <c r="E109" s="16" t="inlineStr">
        <is>
          <t xml:space="preserve">3.6*5.2米*1张   </t>
        </is>
      </c>
      <c r="F109" s="17" t="n">
        <v>5.2</v>
      </c>
      <c r="G109" s="18" t="inlineStr">
        <is>
          <t>米</t>
        </is>
      </c>
      <c r="H109" s="18" t="n">
        <v>180</v>
      </c>
      <c r="I109" s="33">
        <f>H109*F109</f>
        <v/>
      </c>
      <c r="J109" s="18" t="inlineStr">
        <is>
          <t>智锐</t>
        </is>
      </c>
      <c r="K109" s="348" t="n">
        <v>80</v>
      </c>
      <c r="L109" s="14" t="inlineStr">
        <is>
          <t>城市之星</t>
        </is>
      </c>
    </row>
    <row r="110" ht="18" customHeight="1" s="322">
      <c r="A110" s="20" t="n">
        <v>45306</v>
      </c>
      <c r="B110" s="14" t="n">
        <v>22924</v>
      </c>
      <c r="C110" s="16" t="inlineStr">
        <is>
          <t>宿迁市日新洗涤服务有限公司</t>
        </is>
      </c>
      <c r="D110" s="16" t="inlineStr">
        <is>
          <t xml:space="preserve">淡绿色无缝带 </t>
        </is>
      </c>
      <c r="E110" s="16" t="inlineStr">
        <is>
          <t>40*5400mm</t>
        </is>
      </c>
      <c r="F110" s="21" t="n">
        <v>1</v>
      </c>
      <c r="G110" s="21" t="inlineStr">
        <is>
          <t>条</t>
        </is>
      </c>
      <c r="H110" s="21" t="n">
        <v>459</v>
      </c>
      <c r="I110" s="33">
        <f>H110*F110</f>
        <v/>
      </c>
      <c r="J110" s="325" t="inlineStr">
        <is>
          <t>智锐</t>
        </is>
      </c>
      <c r="K110" s="333" t="n">
        <v>8</v>
      </c>
      <c r="L110" s="17" t="inlineStr">
        <is>
          <t>德邦</t>
        </is>
      </c>
    </row>
    <row r="111" ht="18" customHeight="1" s="322">
      <c r="A111" s="128" t="n">
        <v>45306</v>
      </c>
      <c r="B111" s="1" t="n">
        <v>22925</v>
      </c>
      <c r="C111" s="275" t="inlineStr">
        <is>
          <t>浙江利溪环保工程有限公司</t>
        </is>
      </c>
      <c r="D111" s="268" t="inlineStr">
        <is>
          <t>打孔毛毡带</t>
        </is>
      </c>
      <c r="E111" s="268" t="inlineStr">
        <is>
          <t>50*3180mm</t>
        </is>
      </c>
      <c r="F111" s="224" t="n">
        <v>5</v>
      </c>
      <c r="G111" s="224" t="inlineStr">
        <is>
          <t>条</t>
        </is>
      </c>
      <c r="H111" s="224">
        <f>3.18*9+6</f>
        <v/>
      </c>
      <c r="I111" s="33">
        <f>H111*F111</f>
        <v/>
      </c>
      <c r="J111" s="157" t="inlineStr">
        <is>
          <t>到付</t>
        </is>
      </c>
      <c r="K111" s="16" t="n">
        <v>0</v>
      </c>
      <c r="L111" s="17" t="inlineStr">
        <is>
          <t>/</t>
        </is>
      </c>
    </row>
    <row r="112" ht="18" customHeight="1" s="322">
      <c r="A112" s="20" t="n">
        <v>45306</v>
      </c>
      <c r="B112" s="1" t="n">
        <v>22929</v>
      </c>
      <c r="C112" s="14" t="inlineStr">
        <is>
          <t>深圳市锦隆洗涤有限公司</t>
        </is>
      </c>
      <c r="D112" s="14" t="inlineStr">
        <is>
          <t>英国蜡粉-</t>
        </is>
      </c>
      <c r="E112" s="14" t="inlineStr">
        <is>
          <t>20kg/纸箱</t>
        </is>
      </c>
      <c r="F112" s="17" t="n">
        <v>1</v>
      </c>
      <c r="G112" s="18" t="inlineStr">
        <is>
          <t>箱</t>
        </is>
      </c>
      <c r="H112" s="18" t="n">
        <v>825</v>
      </c>
      <c r="I112" s="33">
        <f>H112*F112</f>
        <v/>
      </c>
      <c r="J112" s="18" t="inlineStr">
        <is>
          <t>智锐</t>
        </is>
      </c>
      <c r="K112" s="348" t="n">
        <v>80</v>
      </c>
      <c r="L112" s="17" t="inlineStr">
        <is>
          <t>城市之星</t>
        </is>
      </c>
    </row>
    <row r="113" ht="18" customHeight="1" s="322">
      <c r="A113" s="20" t="n">
        <v>45307</v>
      </c>
      <c r="B113" s="14" t="n"/>
      <c r="C113" s="14" t="inlineStr">
        <is>
          <t>广州安必思贸易有限公司</t>
        </is>
      </c>
      <c r="D113" s="14" t="inlineStr">
        <is>
          <t>美国小地球蜡粉-22745备货出</t>
        </is>
      </c>
      <c r="E113" s="14" t="inlineStr">
        <is>
          <t xml:space="preserve">22.5kg/桶  </t>
        </is>
      </c>
      <c r="F113" s="17" t="n">
        <v>1</v>
      </c>
      <c r="G113" s="18" t="inlineStr">
        <is>
          <t>桶</t>
        </is>
      </c>
      <c r="H113" s="18" t="n">
        <v>1147.5</v>
      </c>
      <c r="I113" s="33">
        <f>H113*F113</f>
        <v/>
      </c>
      <c r="J113" s="19" t="inlineStr">
        <is>
          <t>到付</t>
        </is>
      </c>
      <c r="K113" s="16" t="n">
        <v>0</v>
      </c>
      <c r="L113" s="17" t="inlineStr">
        <is>
          <t>/</t>
        </is>
      </c>
    </row>
    <row r="114" ht="18" customHeight="1" s="322">
      <c r="A114" s="20" t="n">
        <v>45307</v>
      </c>
      <c r="B114" s="1" t="n">
        <v>22927</v>
      </c>
      <c r="C114" s="14" t="inlineStr">
        <is>
          <t>成都卓兴酒店用品有限公司</t>
        </is>
      </c>
      <c r="D114" s="14" t="inlineStr">
        <is>
          <t>夹机垫</t>
        </is>
      </c>
      <c r="E114" s="14" t="inlineStr">
        <is>
          <t>人像衫PONY-MG</t>
        </is>
      </c>
      <c r="F114" s="21" t="n">
        <v>1</v>
      </c>
      <c r="G114" s="21" t="inlineStr">
        <is>
          <t>个</t>
        </is>
      </c>
      <c r="H114" s="349">
        <f>#REF!*0.85</f>
        <v/>
      </c>
      <c r="I114" s="33">
        <f>H114*F114</f>
        <v/>
      </c>
      <c r="J114" s="157" t="inlineStr">
        <is>
          <t>到付</t>
        </is>
      </c>
      <c r="K114" s="16" t="n">
        <v>0</v>
      </c>
      <c r="L114" s="17" t="inlineStr">
        <is>
          <t>/</t>
        </is>
      </c>
    </row>
    <row r="115" ht="18" customHeight="1" s="322">
      <c r="A115" s="20" t="n">
        <v>45307</v>
      </c>
      <c r="B115" s="1" t="n">
        <v>22928</v>
      </c>
      <c r="C115" s="14" t="inlineStr">
        <is>
          <t>北京绅联硕达商贸有限公司</t>
        </is>
      </c>
      <c r="D115" s="14" t="inlineStr">
        <is>
          <t>毛毡带</t>
        </is>
      </c>
      <c r="E115" s="14" t="inlineStr">
        <is>
          <t>45*1250mm  发件人：北京绅联—戴妍，17710281336</t>
        </is>
      </c>
      <c r="F115" s="125" t="n">
        <v>55</v>
      </c>
      <c r="G115" s="125" t="inlineStr">
        <is>
          <t>条</t>
        </is>
      </c>
      <c r="H115" s="349">
        <f>1.25*6.4+6</f>
        <v/>
      </c>
      <c r="I115" s="349">
        <f>H115*F115</f>
        <v/>
      </c>
      <c r="J115" s="21" t="inlineStr">
        <is>
          <t>智锐</t>
        </is>
      </c>
      <c r="K115" s="348" t="n">
        <v>20</v>
      </c>
      <c r="L115" s="17" t="inlineStr">
        <is>
          <t>德邦</t>
        </is>
      </c>
      <c r="N115" s="25" t="n"/>
      <c r="O115" s="5" t="n"/>
    </row>
    <row r="116" ht="18" customHeight="1" s="322">
      <c r="A116" s="20" t="n">
        <v>45307</v>
      </c>
      <c r="B116" s="14" t="n"/>
      <c r="C116" s="14" t="inlineStr">
        <is>
          <t>广州鑫峰海狮洗涤设备有限公司</t>
        </is>
      </c>
      <c r="D116" s="16" t="inlineStr">
        <is>
          <t>常规带钢丝网上蜡布-22745备货出</t>
        </is>
      </c>
      <c r="E116" s="16" t="inlineStr">
        <is>
          <t>3.1*2.2米</t>
        </is>
      </c>
      <c r="F116" s="17" t="n">
        <v>1</v>
      </c>
      <c r="G116" s="18" t="inlineStr">
        <is>
          <t>张</t>
        </is>
      </c>
      <c r="H116" s="18" t="n">
        <v>530</v>
      </c>
      <c r="I116" s="33">
        <f>H116*F116</f>
        <v/>
      </c>
      <c r="J116" s="19" t="inlineStr">
        <is>
          <t>到付</t>
        </is>
      </c>
      <c r="K116" s="16" t="n">
        <v>0</v>
      </c>
      <c r="L116" s="17" t="inlineStr">
        <is>
          <t>/</t>
        </is>
      </c>
      <c r="N116" s="25" t="n"/>
      <c r="O116" s="5" t="n"/>
    </row>
    <row r="117" ht="18" customHeight="1" s="322">
      <c r="A117" s="20" t="n">
        <v>45307</v>
      </c>
      <c r="B117" s="14" t="n">
        <v>22931</v>
      </c>
      <c r="C117" s="14" t="inlineStr">
        <is>
          <t>无锡智锐</t>
        </is>
      </c>
      <c r="D117" s="14" t="inlineStr">
        <is>
          <t>T900 AID 毛毡，包边缝合</t>
        </is>
      </c>
      <c r="E117" s="14" t="inlineStr">
        <is>
          <t>3.6*7.6米*3张</t>
        </is>
      </c>
      <c r="F117" s="17" t="n">
        <v>22.8</v>
      </c>
      <c r="G117" s="18" t="inlineStr">
        <is>
          <t>米</t>
        </is>
      </c>
      <c r="H117" s="18" t="n">
        <v>180</v>
      </c>
      <c r="I117" s="33">
        <f>H117*F117</f>
        <v/>
      </c>
      <c r="J117" s="18" t="inlineStr">
        <is>
          <t>智锐</t>
        </is>
      </c>
      <c r="K117" s="334" t="inlineStr">
        <is>
          <t>/</t>
        </is>
      </c>
      <c r="L117" s="327" t="inlineStr">
        <is>
          <t>/</t>
        </is>
      </c>
      <c r="N117" s="25" t="n"/>
      <c r="O117" s="5" t="n"/>
    </row>
    <row r="118" ht="18" customHeight="1" s="322">
      <c r="A118" s="20" t="n">
        <v>45307</v>
      </c>
      <c r="B118" s="14" t="n">
        <v>22931</v>
      </c>
      <c r="C118" s="14" t="inlineStr">
        <is>
          <t>无锡智锐</t>
        </is>
      </c>
      <c r="D118" s="14" t="inlineStr">
        <is>
          <t>850g 涤纶芳纶复合 AID 毛毡，包边缝合</t>
        </is>
      </c>
      <c r="E118" s="14" t="inlineStr">
        <is>
          <t>3.6*7.6米*2张</t>
        </is>
      </c>
      <c r="F118" s="17" t="n">
        <v>15.2</v>
      </c>
      <c r="G118" s="18" t="inlineStr">
        <is>
          <t>米</t>
        </is>
      </c>
      <c r="H118" s="18" t="n">
        <v>397.8</v>
      </c>
      <c r="I118" s="33">
        <f>H118*F118</f>
        <v/>
      </c>
      <c r="J118" s="18" t="inlineStr">
        <is>
          <t>智锐</t>
        </is>
      </c>
      <c r="K118" s="328" t="n"/>
      <c r="L118" s="328" t="n"/>
      <c r="N118" s="25" t="n"/>
      <c r="O118" s="5" t="n"/>
    </row>
    <row r="119" ht="18" customHeight="1" s="322">
      <c r="A119" s="20" t="n">
        <v>45307</v>
      </c>
      <c r="B119" s="14" t="n">
        <v>22931</v>
      </c>
      <c r="C119" s="14" t="inlineStr">
        <is>
          <t>无锡智锐</t>
        </is>
      </c>
      <c r="D119" s="14" t="inlineStr">
        <is>
          <t>蓝色进口打磨布</t>
        </is>
      </c>
      <c r="E119" s="14" t="inlineStr">
        <is>
          <t>1.8*1.2米</t>
        </is>
      </c>
      <c r="F119" s="17" t="n">
        <v>3</v>
      </c>
      <c r="G119" s="18" t="inlineStr">
        <is>
          <t>张</t>
        </is>
      </c>
      <c r="H119" s="18" t="n">
        <v>1425</v>
      </c>
      <c r="I119" s="33">
        <f>H119*F119</f>
        <v/>
      </c>
      <c r="J119" s="18" t="inlineStr">
        <is>
          <t>智锐</t>
        </is>
      </c>
      <c r="K119" s="328" t="n"/>
      <c r="L119" s="328" t="n"/>
      <c r="N119" s="25" t="n"/>
      <c r="O119" s="5" t="n"/>
    </row>
    <row r="120" ht="18" customHeight="1" s="322">
      <c r="A120" s="20" t="n">
        <v>45307</v>
      </c>
      <c r="B120" s="14" t="n">
        <v>22931</v>
      </c>
      <c r="C120" s="14" t="inlineStr">
        <is>
          <t>无锡智锐</t>
        </is>
      </c>
      <c r="D120" s="14" t="inlineStr">
        <is>
          <t>高温蜡粉</t>
        </is>
      </c>
      <c r="E120" s="14" t="inlineStr">
        <is>
          <t>20kg/纸箱</t>
        </is>
      </c>
      <c r="F120" s="17" t="n">
        <v>2</v>
      </c>
      <c r="G120" s="18" t="inlineStr">
        <is>
          <t>箱</t>
        </is>
      </c>
      <c r="H120" s="18" t="n">
        <v>1840</v>
      </c>
      <c r="I120" s="33">
        <f>H120*F120</f>
        <v/>
      </c>
      <c r="J120" s="18" t="inlineStr">
        <is>
          <t>智锐</t>
        </is>
      </c>
      <c r="K120" s="329" t="n"/>
      <c r="L120" s="329" t="n"/>
      <c r="N120" s="25" t="n"/>
      <c r="O120" s="5" t="n"/>
    </row>
    <row r="121" ht="18" customHeight="1" s="322">
      <c r="A121" s="20" t="n">
        <v>45307</v>
      </c>
      <c r="B121" s="14" t="n">
        <v>22932</v>
      </c>
      <c r="C121" s="14" t="inlineStr">
        <is>
          <t>无锡智锐</t>
        </is>
      </c>
      <c r="D121" s="14" t="inlineStr">
        <is>
          <t>T900 AID 毛毡，包边缝合</t>
        </is>
      </c>
      <c r="E121" s="14" t="inlineStr">
        <is>
          <t>3.3*5.15米*5张</t>
        </is>
      </c>
      <c r="F121" s="17" t="n">
        <v>25.75</v>
      </c>
      <c r="G121" s="18" t="inlineStr">
        <is>
          <t>米</t>
        </is>
      </c>
      <c r="H121" s="18" t="n">
        <v>167.5</v>
      </c>
      <c r="I121" s="33">
        <f>H121*F121</f>
        <v/>
      </c>
      <c r="J121" s="18" t="inlineStr">
        <is>
          <t>智锐</t>
        </is>
      </c>
      <c r="K121" s="334" t="inlineStr">
        <is>
          <t>/</t>
        </is>
      </c>
      <c r="L121" s="327" t="inlineStr">
        <is>
          <t>/</t>
        </is>
      </c>
      <c r="N121" s="25" t="n"/>
      <c r="O121" s="5" t="n"/>
    </row>
    <row r="122" ht="18" customHeight="1" s="322">
      <c r="A122" s="20" t="n">
        <v>45307</v>
      </c>
      <c r="B122" s="14" t="n">
        <v>22932</v>
      </c>
      <c r="C122" s="14" t="inlineStr">
        <is>
          <t>无锡智锐</t>
        </is>
      </c>
      <c r="D122" s="14" t="inlineStr">
        <is>
          <t>850g 涤纶芳纶复合 AID 毛毡，包边缝合</t>
        </is>
      </c>
      <c r="E122" s="14" t="inlineStr">
        <is>
          <t>3.6*7.55米*5张</t>
        </is>
      </c>
      <c r="F122" s="17" t="n">
        <v>37.75</v>
      </c>
      <c r="G122" s="18" t="inlineStr">
        <is>
          <t>米</t>
        </is>
      </c>
      <c r="H122" s="18" t="n">
        <v>397.8</v>
      </c>
      <c r="I122" s="33">
        <f>H122*F122</f>
        <v/>
      </c>
      <c r="J122" s="18" t="inlineStr">
        <is>
          <t>智锐</t>
        </is>
      </c>
      <c r="K122" s="328" t="n"/>
      <c r="L122" s="328" t="n"/>
      <c r="N122" s="25" t="n"/>
      <c r="O122" s="5" t="n"/>
    </row>
    <row r="123" ht="18" customHeight="1" s="322">
      <c r="A123" s="20" t="n">
        <v>45307</v>
      </c>
      <c r="B123" s="14" t="n">
        <v>22932</v>
      </c>
      <c r="C123" s="14" t="inlineStr">
        <is>
          <t>无锡智锐</t>
        </is>
      </c>
      <c r="D123" s="14" t="inlineStr">
        <is>
          <t>英国蜡粉</t>
        </is>
      </c>
      <c r="E123" s="14" t="inlineStr">
        <is>
          <t>20kg/纸箱</t>
        </is>
      </c>
      <c r="F123" s="17" t="n">
        <v>10</v>
      </c>
      <c r="G123" s="18" t="inlineStr">
        <is>
          <t>箱</t>
        </is>
      </c>
      <c r="H123" s="18" t="n">
        <v>825</v>
      </c>
      <c r="I123" s="33">
        <f>H123*F123</f>
        <v/>
      </c>
      <c r="J123" s="18" t="inlineStr">
        <is>
          <t>智锐</t>
        </is>
      </c>
      <c r="K123" s="329" t="n"/>
      <c r="L123" s="329" t="n"/>
      <c r="N123" s="25" t="n"/>
      <c r="O123" s="5" t="n"/>
    </row>
    <row r="124" ht="18" customHeight="1" s="322">
      <c r="A124" s="20" t="n">
        <v>45307</v>
      </c>
      <c r="B124" s="14" t="n">
        <v>22933</v>
      </c>
      <c r="C124" s="16" t="inlineStr">
        <is>
          <t>广州市金水牛洗衣洗涤服务有限公司</t>
        </is>
      </c>
      <c r="D124" s="16" t="inlineStr">
        <is>
          <t>简森款不带钢丝网上蜡布</t>
        </is>
      </c>
      <c r="E124" s="16" t="inlineStr">
        <is>
          <t>1.8*1.1米</t>
        </is>
      </c>
      <c r="F124" s="17" t="n">
        <v>2</v>
      </c>
      <c r="G124" s="130" t="inlineStr">
        <is>
          <t>张</t>
        </is>
      </c>
      <c r="H124" s="130" t="n">
        <v>460</v>
      </c>
      <c r="I124" s="33">
        <f>H124*F124</f>
        <v/>
      </c>
      <c r="J124" s="18" t="inlineStr">
        <is>
          <t>智锐</t>
        </is>
      </c>
      <c r="K124" s="348" t="n">
        <v>19</v>
      </c>
      <c r="L124" s="17" t="inlineStr">
        <is>
          <t>德邦</t>
        </is>
      </c>
      <c r="N124" s="25" t="n"/>
      <c r="O124" s="5" t="n"/>
    </row>
    <row r="125" ht="18" customHeight="1" s="322">
      <c r="A125" s="20" t="n">
        <v>45307</v>
      </c>
      <c r="B125" s="14" t="n"/>
      <c r="C125" s="16" t="inlineStr">
        <is>
          <t>广州市金水牛洗衣洗涤服务有限公司</t>
        </is>
      </c>
      <c r="D125" s="16" t="inlineStr">
        <is>
          <t>JTX700导向带-无锡发</t>
        </is>
      </c>
      <c r="E125" s="16" t="inlineStr">
        <is>
          <t>400米/卷</t>
        </is>
      </c>
      <c r="F125" s="17" t="n">
        <v>20</v>
      </c>
      <c r="G125" s="130" t="inlineStr">
        <is>
          <t>卷</t>
        </is>
      </c>
      <c r="H125" s="130" t="n">
        <v>140</v>
      </c>
      <c r="I125" s="33">
        <f>H125*F125</f>
        <v/>
      </c>
      <c r="J125" s="18" t="inlineStr">
        <is>
          <t>智锐</t>
        </is>
      </c>
      <c r="K125" s="348" t="n">
        <v>60</v>
      </c>
      <c r="L125" s="17" t="inlineStr">
        <is>
          <t>无锡中通</t>
        </is>
      </c>
      <c r="N125" s="25" t="n"/>
      <c r="O125" s="5" t="n"/>
    </row>
    <row r="126" ht="18" customHeight="1" s="322">
      <c r="A126" s="20" t="n">
        <v>45307</v>
      </c>
      <c r="B126" s="14" t="n">
        <v>22935</v>
      </c>
      <c r="C126" s="276" t="inlineStr">
        <is>
          <t>黑龙江航星机械设备经销有限公司</t>
        </is>
      </c>
      <c r="D126" s="276" t="inlineStr">
        <is>
          <t>红线全棉带</t>
        </is>
      </c>
      <c r="E126" s="276" t="inlineStr">
        <is>
          <t>50*7050mm</t>
        </is>
      </c>
      <c r="F126" s="277" t="n">
        <v>5</v>
      </c>
      <c r="G126" s="278" t="inlineStr">
        <is>
          <t>条</t>
        </is>
      </c>
      <c r="H126" s="79">
        <f>7.05*8.4+6</f>
        <v/>
      </c>
      <c r="I126" s="33">
        <f>H126*F126</f>
        <v/>
      </c>
      <c r="J126" s="18" t="inlineStr">
        <is>
          <t>智锐</t>
        </is>
      </c>
      <c r="K126" s="348" t="n">
        <v>26</v>
      </c>
      <c r="L126" s="17" t="inlineStr">
        <is>
          <t>德邦</t>
        </is>
      </c>
      <c r="N126" s="25" t="n"/>
      <c r="O126" s="5" t="n"/>
    </row>
    <row r="127" ht="18" customHeight="1" s="322">
      <c r="A127" s="20" t="n">
        <v>45307</v>
      </c>
      <c r="B127" s="14" t="n">
        <v>22936</v>
      </c>
      <c r="C127" s="16" t="inlineStr">
        <is>
          <t>高新技术产业开发区万骏通用机械经营部</t>
        </is>
      </c>
      <c r="D127" s="48" t="inlineStr">
        <is>
          <t>常规不带钢丝网上蜡布</t>
        </is>
      </c>
      <c r="E127" s="16" t="inlineStr">
        <is>
          <t>3.1*2.1米  发顺丰空运 可简易包装</t>
        </is>
      </c>
      <c r="F127" s="17" t="n">
        <v>1</v>
      </c>
      <c r="G127" s="130" t="inlineStr">
        <is>
          <t>张</t>
        </is>
      </c>
      <c r="H127" s="130" t="n">
        <v>480</v>
      </c>
      <c r="I127" s="33">
        <f>H127*F127</f>
        <v/>
      </c>
      <c r="J127" s="19" t="inlineStr">
        <is>
          <t>到付</t>
        </is>
      </c>
      <c r="K127" s="16" t="n">
        <v>0</v>
      </c>
      <c r="L127" s="18" t="inlineStr">
        <is>
          <t>/</t>
        </is>
      </c>
      <c r="N127" s="25" t="n"/>
      <c r="O127" s="5" t="n"/>
    </row>
    <row r="128" ht="18" customHeight="1" s="322">
      <c r="A128" s="20" t="n">
        <v>45307</v>
      </c>
      <c r="B128" s="14" t="n"/>
      <c r="C128" s="16" t="inlineStr">
        <is>
          <t>四川智龙洗涤有限公司</t>
        </is>
      </c>
      <c r="D128" s="14" t="inlineStr">
        <is>
          <t>英国蜡粉-22备货出</t>
        </is>
      </c>
      <c r="E128" s="14" t="inlineStr">
        <is>
          <t>20kg/纸箱</t>
        </is>
      </c>
      <c r="F128" s="17" t="n">
        <v>2</v>
      </c>
      <c r="G128" s="130" t="inlineStr">
        <is>
          <t>箱</t>
        </is>
      </c>
      <c r="H128" s="130" t="n">
        <v>825</v>
      </c>
      <c r="I128" s="33">
        <f>H128*F128</f>
        <v/>
      </c>
      <c r="J128" s="18" t="inlineStr">
        <is>
          <t>智锐</t>
        </is>
      </c>
      <c r="K128" s="333" t="n">
        <v>120</v>
      </c>
      <c r="L128" s="14" t="inlineStr">
        <is>
          <t>城市之星</t>
        </is>
      </c>
      <c r="N128" s="25" t="n"/>
      <c r="O128" s="5" t="n"/>
    </row>
    <row r="129" ht="18" customHeight="1" s="322">
      <c r="A129" s="20" t="n">
        <v>45307</v>
      </c>
      <c r="B129" s="14" t="n"/>
      <c r="C129" s="16" t="inlineStr">
        <is>
          <t>四川智龙洗涤有限公司</t>
        </is>
      </c>
      <c r="D129" s="16" t="inlineStr">
        <is>
          <t>JTX700导向带-无锡发</t>
        </is>
      </c>
      <c r="E129" s="16" t="inlineStr">
        <is>
          <t>400米/卷</t>
        </is>
      </c>
      <c r="F129" s="17" t="n">
        <v>4</v>
      </c>
      <c r="G129" s="130" t="inlineStr">
        <is>
          <t>卷</t>
        </is>
      </c>
      <c r="H129" s="130" t="n">
        <v>140</v>
      </c>
      <c r="I129" s="33">
        <f>H129*F129</f>
        <v/>
      </c>
      <c r="J129" s="18" t="inlineStr">
        <is>
          <t>智锐</t>
        </is>
      </c>
      <c r="K129" s="348" t="n">
        <v>32</v>
      </c>
      <c r="L129" s="17" t="inlineStr">
        <is>
          <t>无锡德邦</t>
        </is>
      </c>
      <c r="N129" s="25" t="n"/>
      <c r="O129" s="5" t="n"/>
    </row>
    <row r="130" ht="18" customHeight="1" s="322">
      <c r="A130" s="20" t="n">
        <v>45307</v>
      </c>
      <c r="B130" s="14" t="n">
        <v>22937</v>
      </c>
      <c r="C130" s="14" t="inlineStr">
        <is>
          <t>泰州李珍</t>
        </is>
      </c>
      <c r="D130" s="164" t="inlineStr">
        <is>
          <t>包辊高温布</t>
        </is>
      </c>
      <c r="E130" s="16" t="inlineStr">
        <is>
          <t>1.6米门幅  50米/卷  发德邦</t>
        </is>
      </c>
      <c r="F130" s="17" t="n">
        <v>50</v>
      </c>
      <c r="G130" s="18" t="inlineStr">
        <is>
          <t>米</t>
        </is>
      </c>
      <c r="H130" s="18" t="n">
        <v>75</v>
      </c>
      <c r="I130" s="33">
        <f>H130*F130</f>
        <v/>
      </c>
      <c r="J130" s="18" t="inlineStr">
        <is>
          <t>智锐</t>
        </is>
      </c>
      <c r="K130" s="348" t="n">
        <v>59</v>
      </c>
      <c r="L130" s="17" t="inlineStr">
        <is>
          <t>德邦</t>
        </is>
      </c>
      <c r="N130" s="25" t="n"/>
      <c r="O130" s="5" t="n"/>
    </row>
    <row r="131" ht="18" customHeight="1" s="322">
      <c r="A131" s="20" t="n">
        <v>45308</v>
      </c>
      <c r="B131" s="14" t="n"/>
      <c r="C131" s="16" t="inlineStr">
        <is>
          <t>广东玛仕洗涤有限公司</t>
        </is>
      </c>
      <c r="D131" s="16" t="inlineStr">
        <is>
          <t>T900 AID 毛毡，包边缝合</t>
        </is>
      </c>
      <c r="E131" s="16" t="inlineStr">
        <is>
          <t xml:space="preserve">3.6*5.1米*2张   </t>
        </is>
      </c>
      <c r="F131" s="17" t="n">
        <v>10.2</v>
      </c>
      <c r="G131" s="130" t="inlineStr">
        <is>
          <t>米</t>
        </is>
      </c>
      <c r="H131" s="130" t="n">
        <v>180</v>
      </c>
      <c r="I131" s="33">
        <f>H131*F131</f>
        <v/>
      </c>
      <c r="J131" s="18" t="inlineStr">
        <is>
          <t>智锐</t>
        </is>
      </c>
      <c r="K131" s="348" t="n">
        <v>110</v>
      </c>
      <c r="L131" s="14" t="inlineStr">
        <is>
          <t>城市之星</t>
        </is>
      </c>
    </row>
    <row r="132" ht="18" customHeight="1" s="322">
      <c r="A132" s="20" t="n">
        <v>45308</v>
      </c>
      <c r="B132" s="14" t="n"/>
      <c r="C132" s="16" t="inlineStr">
        <is>
          <t>大富豪洗涤（江苏）有限公司</t>
        </is>
      </c>
      <c r="D132" s="14" t="inlineStr">
        <is>
          <t>英国蜡粉-22932备货出</t>
        </is>
      </c>
      <c r="E132" s="14" t="inlineStr">
        <is>
          <t>20kg/纸箱</t>
        </is>
      </c>
      <c r="F132" s="17" t="n">
        <v>1</v>
      </c>
      <c r="G132" s="130" t="inlineStr">
        <is>
          <t>箱</t>
        </is>
      </c>
      <c r="H132" s="130" t="n">
        <v>825</v>
      </c>
      <c r="I132" s="33">
        <f>H132*F132</f>
        <v/>
      </c>
      <c r="J132" s="18" t="inlineStr">
        <is>
          <t>智锐</t>
        </is>
      </c>
      <c r="K132" s="348" t="n">
        <v>33</v>
      </c>
      <c r="L132" s="17" t="inlineStr">
        <is>
          <t>德邦</t>
        </is>
      </c>
    </row>
    <row r="133" ht="18" customHeight="1" s="322">
      <c r="A133" s="20" t="n">
        <v>45308</v>
      </c>
      <c r="B133" s="14" t="n">
        <v>22942</v>
      </c>
      <c r="C133" s="14" t="inlineStr">
        <is>
          <t>合肥安施洗涤设备有限公司</t>
        </is>
      </c>
      <c r="D133" s="14" t="inlineStr">
        <is>
          <t>毛毡带</t>
        </is>
      </c>
      <c r="E133" s="14" t="inlineStr">
        <is>
          <t>150*1550mm</t>
        </is>
      </c>
      <c r="F133" s="143" t="n">
        <v>20</v>
      </c>
      <c r="G133" s="143" t="inlineStr">
        <is>
          <t>条</t>
        </is>
      </c>
      <c r="H133" s="143" t="n">
        <v>46</v>
      </c>
      <c r="I133" s="33">
        <f>H133*F133</f>
        <v/>
      </c>
      <c r="J133" s="18" t="inlineStr">
        <is>
          <t>智锐</t>
        </is>
      </c>
      <c r="K133" s="348" t="n">
        <v>15</v>
      </c>
      <c r="L133" s="17" t="inlineStr">
        <is>
          <t>德邦</t>
        </is>
      </c>
    </row>
    <row r="134" ht="18" customHeight="1" s="322">
      <c r="A134" s="20" t="n">
        <v>45308</v>
      </c>
      <c r="B134" s="14" t="n">
        <v>22944</v>
      </c>
      <c r="C134" s="131" t="inlineStr">
        <is>
          <t>北京创新古道清洁科技有限公司</t>
        </is>
      </c>
      <c r="D134" s="48" t="inlineStr">
        <is>
          <t>涤棉带</t>
        </is>
      </c>
      <c r="E134" s="14" t="inlineStr">
        <is>
          <t>150mm  先安排生产，发货等通知</t>
        </is>
      </c>
      <c r="F134" s="277" t="n">
        <v>350</v>
      </c>
      <c r="G134" s="278" t="inlineStr">
        <is>
          <t>米</t>
        </is>
      </c>
      <c r="H134" s="79" t="n">
        <v>11</v>
      </c>
      <c r="I134" s="33">
        <f>H134*F134</f>
        <v/>
      </c>
      <c r="J134" s="18" t="inlineStr">
        <is>
          <t>智锐</t>
        </is>
      </c>
      <c r="K134" s="334" t="n">
        <v>210</v>
      </c>
      <c r="L134" s="327" t="inlineStr">
        <is>
          <t>城市之星</t>
        </is>
      </c>
      <c r="M134" s="255" t="n"/>
    </row>
    <row r="135" ht="18" customHeight="1" s="322">
      <c r="A135" s="20" t="n">
        <v>45308</v>
      </c>
      <c r="B135" s="14" t="n">
        <v>22944</v>
      </c>
      <c r="C135" s="131" t="inlineStr">
        <is>
          <t>北京创新古道清洁科技有限公司</t>
        </is>
      </c>
      <c r="D135" s="48" t="inlineStr">
        <is>
          <t>涤棉带</t>
        </is>
      </c>
      <c r="E135" s="14" t="inlineStr">
        <is>
          <t>75mm    先安排生产，发货等通知</t>
        </is>
      </c>
      <c r="F135" s="277" t="n">
        <v>50</v>
      </c>
      <c r="G135" s="278" t="inlineStr">
        <is>
          <t>米</t>
        </is>
      </c>
      <c r="H135" s="79" t="n">
        <v>9</v>
      </c>
      <c r="I135" s="33">
        <f>H135*F135</f>
        <v/>
      </c>
      <c r="J135" s="18" t="inlineStr">
        <is>
          <t>智锐</t>
        </is>
      </c>
      <c r="K135" s="328" t="n"/>
      <c r="L135" s="328" t="n"/>
    </row>
    <row r="136" ht="18" customHeight="1" s="322">
      <c r="A136" s="20" t="n">
        <v>45309</v>
      </c>
      <c r="B136" s="14" t="n">
        <v>22944</v>
      </c>
      <c r="C136" s="131" t="inlineStr">
        <is>
          <t>北京创新古道清洁科技有限公司</t>
        </is>
      </c>
      <c r="D136" s="48" t="inlineStr">
        <is>
          <t>不锈钢穿销</t>
        </is>
      </c>
      <c r="E136" s="14" t="inlineStr">
        <is>
          <t xml:space="preserve">150mm  </t>
        </is>
      </c>
      <c r="F136" s="65" t="n">
        <v>100</v>
      </c>
      <c r="G136" s="94" t="inlineStr">
        <is>
          <t>根</t>
        </is>
      </c>
      <c r="H136" s="94" t="n">
        <v>1</v>
      </c>
      <c r="I136" s="33">
        <f>H136*F136</f>
        <v/>
      </c>
      <c r="J136" s="18" t="inlineStr">
        <is>
          <t>智锐</t>
        </is>
      </c>
      <c r="K136" s="328" t="n"/>
      <c r="L136" s="328" t="n"/>
      <c r="M136" s="255" t="n"/>
    </row>
    <row r="137" ht="18" customHeight="1" s="322">
      <c r="A137" s="20" t="n">
        <v>45309</v>
      </c>
      <c r="B137" s="14" t="n">
        <v>22944</v>
      </c>
      <c r="C137" s="131" t="inlineStr">
        <is>
          <t>北京创新古道清洁科技有限公司</t>
        </is>
      </c>
      <c r="D137" s="48" t="inlineStr">
        <is>
          <t>不锈钢穿销</t>
        </is>
      </c>
      <c r="E137" s="14" t="inlineStr">
        <is>
          <t xml:space="preserve">75mm    </t>
        </is>
      </c>
      <c r="F137" s="65" t="n">
        <v>10</v>
      </c>
      <c r="G137" s="94" t="inlineStr">
        <is>
          <t>根</t>
        </is>
      </c>
      <c r="H137" s="94" t="n">
        <v>1</v>
      </c>
      <c r="I137" s="33">
        <f>H137*F137</f>
        <v/>
      </c>
      <c r="J137" s="18" t="inlineStr">
        <is>
          <t>智锐</t>
        </is>
      </c>
      <c r="K137" s="328" t="n"/>
      <c r="L137" s="328" t="n"/>
    </row>
    <row r="138" ht="18" customHeight="1" s="322">
      <c r="A138" s="20" t="n">
        <v>45309</v>
      </c>
      <c r="B138" s="14" t="n">
        <v>22944</v>
      </c>
      <c r="C138" s="131" t="inlineStr">
        <is>
          <t>北京创新古道清洁科技有限公司</t>
        </is>
      </c>
      <c r="D138" s="48" t="inlineStr">
        <is>
          <t>耐高温包辊毡套</t>
        </is>
      </c>
      <c r="E138" s="14" t="inlineStr">
        <is>
          <t>毡:3500*870 布套:3500*1050</t>
        </is>
      </c>
      <c r="F138" s="65" t="n">
        <v>9</v>
      </c>
      <c r="G138" s="94" t="inlineStr">
        <is>
          <t>套</t>
        </is>
      </c>
      <c r="H138" s="94" t="n">
        <v>589</v>
      </c>
      <c r="I138" s="33">
        <f>H138*F138</f>
        <v/>
      </c>
      <c r="J138" s="18" t="inlineStr">
        <is>
          <t>智锐</t>
        </is>
      </c>
      <c r="K138" s="328" t="n"/>
      <c r="L138" s="328" t="n"/>
    </row>
    <row r="139" ht="18" customHeight="1" s="322">
      <c r="A139" s="20" t="n">
        <v>45309</v>
      </c>
      <c r="B139" s="14" t="n">
        <v>22944</v>
      </c>
      <c r="C139" s="131" t="inlineStr">
        <is>
          <t>北京创新古道清洁科技有限公司</t>
        </is>
      </c>
      <c r="D139" s="48" t="inlineStr">
        <is>
          <t>ST13导向带</t>
        </is>
      </c>
      <c r="E139" s="14" t="inlineStr">
        <is>
          <t>400米/卷</t>
        </is>
      </c>
      <c r="F139" s="65" t="n">
        <v>3</v>
      </c>
      <c r="G139" s="94" t="inlineStr">
        <is>
          <t>卷</t>
        </is>
      </c>
      <c r="H139" s="94" t="n">
        <v>415</v>
      </c>
      <c r="I139" s="33">
        <f>H139*F139</f>
        <v/>
      </c>
      <c r="J139" s="18" t="inlineStr">
        <is>
          <t>智锐</t>
        </is>
      </c>
      <c r="K139" s="328" t="n"/>
      <c r="L139" s="328" t="n"/>
    </row>
    <row r="140" ht="18" customHeight="1" s="322">
      <c r="A140" s="20" t="n">
        <v>45309</v>
      </c>
      <c r="B140" s="14" t="n">
        <v>22944</v>
      </c>
      <c r="C140" s="131" t="inlineStr">
        <is>
          <t>北京创新古道清洁科技有限公司</t>
        </is>
      </c>
      <c r="D140" s="48" t="inlineStr">
        <is>
          <t>糙面带</t>
        </is>
      </c>
      <c r="E140" s="14" t="inlineStr">
        <is>
          <t>51mm  做成4卷  25米*4卷</t>
        </is>
      </c>
      <c r="F140" s="65" t="n">
        <v>100</v>
      </c>
      <c r="G140" s="94" t="inlineStr">
        <is>
          <t>米</t>
        </is>
      </c>
      <c r="H140" s="94" t="n">
        <v>18</v>
      </c>
      <c r="I140" s="33">
        <f>H140*F140</f>
        <v/>
      </c>
      <c r="J140" s="18" t="inlineStr">
        <is>
          <t>智锐</t>
        </is>
      </c>
      <c r="K140" s="328" t="n"/>
      <c r="L140" s="328" t="n"/>
    </row>
    <row r="141" ht="18" customHeight="1" s="322">
      <c r="A141" s="20" t="n">
        <v>45309</v>
      </c>
      <c r="B141" s="14" t="n">
        <v>22944</v>
      </c>
      <c r="C141" s="131" t="inlineStr">
        <is>
          <t>北京创新古道清洁科技有限公司</t>
        </is>
      </c>
      <c r="D141" s="48" t="inlineStr">
        <is>
          <t>ST13导向带-22745备货出</t>
        </is>
      </c>
      <c r="E141" s="14" t="inlineStr">
        <is>
          <t>400米/卷</t>
        </is>
      </c>
      <c r="F141" s="65" t="n">
        <v>5</v>
      </c>
      <c r="G141" s="94" t="inlineStr">
        <is>
          <t>卷</t>
        </is>
      </c>
      <c r="H141" s="94" t="n">
        <v>415</v>
      </c>
      <c r="I141" s="33">
        <f>H141*F141</f>
        <v/>
      </c>
      <c r="J141" s="18" t="inlineStr">
        <is>
          <t>智锐</t>
        </is>
      </c>
      <c r="K141" s="329" t="n"/>
      <c r="L141" s="329" t="n"/>
      <c r="M141" s="255" t="n"/>
    </row>
    <row r="142" ht="18" customHeight="1" s="322">
      <c r="A142" s="20" t="n">
        <v>45309</v>
      </c>
      <c r="B142" s="14" t="n"/>
      <c r="C142" s="48" t="inlineStr">
        <is>
          <t>福建新感觉工贸有限公司</t>
        </is>
      </c>
      <c r="D142" s="14" t="inlineStr">
        <is>
          <t>850g 涤纶芳纶复合 AID 毛毡，包边缝合</t>
        </is>
      </c>
      <c r="E142" s="14" t="inlineStr">
        <is>
          <t>3.6*7.6米*1张</t>
        </is>
      </c>
      <c r="F142" s="65" t="n">
        <v>7.6</v>
      </c>
      <c r="G142" s="94" t="inlineStr">
        <is>
          <t>米</t>
        </is>
      </c>
      <c r="H142" s="94" t="n">
        <v>397.8</v>
      </c>
      <c r="I142" s="33">
        <f>H142*F142</f>
        <v/>
      </c>
      <c r="J142" s="18" t="inlineStr">
        <is>
          <t>智锐</t>
        </is>
      </c>
      <c r="K142" s="348" t="n">
        <v>90</v>
      </c>
      <c r="L142" s="14" t="inlineStr">
        <is>
          <t>城市之星</t>
        </is>
      </c>
    </row>
    <row r="143" ht="18" customHeight="1" s="322">
      <c r="A143" s="38" t="n">
        <v>45309</v>
      </c>
      <c r="B143" s="14" t="n">
        <v>22943</v>
      </c>
      <c r="C143" s="171" t="inlineStr">
        <is>
          <t>陕西金河洗涤有限公司</t>
        </is>
      </c>
      <c r="D143" s="16" t="inlineStr">
        <is>
          <t>HT芳纶毡，包边缝合</t>
        </is>
      </c>
      <c r="E143" s="16" t="inlineStr">
        <is>
          <t>3.6*7.6米*2张</t>
        </is>
      </c>
      <c r="F143" s="66" t="n">
        <v>15.2</v>
      </c>
      <c r="G143" s="137" t="inlineStr">
        <is>
          <t>米</t>
        </is>
      </c>
      <c r="H143" s="137" t="n">
        <v>738</v>
      </c>
      <c r="I143" s="33">
        <f>H143*F143</f>
        <v/>
      </c>
      <c r="J143" s="18" t="inlineStr">
        <is>
          <t>智锐</t>
        </is>
      </c>
      <c r="K143" s="334" t="n">
        <v>320</v>
      </c>
      <c r="L143" s="327" t="inlineStr">
        <is>
          <t>城市之星</t>
        </is>
      </c>
    </row>
    <row r="144" ht="18" customHeight="1" s="322">
      <c r="A144" s="38" t="n">
        <v>45309</v>
      </c>
      <c r="B144" s="16" t="n"/>
      <c r="C144" s="171" t="inlineStr">
        <is>
          <t>陕西金河洗涤有限公司</t>
        </is>
      </c>
      <c r="D144" s="16" t="inlineStr">
        <is>
          <t>T900 AID 毛毡，包边缝合-22872备货出</t>
        </is>
      </c>
      <c r="E144" s="16" t="inlineStr">
        <is>
          <t>3.6*7.6米*2张</t>
        </is>
      </c>
      <c r="F144" s="66" t="n">
        <v>15.2</v>
      </c>
      <c r="G144" s="137" t="inlineStr">
        <is>
          <t>米</t>
        </is>
      </c>
      <c r="H144" s="137" t="n">
        <v>180</v>
      </c>
      <c r="I144" s="33">
        <f>H144*F144</f>
        <v/>
      </c>
      <c r="J144" s="18" t="inlineStr">
        <is>
          <t>智锐</t>
        </is>
      </c>
      <c r="K144" s="329" t="n"/>
      <c r="L144" s="329" t="n"/>
    </row>
    <row r="145" ht="18" customHeight="1" s="322">
      <c r="A145" s="38" t="n">
        <v>45309</v>
      </c>
      <c r="B145" s="14" t="n">
        <v>22945</v>
      </c>
      <c r="C145" s="14" t="inlineStr">
        <is>
          <t>西安汉诺机电设备有限公司</t>
        </is>
      </c>
      <c r="D145" s="14" t="inlineStr">
        <is>
          <t>红线全棉带</t>
        </is>
      </c>
      <c r="E145" s="14" t="inlineStr">
        <is>
          <t>50*6050mm  含扣长度</t>
        </is>
      </c>
      <c r="F145" s="66" t="n">
        <v>2</v>
      </c>
      <c r="G145" s="137" t="inlineStr">
        <is>
          <t>条</t>
        </is>
      </c>
      <c r="H145" s="137">
        <f>6.05*8.4+6</f>
        <v/>
      </c>
      <c r="I145" s="33">
        <f>H145*F145</f>
        <v/>
      </c>
      <c r="J145" s="19" t="inlineStr">
        <is>
          <t>到付</t>
        </is>
      </c>
      <c r="K145" s="16" t="n">
        <v>0</v>
      </c>
      <c r="L145" s="17" t="inlineStr">
        <is>
          <t>/</t>
        </is>
      </c>
    </row>
    <row r="146" ht="18" customHeight="1" s="322">
      <c r="A146" s="38" t="n">
        <v>45309</v>
      </c>
      <c r="B146" s="16" t="n"/>
      <c r="C146" s="16" t="inlineStr">
        <is>
          <t>安徽恒净机电设备有限公司</t>
        </is>
      </c>
      <c r="D146" s="14" t="inlineStr">
        <is>
          <t>美国1/2导向带-22745备货出</t>
        </is>
      </c>
      <c r="E146" s="16" t="inlineStr">
        <is>
          <t>100 码=91.44</t>
        </is>
      </c>
      <c r="F146" s="21" t="n">
        <v>10</v>
      </c>
      <c r="G146" s="21" t="inlineStr">
        <is>
          <t>盒</t>
        </is>
      </c>
      <c r="H146" s="21" t="n">
        <v>83</v>
      </c>
      <c r="I146" s="33">
        <f>H146*F146</f>
        <v/>
      </c>
      <c r="J146" s="19" t="inlineStr">
        <is>
          <t>到付</t>
        </is>
      </c>
      <c r="K146" s="16" t="n">
        <v>0</v>
      </c>
      <c r="L146" s="17" t="inlineStr">
        <is>
          <t>/</t>
        </is>
      </c>
    </row>
    <row r="147" ht="18" customHeight="1" s="322">
      <c r="A147" s="38" t="n">
        <v>45309</v>
      </c>
      <c r="B147" s="16" t="n"/>
      <c r="C147" s="14" t="inlineStr">
        <is>
          <t>深圳市保隆洗涤设备有限公司</t>
        </is>
      </c>
      <c r="D147" s="14" t="inlineStr">
        <is>
          <t>美国小地球蜡粉-22745备货出</t>
        </is>
      </c>
      <c r="E147" s="151" t="inlineStr">
        <is>
          <t>22.5kg/桶</t>
        </is>
      </c>
      <c r="F147" s="17" t="n">
        <v>1</v>
      </c>
      <c r="G147" s="17" t="inlineStr">
        <is>
          <t>桶</t>
        </is>
      </c>
      <c r="H147" s="17" t="n">
        <v>1147.5</v>
      </c>
      <c r="I147" s="33">
        <f>H147*F147</f>
        <v/>
      </c>
      <c r="J147" s="19" t="inlineStr">
        <is>
          <t>到付</t>
        </is>
      </c>
      <c r="K147" s="16" t="n">
        <v>0</v>
      </c>
      <c r="L147" s="17" t="inlineStr">
        <is>
          <t>/</t>
        </is>
      </c>
    </row>
    <row r="148" ht="18" customHeight="1" s="322">
      <c r="A148" s="38" t="n">
        <v>45309</v>
      </c>
      <c r="B148" s="14" t="n">
        <v>22946</v>
      </c>
      <c r="C148" s="16" t="inlineStr">
        <is>
          <t>四川蓝浣熊清洁服务有限公司</t>
        </is>
      </c>
      <c r="D148" s="16" t="inlineStr">
        <is>
          <t>德国高温蜡粉</t>
        </is>
      </c>
      <c r="E148" s="16" t="inlineStr">
        <is>
          <t>20kg/纸箱</t>
        </is>
      </c>
      <c r="F148" s="56" t="n">
        <v>1</v>
      </c>
      <c r="G148" s="57" t="inlineStr">
        <is>
          <t>箱</t>
        </is>
      </c>
      <c r="H148" s="132" t="n">
        <v>1840</v>
      </c>
      <c r="I148" s="33">
        <f>H148*F148</f>
        <v/>
      </c>
      <c r="J148" s="18" t="inlineStr">
        <is>
          <t>智锐</t>
        </is>
      </c>
      <c r="K148" s="334" t="n">
        <v>130</v>
      </c>
      <c r="L148" s="327" t="inlineStr">
        <is>
          <t>城市之星</t>
        </is>
      </c>
    </row>
    <row r="149" ht="18" customHeight="1" s="322">
      <c r="A149" s="38" t="n">
        <v>45309</v>
      </c>
      <c r="B149" s="16" t="n"/>
      <c r="C149" s="14" t="inlineStr">
        <is>
          <t>四川蓝浣熊清洁服务有限公司</t>
        </is>
      </c>
      <c r="D149" s="14" t="inlineStr">
        <is>
          <t>德国高温蜡粉</t>
        </is>
      </c>
      <c r="E149" s="14" t="inlineStr">
        <is>
          <t>20kg/纸箱</t>
        </is>
      </c>
      <c r="F149" s="44" t="n">
        <v>1</v>
      </c>
      <c r="G149" s="45" t="inlineStr">
        <is>
          <t>箱</t>
        </is>
      </c>
      <c r="H149" s="132" t="n">
        <v>1840</v>
      </c>
      <c r="I149" s="33">
        <f>H149*F149</f>
        <v/>
      </c>
      <c r="J149" s="18" t="inlineStr">
        <is>
          <t>智锐</t>
        </is>
      </c>
      <c r="K149" s="329" t="n"/>
      <c r="L149" s="329" t="n"/>
    </row>
    <row r="150" ht="18" customHeight="1" s="322">
      <c r="A150" s="38" t="n">
        <v>45310</v>
      </c>
      <c r="B150" s="16" t="n"/>
      <c r="C150" s="171" t="inlineStr">
        <is>
          <t>云南标志机电设备有限公司</t>
        </is>
      </c>
      <c r="D150" s="16" t="inlineStr">
        <is>
          <t>T900 AID 毛毡，包边缝合-22745备货出</t>
        </is>
      </c>
      <c r="E150" s="16" t="inlineStr">
        <is>
          <t xml:space="preserve">3.6*5.2米*2张   </t>
        </is>
      </c>
      <c r="F150" s="18" t="n">
        <v>10.4</v>
      </c>
      <c r="G150" s="130" t="inlineStr">
        <is>
          <t>米</t>
        </is>
      </c>
      <c r="H150" s="130" t="n">
        <v>180</v>
      </c>
      <c r="I150" s="33">
        <f>H150*F150</f>
        <v/>
      </c>
      <c r="J150" s="18" t="inlineStr">
        <is>
          <t>智锐</t>
        </is>
      </c>
      <c r="K150" s="341" t="n">
        <v>110</v>
      </c>
      <c r="L150" s="16" t="inlineStr">
        <is>
          <t>城市之星</t>
        </is>
      </c>
    </row>
    <row r="151" ht="18" customHeight="1" s="322">
      <c r="A151" s="20" t="n">
        <v>45310</v>
      </c>
      <c r="B151" s="14" t="n">
        <v>22949</v>
      </c>
      <c r="C151" s="16" t="inlineStr">
        <is>
          <t>广州市众磊洗涤设备有限公司</t>
        </is>
      </c>
      <c r="D151" s="16" t="inlineStr">
        <is>
          <t>毛毡带</t>
        </is>
      </c>
      <c r="E151" s="35" t="inlineStr">
        <is>
          <t>100*1095mm</t>
        </is>
      </c>
      <c r="F151" s="18" t="n">
        <v>8</v>
      </c>
      <c r="G151" s="130" t="inlineStr">
        <is>
          <t>条</t>
        </is>
      </c>
      <c r="H151" s="130" t="n">
        <v>27.52</v>
      </c>
      <c r="I151" s="33">
        <f>H151*F151</f>
        <v/>
      </c>
      <c r="J151" s="19" t="inlineStr">
        <is>
          <t>到付</t>
        </is>
      </c>
      <c r="K151" s="16" t="n">
        <v>0</v>
      </c>
      <c r="L151" s="17" t="inlineStr">
        <is>
          <t>/</t>
        </is>
      </c>
    </row>
    <row r="152" ht="18" customHeight="1" s="322">
      <c r="A152" s="38" t="n">
        <v>45310</v>
      </c>
      <c r="B152" s="16" t="n"/>
      <c r="C152" s="16" t="inlineStr">
        <is>
          <t>广州市再博机械设备有限公司</t>
        </is>
      </c>
      <c r="D152" s="14" t="inlineStr">
        <is>
          <t>美国小地球蜡粉-22745备货出</t>
        </is>
      </c>
      <c r="E152" s="16" t="inlineStr">
        <is>
          <t>22.5公斤/桶</t>
        </is>
      </c>
      <c r="F152" s="17" t="n">
        <v>6</v>
      </c>
      <c r="G152" s="18" t="inlineStr">
        <is>
          <t>桶</t>
        </is>
      </c>
      <c r="H152" s="18" t="n">
        <v>1147.5</v>
      </c>
      <c r="I152" s="33">
        <f>H152*F152</f>
        <v/>
      </c>
      <c r="J152" s="19" t="inlineStr">
        <is>
          <t>到付</t>
        </is>
      </c>
      <c r="K152" s="16" t="n">
        <v>0</v>
      </c>
      <c r="L152" s="17" t="inlineStr">
        <is>
          <t>/</t>
        </is>
      </c>
    </row>
    <row r="153" ht="18" customHeight="1" s="322">
      <c r="A153" s="38" t="n">
        <v>45310</v>
      </c>
      <c r="B153" s="16" t="n"/>
      <c r="C153" s="16" t="inlineStr">
        <is>
          <t>深圳市华昊贸易有限公司</t>
        </is>
      </c>
      <c r="D153" s="16" t="inlineStr">
        <is>
          <t>T900 AID 毛毡，包边缝合</t>
        </is>
      </c>
      <c r="E153" s="16" t="inlineStr">
        <is>
          <t>3.6*7.5米*6张</t>
        </is>
      </c>
      <c r="F153" s="17" t="n">
        <v>45</v>
      </c>
      <c r="G153" s="18" t="inlineStr">
        <is>
          <t>米</t>
        </is>
      </c>
      <c r="H153" s="18" t="n">
        <v>180</v>
      </c>
      <c r="I153" s="33">
        <f>H153*F153</f>
        <v/>
      </c>
      <c r="J153" s="18" t="inlineStr">
        <is>
          <t>智锐</t>
        </is>
      </c>
      <c r="K153" s="348" t="n">
        <v>350</v>
      </c>
      <c r="L153" s="16" t="inlineStr">
        <is>
          <t>城市之星</t>
        </is>
      </c>
    </row>
    <row r="154" ht="18" customHeight="1" s="322">
      <c r="A154" s="38" t="n">
        <v>45310</v>
      </c>
      <c r="B154" s="14" t="n"/>
      <c r="C154" s="14" t="inlineStr">
        <is>
          <t>济南格茵机械设备有限公司</t>
        </is>
      </c>
      <c r="D154" s="14" t="inlineStr">
        <is>
          <t>厚毡条-无锡发</t>
        </is>
      </c>
      <c r="E154" s="14" t="inlineStr">
        <is>
          <t>长 2.2 米，宽 24.5mm厚 8.5mm</t>
        </is>
      </c>
      <c r="F154" s="17" t="n">
        <v>30</v>
      </c>
      <c r="G154" s="18" t="inlineStr">
        <is>
          <t>条</t>
        </is>
      </c>
      <c r="H154" s="18" t="n">
        <v>11</v>
      </c>
      <c r="I154" s="33">
        <f>H154*F154</f>
        <v/>
      </c>
      <c r="J154" s="18" t="inlineStr">
        <is>
          <t>智锐</t>
        </is>
      </c>
      <c r="K154" s="333" t="n"/>
      <c r="L154" s="14" t="inlineStr">
        <is>
          <t>无锡京东</t>
        </is>
      </c>
    </row>
    <row r="155" ht="18" customHeight="1" s="322">
      <c r="A155" s="38" t="n">
        <v>45310</v>
      </c>
      <c r="B155" s="16" t="n"/>
      <c r="C155" s="16" t="inlineStr">
        <is>
          <t>成都净布洗涤有限公司</t>
        </is>
      </c>
      <c r="D155" s="14" t="inlineStr">
        <is>
          <t>英国蜡粉-22932备货出</t>
        </is>
      </c>
      <c r="E155" s="16" t="inlineStr">
        <is>
          <t xml:space="preserve">20公斤/纸箱  </t>
        </is>
      </c>
      <c r="F155" s="17" t="n">
        <v>1</v>
      </c>
      <c r="G155" s="18" t="inlineStr">
        <is>
          <t>箱</t>
        </is>
      </c>
      <c r="H155" s="18" t="n">
        <v>825</v>
      </c>
      <c r="I155" s="33">
        <f>H155*F155</f>
        <v/>
      </c>
      <c r="J155" s="18" t="inlineStr">
        <is>
          <t>智锐</t>
        </is>
      </c>
      <c r="K155" s="341" t="n">
        <v>80</v>
      </c>
      <c r="L155" s="16" t="inlineStr">
        <is>
          <t>城市之星</t>
        </is>
      </c>
    </row>
    <row r="156" ht="18" customHeight="1" s="322">
      <c r="A156" s="38" t="n">
        <v>45310</v>
      </c>
      <c r="B156" s="16" t="n"/>
      <c r="C156" s="14" t="inlineStr">
        <is>
          <t xml:space="preserve">汕头洁臣洗涤有限公司 </t>
        </is>
      </c>
      <c r="D156" s="14" t="inlineStr">
        <is>
          <t>英国蜡粉-22932备货出</t>
        </is>
      </c>
      <c r="E156" s="16" t="inlineStr">
        <is>
          <t xml:space="preserve">20公斤/纸箱  </t>
        </is>
      </c>
      <c r="F156" s="17" t="n">
        <v>2</v>
      </c>
      <c r="G156" s="18" t="inlineStr">
        <is>
          <t>箱</t>
        </is>
      </c>
      <c r="H156" s="18" t="n">
        <v>825</v>
      </c>
      <c r="I156" s="33">
        <f>H156*F156</f>
        <v/>
      </c>
      <c r="J156" s="18" t="inlineStr">
        <is>
          <t>智锐</t>
        </is>
      </c>
      <c r="K156" s="341" t="n">
        <v>110</v>
      </c>
      <c r="L156" s="16" t="inlineStr">
        <is>
          <t>城市之星</t>
        </is>
      </c>
    </row>
    <row r="157" ht="18" customFormat="1" customHeight="1" s="6">
      <c r="A157" s="11" t="n">
        <v>45312</v>
      </c>
      <c r="B157" s="12" t="n"/>
      <c r="C157" s="12" t="inlineStr">
        <is>
          <t>常州新吉</t>
        </is>
      </c>
      <c r="D157" s="12" t="inlineStr">
        <is>
          <t>英国蜡粉-无锡发</t>
        </is>
      </c>
      <c r="E157" s="12" t="inlineStr">
        <is>
          <t xml:space="preserve">20公斤/纸箱  </t>
        </is>
      </c>
      <c r="F157" s="33" t="n">
        <v>1</v>
      </c>
      <c r="G157" s="33" t="inlineStr">
        <is>
          <t>箱</t>
        </is>
      </c>
      <c r="H157" s="33" t="n">
        <v>825</v>
      </c>
      <c r="I157" s="33">
        <f>H157*F157</f>
        <v/>
      </c>
      <c r="J157" s="33" t="inlineStr">
        <is>
          <t>智锐</t>
        </is>
      </c>
      <c r="K157" s="12" t="n"/>
      <c r="L157" s="12" t="inlineStr">
        <is>
          <t>无锡德邦</t>
        </is>
      </c>
    </row>
    <row r="158" ht="18" customFormat="1" customHeight="1" s="3">
      <c r="A158" s="30" t="n">
        <v>45313</v>
      </c>
      <c r="B158" s="27" t="n">
        <v>22951</v>
      </c>
      <c r="C158" s="27" t="inlineStr">
        <is>
          <t>王绍刚-史明路</t>
        </is>
      </c>
      <c r="D158" s="27" t="inlineStr">
        <is>
          <t>包辊毡套</t>
        </is>
      </c>
      <c r="E158" s="27" t="inlineStr">
        <is>
          <t>毛毡规格3450×860×450g/㎡高温包布规格3480×1550×0.5</t>
        </is>
      </c>
      <c r="F158" s="28" t="n">
        <v>2</v>
      </c>
      <c r="G158" s="133" t="inlineStr">
        <is>
          <t>套</t>
        </is>
      </c>
      <c r="H158" s="133" t="n">
        <v>640</v>
      </c>
      <c r="I158" s="28">
        <f>H158*F158</f>
        <v/>
      </c>
      <c r="J158" s="28" t="inlineStr">
        <is>
          <t>到付</t>
        </is>
      </c>
      <c r="K158" s="16" t="n">
        <v>0</v>
      </c>
      <c r="L158" s="17" t="inlineStr">
        <is>
          <t>/</t>
        </is>
      </c>
    </row>
    <row r="159" ht="18" customFormat="1" customHeight="1" s="3">
      <c r="A159" s="30" t="n">
        <v>45313</v>
      </c>
      <c r="B159" s="27" t="n">
        <v>22952</v>
      </c>
      <c r="C159" s="27" t="inlineStr">
        <is>
          <t>王小金-史明路</t>
        </is>
      </c>
      <c r="D159" s="27" t="inlineStr">
        <is>
          <t>包辊毡套</t>
        </is>
      </c>
      <c r="E159" s="27" t="inlineStr">
        <is>
          <t>毛毡规格3450×860×450g/㎡高温包布规格3480×1550×0.5</t>
        </is>
      </c>
      <c r="F159" s="28" t="n">
        <v>2</v>
      </c>
      <c r="G159" s="133" t="inlineStr">
        <is>
          <t>套</t>
        </is>
      </c>
      <c r="H159" s="133" t="n">
        <v>640</v>
      </c>
      <c r="I159" s="28">
        <f>H159*F159</f>
        <v/>
      </c>
      <c r="J159" s="28" t="inlineStr">
        <is>
          <t>到付</t>
        </is>
      </c>
      <c r="K159" s="16" t="n">
        <v>0</v>
      </c>
      <c r="L159" s="17" t="inlineStr">
        <is>
          <t>/</t>
        </is>
      </c>
    </row>
    <row r="160" ht="18" customHeight="1" s="322">
      <c r="A160" s="20" t="n">
        <v>45313</v>
      </c>
      <c r="B160" s="14" t="n">
        <v>22953</v>
      </c>
      <c r="C160" s="14" t="inlineStr">
        <is>
          <t>云南西双版纳</t>
        </is>
      </c>
      <c r="D160" s="14" t="inlineStr">
        <is>
          <t>700g毛毡，包边缝合</t>
        </is>
      </c>
      <c r="E160" s="14" t="inlineStr">
        <is>
          <t>3.3*5.2米*2张  拍下包装和标签照片</t>
        </is>
      </c>
      <c r="F160" s="18" t="n">
        <v>10.4</v>
      </c>
      <c r="G160" s="130" t="inlineStr">
        <is>
          <t>米</t>
        </is>
      </c>
      <c r="H160" s="130" t="n">
        <v>187</v>
      </c>
      <c r="I160" s="33">
        <f>H160*F160</f>
        <v/>
      </c>
      <c r="J160" s="18" t="inlineStr">
        <is>
          <t>智锐</t>
        </is>
      </c>
      <c r="K160" s="334" t="n">
        <v>180</v>
      </c>
      <c r="L160" s="327" t="inlineStr">
        <is>
          <t>城市之星</t>
        </is>
      </c>
    </row>
    <row r="161" ht="18" customHeight="1" s="322">
      <c r="A161" s="20" t="n">
        <v>45313</v>
      </c>
      <c r="B161" s="14" t="n">
        <v>22958</v>
      </c>
      <c r="C161" s="14" t="inlineStr">
        <is>
          <t>云南西双版纳</t>
        </is>
      </c>
      <c r="D161" s="14" t="inlineStr">
        <is>
          <t>700g毛毡，包边缝合</t>
        </is>
      </c>
      <c r="E161" s="14" t="inlineStr">
        <is>
          <t>3.3*5.2米*1张  拍下包装和标签照片</t>
        </is>
      </c>
      <c r="F161" s="18" t="n">
        <v>5.2</v>
      </c>
      <c r="G161" s="130" t="inlineStr">
        <is>
          <t>米</t>
        </is>
      </c>
      <c r="H161" s="130" t="n">
        <v>187</v>
      </c>
      <c r="I161" s="33">
        <f>H161*F161</f>
        <v/>
      </c>
      <c r="J161" s="18" t="inlineStr">
        <is>
          <t>智锐</t>
        </is>
      </c>
      <c r="K161" s="329" t="n"/>
      <c r="L161" s="329" t="n"/>
    </row>
    <row r="162" ht="18" customFormat="1" customHeight="1" s="3">
      <c r="A162" s="30" t="n">
        <v>45313</v>
      </c>
      <c r="B162" s="14" t="n">
        <v>22954</v>
      </c>
      <c r="C162" s="27" t="inlineStr">
        <is>
          <t>三亚正庄实业有限责任公司</t>
        </is>
      </c>
      <c r="D162" s="27" t="inlineStr">
        <is>
          <t>包辊毡套</t>
        </is>
      </c>
      <c r="E162" s="27" t="inlineStr">
        <is>
          <t>毛毡规格3450×860×450g/㎡高温包布规格3480×1550×0.5</t>
        </is>
      </c>
      <c r="F162" s="28" t="n">
        <v>4</v>
      </c>
      <c r="G162" s="133" t="inlineStr">
        <is>
          <t>套</t>
        </is>
      </c>
      <c r="H162" s="133" t="n">
        <v>640</v>
      </c>
      <c r="I162" s="28">
        <f>H162*F162</f>
        <v/>
      </c>
      <c r="J162" s="28" t="inlineStr">
        <is>
          <t>智锐</t>
        </is>
      </c>
      <c r="K162" s="334" t="n">
        <v>450</v>
      </c>
      <c r="L162" s="327" t="inlineStr">
        <is>
          <t>城市之星</t>
        </is>
      </c>
    </row>
    <row r="163" ht="18" customHeight="1" s="322">
      <c r="A163" s="20" t="n">
        <v>45313</v>
      </c>
      <c r="B163" s="14" t="n"/>
      <c r="C163" s="14" t="inlineStr">
        <is>
          <t>三亚正庄实业有限责任公司</t>
        </is>
      </c>
      <c r="D163" s="14" t="inlineStr">
        <is>
          <t>850g 涤纶芳纶复合 AID 毛毡，包边缝合-22932备货出</t>
        </is>
      </c>
      <c r="E163" s="14" t="inlineStr">
        <is>
          <t>3.6*7.6米*2张</t>
        </is>
      </c>
      <c r="F163" s="65" t="n">
        <v>15.2</v>
      </c>
      <c r="G163" s="94" t="inlineStr">
        <is>
          <t>米</t>
        </is>
      </c>
      <c r="H163" s="94" t="n">
        <v>398.7</v>
      </c>
      <c r="I163" s="33">
        <f>H163*F163</f>
        <v/>
      </c>
      <c r="J163" s="18" t="inlineStr">
        <is>
          <t>智锐</t>
        </is>
      </c>
      <c r="K163" s="328" t="n"/>
      <c r="L163" s="328" t="n"/>
    </row>
    <row r="164" ht="18" customHeight="1" s="322">
      <c r="A164" s="20" t="n">
        <v>45313</v>
      </c>
      <c r="B164" s="14" t="n"/>
      <c r="C164" s="14" t="inlineStr">
        <is>
          <t>三亚正庄实业有限责任公司</t>
        </is>
      </c>
      <c r="D164" s="14" t="inlineStr">
        <is>
          <t>英国蜡粉-22932备货出</t>
        </is>
      </c>
      <c r="E164" s="16" t="inlineStr">
        <is>
          <t xml:space="preserve">20公斤/纸箱  </t>
        </is>
      </c>
      <c r="F164" s="17" t="n">
        <v>2</v>
      </c>
      <c r="G164" s="18" t="inlineStr">
        <is>
          <t>箱</t>
        </is>
      </c>
      <c r="H164" s="18" t="n">
        <v>825</v>
      </c>
      <c r="I164" s="33">
        <f>H164*F164</f>
        <v/>
      </c>
      <c r="J164" s="18" t="inlineStr">
        <is>
          <t>智锐</t>
        </is>
      </c>
      <c r="K164" s="329" t="n"/>
      <c r="L164" s="329" t="n"/>
    </row>
    <row r="165" ht="18" customHeight="1" s="322">
      <c r="A165" s="20" t="n">
        <v>45313</v>
      </c>
      <c r="B165" s="14" t="n">
        <v>22955</v>
      </c>
      <c r="C165" s="14" t="inlineStr">
        <is>
          <t>绵阳张强经理</t>
        </is>
      </c>
      <c r="D165" s="14" t="inlineStr">
        <is>
          <t>毛毡带</t>
        </is>
      </c>
      <c r="E165" s="14" t="inlineStr">
        <is>
          <t>80*1360mm  拍下照片</t>
        </is>
      </c>
      <c r="F165" s="18" t="n">
        <v>30</v>
      </c>
      <c r="G165" s="130" t="inlineStr">
        <is>
          <t>条</t>
        </is>
      </c>
      <c r="H165" s="130" t="n">
        <v>23.125</v>
      </c>
      <c r="I165" s="33">
        <f>H165*F165</f>
        <v/>
      </c>
      <c r="J165" s="18" t="inlineStr">
        <is>
          <t>智锐</t>
        </is>
      </c>
      <c r="K165" s="334" t="n">
        <v>90</v>
      </c>
      <c r="L165" s="327" t="inlineStr">
        <is>
          <t>城市之星</t>
        </is>
      </c>
    </row>
    <row r="166" ht="18" customHeight="1" s="322">
      <c r="A166" s="20" t="n">
        <v>45313</v>
      </c>
      <c r="B166" s="14" t="n">
        <v>22955</v>
      </c>
      <c r="C166" s="14" t="inlineStr">
        <is>
          <t>绵阳张强经理</t>
        </is>
      </c>
      <c r="D166" s="14" t="inlineStr">
        <is>
          <t>T900 AID 毛毡，包边缝合</t>
        </is>
      </c>
      <c r="E166" s="14" t="inlineStr">
        <is>
          <t>3.3*3.4米*2张   拍下包装和标签照片</t>
        </is>
      </c>
      <c r="F166" s="17" t="n">
        <v>6.8</v>
      </c>
      <c r="G166" s="18" t="inlineStr">
        <is>
          <t>米</t>
        </is>
      </c>
      <c r="H166" s="18" t="n">
        <v>167.5</v>
      </c>
      <c r="I166" s="33">
        <f>H166*F166</f>
        <v/>
      </c>
      <c r="J166" s="18" t="inlineStr">
        <is>
          <t>智锐</t>
        </is>
      </c>
      <c r="K166" s="329" t="n"/>
      <c r="L166" s="329" t="n"/>
    </row>
    <row r="167" ht="18" customHeight="1" s="322">
      <c r="A167" s="20" t="n">
        <v>45313</v>
      </c>
      <c r="B167" s="14" t="n">
        <v>22956</v>
      </c>
      <c r="C167" s="29" t="inlineStr">
        <is>
          <t>厦门市霍夫曼机械设备有限公司</t>
        </is>
      </c>
      <c r="D167" s="16" t="inlineStr">
        <is>
          <t>抽绳式水洗网袋</t>
        </is>
      </c>
      <c r="E167" s="16" t="inlineStr">
        <is>
          <t>65*65cm</t>
        </is>
      </c>
      <c r="F167" s="18" t="n">
        <v>10</v>
      </c>
      <c r="G167" s="18" t="inlineStr">
        <is>
          <t>个</t>
        </is>
      </c>
      <c r="H167" s="18" t="n">
        <v>37</v>
      </c>
      <c r="I167" s="33">
        <f>H167*F167</f>
        <v/>
      </c>
      <c r="J167" s="19" t="inlineStr">
        <is>
          <t>到付</t>
        </is>
      </c>
      <c r="K167" s="330" t="n">
        <v>0</v>
      </c>
      <c r="L167" s="327" t="inlineStr">
        <is>
          <t>/</t>
        </is>
      </c>
    </row>
    <row r="168" ht="18" customHeight="1" s="322">
      <c r="A168" s="20" t="n">
        <v>45313</v>
      </c>
      <c r="B168" s="14" t="n">
        <v>22956</v>
      </c>
      <c r="C168" s="29" t="inlineStr">
        <is>
          <t>厦门市霍夫曼机械设备有限公司</t>
        </is>
      </c>
      <c r="D168" s="16" t="inlineStr">
        <is>
          <t>抽绳式水洗网袋</t>
        </is>
      </c>
      <c r="E168" s="16" t="inlineStr">
        <is>
          <t>50*70cm</t>
        </is>
      </c>
      <c r="F168" s="18" t="n">
        <v>10</v>
      </c>
      <c r="G168" s="18" t="inlineStr">
        <is>
          <t>个</t>
        </is>
      </c>
      <c r="H168" s="18" t="n">
        <v>35</v>
      </c>
      <c r="I168" s="33">
        <f>H168*F168</f>
        <v/>
      </c>
      <c r="J168" s="19" t="inlineStr">
        <is>
          <t>到付</t>
        </is>
      </c>
      <c r="K168" s="329" t="n"/>
      <c r="L168" s="329" t="n"/>
    </row>
    <row r="169" ht="18" customHeight="1" s="322">
      <c r="A169" s="20" t="n">
        <v>45313</v>
      </c>
      <c r="B169" s="14" t="n"/>
      <c r="C169" s="16" t="inlineStr">
        <is>
          <t xml:space="preserve">佳杰隆（厦门）机械设备有限公司 </t>
        </is>
      </c>
      <c r="D169" s="16" t="inlineStr">
        <is>
          <t>美国小地球蜡粉-22745备货出</t>
        </is>
      </c>
      <c r="E169" s="16" t="inlineStr">
        <is>
          <t>22.5公斤/桶</t>
        </is>
      </c>
      <c r="F169" s="17" t="n">
        <v>5</v>
      </c>
      <c r="G169" s="18" t="inlineStr">
        <is>
          <t>桶</t>
        </is>
      </c>
      <c r="H169" s="18" t="n">
        <v>1147.5</v>
      </c>
      <c r="I169" s="33">
        <f>H169*F169</f>
        <v/>
      </c>
      <c r="J169" s="18" t="inlineStr">
        <is>
          <t>智锐</t>
        </is>
      </c>
      <c r="K169" s="333" t="n">
        <v>170</v>
      </c>
      <c r="L169" s="279" t="inlineStr">
        <is>
          <t>城市之星</t>
        </is>
      </c>
    </row>
    <row r="170" ht="18" customHeight="1" s="322">
      <c r="A170" s="20" t="n">
        <v>45313</v>
      </c>
      <c r="B170" s="14" t="n">
        <v>22961</v>
      </c>
      <c r="C170" s="14" t="inlineStr">
        <is>
          <t>天津航星工贸有限公司</t>
        </is>
      </c>
      <c r="D170" s="14" t="inlineStr">
        <is>
          <t>毛毡带</t>
        </is>
      </c>
      <c r="E170" s="14" t="inlineStr">
        <is>
          <t>50*630mm  拍下照片</t>
        </is>
      </c>
      <c r="F170" s="17" t="n">
        <v>6</v>
      </c>
      <c r="G170" s="130" t="inlineStr">
        <is>
          <t>条</t>
        </is>
      </c>
      <c r="H170" s="130">
        <f>0.63*6.4+6</f>
        <v/>
      </c>
      <c r="I170" s="33">
        <f>H170*F170</f>
        <v/>
      </c>
      <c r="J170" s="18" t="inlineStr">
        <is>
          <t>智锐</t>
        </is>
      </c>
      <c r="K170" s="333" t="n">
        <v>11</v>
      </c>
      <c r="L170" s="212" t="inlineStr">
        <is>
          <t>德邦</t>
        </is>
      </c>
      <c r="M170" s="350" t="n"/>
      <c r="N170" s="7" t="n"/>
      <c r="O170" s="351" t="n"/>
    </row>
    <row r="171" ht="18" customFormat="1" customHeight="1" s="6">
      <c r="A171" s="11" t="n">
        <v>45313</v>
      </c>
      <c r="B171" s="12" t="n">
        <v>22962</v>
      </c>
      <c r="C171" s="135" t="inlineStr">
        <is>
          <t>北京创新古道清洁科技有限公司</t>
        </is>
      </c>
      <c r="D171" s="145" t="inlineStr">
        <is>
          <t>涤棉带</t>
        </is>
      </c>
      <c r="E171" s="12" t="inlineStr">
        <is>
          <t>150mm  请先下单生产，等智锐通知再发货</t>
        </is>
      </c>
      <c r="F171" s="280" t="n">
        <v>200</v>
      </c>
      <c r="G171" s="88" t="inlineStr">
        <is>
          <t>米</t>
        </is>
      </c>
      <c r="H171" s="88" t="n">
        <v>11</v>
      </c>
      <c r="I171" s="33">
        <f>H171*F171</f>
        <v/>
      </c>
      <c r="J171" s="236" t="inlineStr">
        <is>
          <t>智锐</t>
        </is>
      </c>
      <c r="K171" s="352" t="n">
        <v>110</v>
      </c>
      <c r="L171" s="353" t="inlineStr">
        <is>
          <t>城市之星</t>
        </is>
      </c>
      <c r="M171" s="214" t="n"/>
    </row>
    <row r="172" ht="18" customFormat="1" customHeight="1" s="6">
      <c r="A172" s="11" t="n">
        <v>45313</v>
      </c>
      <c r="B172" s="12" t="n">
        <v>22962</v>
      </c>
      <c r="C172" s="135" t="inlineStr">
        <is>
          <t>北京创新古道清洁科技有限公司</t>
        </is>
      </c>
      <c r="D172" s="145" t="inlineStr">
        <is>
          <t>不锈钢穿销</t>
        </is>
      </c>
      <c r="E172" s="12" t="inlineStr">
        <is>
          <t xml:space="preserve">150mm  </t>
        </is>
      </c>
      <c r="F172" s="281" t="n">
        <v>30</v>
      </c>
      <c r="G172" s="282" t="inlineStr">
        <is>
          <t>根</t>
        </is>
      </c>
      <c r="H172" s="282" t="n">
        <v>1</v>
      </c>
      <c r="I172" s="33">
        <f>H172*F172</f>
        <v/>
      </c>
      <c r="J172" s="33" t="inlineStr">
        <is>
          <t>智锐</t>
        </is>
      </c>
      <c r="K172" s="328" t="n"/>
      <c r="L172" s="328" t="n"/>
      <c r="M172" s="214" t="n"/>
    </row>
    <row r="173" ht="18" customFormat="1" customHeight="1" s="6">
      <c r="A173" s="11" t="n">
        <v>45313</v>
      </c>
      <c r="B173" s="12" t="n">
        <v>22962</v>
      </c>
      <c r="C173" s="135" t="inlineStr">
        <is>
          <t>北京创新古道清洁科技有限公司</t>
        </is>
      </c>
      <c r="D173" s="12" t="inlineStr">
        <is>
          <t>热熔胶布</t>
        </is>
      </c>
      <c r="E173" s="12" t="inlineStr">
        <is>
          <t>20mm*50米*2卷</t>
        </is>
      </c>
      <c r="F173" s="33" t="n">
        <v>100</v>
      </c>
      <c r="G173" s="33" t="inlineStr">
        <is>
          <t>米</t>
        </is>
      </c>
      <c r="H173" s="33" t="n">
        <v>4.8</v>
      </c>
      <c r="I173" s="33">
        <f>H173*F173</f>
        <v/>
      </c>
      <c r="J173" s="33" t="inlineStr">
        <is>
          <t>智锐</t>
        </is>
      </c>
      <c r="K173" s="329" t="n"/>
      <c r="L173" s="329" t="n"/>
      <c r="M173" s="214" t="n"/>
    </row>
    <row r="174" ht="18" customHeight="1" s="322">
      <c r="A174" s="20" t="n">
        <v>45313</v>
      </c>
      <c r="B174" s="14" t="n"/>
      <c r="C174" s="16" t="inlineStr">
        <is>
          <t>陕西金河洗涤有限公司</t>
        </is>
      </c>
      <c r="D174" s="14" t="inlineStr">
        <is>
          <t>JTX700导向带 -无锡发</t>
        </is>
      </c>
      <c r="E174" s="14" t="inlineStr">
        <is>
          <t>400米/卷</t>
        </is>
      </c>
      <c r="F174" s="17" t="n">
        <v>16</v>
      </c>
      <c r="G174" s="17" t="inlineStr">
        <is>
          <t>卷</t>
        </is>
      </c>
      <c r="H174" s="17" t="n">
        <v>140</v>
      </c>
      <c r="I174" s="33">
        <f>H174*F174</f>
        <v/>
      </c>
      <c r="J174" s="18" t="inlineStr">
        <is>
          <t>智锐</t>
        </is>
      </c>
      <c r="K174" s="333" t="n"/>
      <c r="L174" s="279" t="inlineStr">
        <is>
          <t>无锡中通</t>
        </is>
      </c>
    </row>
    <row r="175" ht="18" customHeight="1" s="322">
      <c r="A175" s="20" t="n">
        <v>45314</v>
      </c>
      <c r="B175" s="12" t="n">
        <v>22963</v>
      </c>
      <c r="C175" s="14" t="inlineStr">
        <is>
          <t>西安汉诺机电设备有限公司</t>
        </is>
      </c>
      <c r="D175" s="14" t="inlineStr">
        <is>
          <t>红线全棉带</t>
        </is>
      </c>
      <c r="E175" s="14" t="inlineStr">
        <is>
          <t>50*6050mm  含扣长度</t>
        </is>
      </c>
      <c r="F175" s="66" t="n">
        <v>42</v>
      </c>
      <c r="G175" s="137" t="inlineStr">
        <is>
          <t>条</t>
        </is>
      </c>
      <c r="H175" s="137">
        <f>6.05*8.4+6</f>
        <v/>
      </c>
      <c r="I175" s="33">
        <f>H175*F175</f>
        <v/>
      </c>
      <c r="J175" s="19" t="inlineStr">
        <is>
          <t>到付</t>
        </is>
      </c>
      <c r="K175" s="16" t="n">
        <v>0</v>
      </c>
      <c r="L175" s="17" t="inlineStr">
        <is>
          <t>/</t>
        </is>
      </c>
    </row>
    <row r="176" ht="18" customHeight="1" s="322">
      <c r="A176" s="20" t="n">
        <v>45314</v>
      </c>
      <c r="B176" s="12" t="n">
        <v>22964</v>
      </c>
      <c r="C176" s="14" t="inlineStr">
        <is>
          <t>武汉市江岸区亿瀚酒店用品经营部</t>
        </is>
      </c>
      <c r="D176" s="16" t="inlineStr">
        <is>
          <t>拉链式干洗网袋</t>
        </is>
      </c>
      <c r="E176" s="16" t="inlineStr">
        <is>
          <t>24"*36"</t>
        </is>
      </c>
      <c r="F176" s="17" t="n">
        <v>4</v>
      </c>
      <c r="G176" s="18" t="inlineStr">
        <is>
          <t>个</t>
        </is>
      </c>
      <c r="H176" s="18" t="n">
        <v>34</v>
      </c>
      <c r="I176" s="33">
        <f>H176*F176</f>
        <v/>
      </c>
      <c r="J176" s="19" t="inlineStr">
        <is>
          <t>到付</t>
        </is>
      </c>
      <c r="K176" s="354" t="n">
        <v>0</v>
      </c>
      <c r="L176" s="327" t="inlineStr">
        <is>
          <t>/</t>
        </is>
      </c>
    </row>
    <row r="177" ht="18" customHeight="1" s="322">
      <c r="A177" s="20" t="n">
        <v>45314</v>
      </c>
      <c r="B177" s="12" t="n">
        <v>22964</v>
      </c>
      <c r="C177" s="14" t="inlineStr">
        <is>
          <t>武汉市江岸区亿瀚酒店用品经营部</t>
        </is>
      </c>
      <c r="D177" s="16" t="inlineStr">
        <is>
          <t>拉链式干洗网袋</t>
        </is>
      </c>
      <c r="E177" s="16" t="inlineStr">
        <is>
          <t>36"*48"</t>
        </is>
      </c>
      <c r="F177" s="17" t="n">
        <v>4</v>
      </c>
      <c r="G177" s="18" t="inlineStr">
        <is>
          <t>个</t>
        </is>
      </c>
      <c r="H177" s="18" t="n">
        <v>49</v>
      </c>
      <c r="I177" s="33">
        <f>H177*F177</f>
        <v/>
      </c>
      <c r="J177" s="19" t="inlineStr">
        <is>
          <t>到付</t>
        </is>
      </c>
      <c r="K177" s="328" t="n"/>
      <c r="L177" s="328" t="n"/>
    </row>
    <row r="178" ht="18" customHeight="1" s="322">
      <c r="A178" s="20" t="n">
        <v>45314</v>
      </c>
      <c r="B178" s="16" t="n"/>
      <c r="C178" s="14" t="inlineStr">
        <is>
          <t>武汉市江岸区亿瀚酒店用品经营部</t>
        </is>
      </c>
      <c r="D178" s="16" t="inlineStr">
        <is>
          <t>美国小地球蜡粉-22745备货出</t>
        </is>
      </c>
      <c r="E178" s="16" t="inlineStr">
        <is>
          <t>22.5公斤/桶</t>
        </is>
      </c>
      <c r="F178" s="17" t="n">
        <v>1</v>
      </c>
      <c r="G178" s="18" t="inlineStr">
        <is>
          <t>桶</t>
        </is>
      </c>
      <c r="H178" s="18" t="n">
        <v>1147.5</v>
      </c>
      <c r="I178" s="33">
        <f>H178*F178</f>
        <v/>
      </c>
      <c r="J178" s="19" t="inlineStr">
        <is>
          <t>到付</t>
        </is>
      </c>
      <c r="K178" s="329" t="n"/>
      <c r="L178" s="329" t="n"/>
    </row>
    <row r="179" ht="18" customHeight="1" s="322">
      <c r="A179" s="20" t="n">
        <v>45314</v>
      </c>
      <c r="B179" s="12" t="n">
        <v>22965</v>
      </c>
      <c r="C179" s="16" t="inlineStr">
        <is>
          <t>广州市众磊洗涤设备有限公司</t>
        </is>
      </c>
      <c r="D179" s="16" t="inlineStr">
        <is>
          <t>新型棉橡胶带</t>
        </is>
      </c>
      <c r="E179" s="16" t="inlineStr">
        <is>
          <t>50*2470mm</t>
        </is>
      </c>
      <c r="F179" s="17" t="n">
        <v>8</v>
      </c>
      <c r="G179" s="18" t="inlineStr">
        <is>
          <t>条</t>
        </is>
      </c>
      <c r="H179" s="18" t="n">
        <v>45.52</v>
      </c>
      <c r="I179" s="33">
        <f>H179*F179</f>
        <v/>
      </c>
      <c r="J179" s="19" t="inlineStr">
        <is>
          <t>到付</t>
        </is>
      </c>
      <c r="K179" s="330" t="n">
        <v>0</v>
      </c>
      <c r="L179" s="327" t="inlineStr">
        <is>
          <t>/</t>
        </is>
      </c>
    </row>
    <row r="180" ht="18" customHeight="1" s="322">
      <c r="A180" s="20" t="n">
        <v>45314</v>
      </c>
      <c r="B180" s="12" t="n">
        <v>22965</v>
      </c>
      <c r="C180" s="16" t="inlineStr">
        <is>
          <t>广州市众磊洗涤设备有限公司</t>
        </is>
      </c>
      <c r="D180" s="16" t="inlineStr">
        <is>
          <t>褐色弹力带</t>
        </is>
      </c>
      <c r="E180" s="16" t="inlineStr">
        <is>
          <t>50*520mm</t>
        </is>
      </c>
      <c r="F180" s="17" t="n">
        <v>2</v>
      </c>
      <c r="G180" s="18" t="inlineStr">
        <is>
          <t>条</t>
        </is>
      </c>
      <c r="H180" s="18" t="n">
        <v>27.6</v>
      </c>
      <c r="I180" s="33">
        <f>H180*F180</f>
        <v/>
      </c>
      <c r="J180" s="19" t="inlineStr">
        <is>
          <t>到付</t>
        </is>
      </c>
      <c r="K180" s="329" t="n"/>
      <c r="L180" s="329" t="n"/>
    </row>
    <row r="181" ht="18" customHeight="1" s="322">
      <c r="A181" s="20" t="n">
        <v>45314</v>
      </c>
      <c r="B181" s="16" t="n"/>
      <c r="C181" s="14" t="inlineStr">
        <is>
          <t>尚亿洗涤</t>
        </is>
      </c>
      <c r="D181" s="14" t="inlineStr">
        <is>
          <t>JTX700导向带 -无锡发</t>
        </is>
      </c>
      <c r="E181" s="14" t="inlineStr">
        <is>
          <t>400米/卷</t>
        </is>
      </c>
      <c r="F181" s="17" t="n">
        <v>2</v>
      </c>
      <c r="G181" s="17" t="inlineStr">
        <is>
          <t>卷</t>
        </is>
      </c>
      <c r="H181" s="17" t="n">
        <v>140</v>
      </c>
      <c r="I181" s="33">
        <f>H181*F181</f>
        <v/>
      </c>
      <c r="J181" s="18" t="inlineStr">
        <is>
          <t>智锐</t>
        </is>
      </c>
      <c r="K181" s="333" t="n">
        <v>18</v>
      </c>
      <c r="L181" s="279" t="inlineStr">
        <is>
          <t>无锡德邦</t>
        </is>
      </c>
    </row>
    <row r="182" ht="18" customHeight="1" s="322">
      <c r="A182" s="20" t="n">
        <v>45314</v>
      </c>
      <c r="B182" s="16" t="n"/>
      <c r="C182" s="48" t="inlineStr">
        <is>
          <t>三亚贝尔特智能科技有限公司</t>
        </is>
      </c>
      <c r="D182" s="16" t="inlineStr">
        <is>
          <t>T900 AID 毛毡，包边缝合-22872备货出</t>
        </is>
      </c>
      <c r="E182" s="16" t="inlineStr">
        <is>
          <t xml:space="preserve">3.6*5.2米*2张   </t>
        </is>
      </c>
      <c r="F182" s="17" t="n">
        <v>10.4</v>
      </c>
      <c r="G182" s="18" t="inlineStr">
        <is>
          <t>米</t>
        </is>
      </c>
      <c r="H182" s="18" t="n">
        <v>180</v>
      </c>
      <c r="I182" s="33">
        <f>H182*F182</f>
        <v/>
      </c>
      <c r="J182" s="18" t="inlineStr">
        <is>
          <t>智锐</t>
        </is>
      </c>
      <c r="K182" s="333" t="n">
        <v>150</v>
      </c>
      <c r="L182" s="279" t="inlineStr">
        <is>
          <t>城市之星</t>
        </is>
      </c>
    </row>
    <row r="183" ht="18" customHeight="1" s="322">
      <c r="A183" s="20" t="n">
        <v>45314</v>
      </c>
      <c r="B183" s="16" t="n">
        <v>22970</v>
      </c>
      <c r="C183" s="14" t="inlineStr">
        <is>
          <t>广州市亿进清洁剂有限公司</t>
        </is>
      </c>
      <c r="D183" s="16" t="inlineStr">
        <is>
          <t>咖啡色面布</t>
        </is>
      </c>
      <c r="E183" s="16" t="inlineStr">
        <is>
          <t>1.5米门幅</t>
        </is>
      </c>
      <c r="F183" s="17" t="n">
        <v>10</v>
      </c>
      <c r="G183" s="18" t="inlineStr">
        <is>
          <t>米</t>
        </is>
      </c>
      <c r="H183" s="18" t="n">
        <v>72</v>
      </c>
      <c r="I183" s="33">
        <f>H183*F183</f>
        <v/>
      </c>
      <c r="J183" s="19" t="inlineStr">
        <is>
          <t>到付</t>
        </is>
      </c>
      <c r="K183" s="16" t="n">
        <v>0</v>
      </c>
      <c r="L183" s="17" t="inlineStr">
        <is>
          <t>/</t>
        </is>
      </c>
    </row>
    <row r="184" ht="18" customHeight="1" s="322">
      <c r="A184" s="20" t="n">
        <v>45315</v>
      </c>
      <c r="B184" s="14" t="n">
        <v>22971</v>
      </c>
      <c r="C184" s="14" t="inlineStr">
        <is>
          <t>湖南佰泽贸易有限公司</t>
        </is>
      </c>
      <c r="D184" s="14" t="inlineStr">
        <is>
          <t>抽绳式干洗网袋</t>
        </is>
      </c>
      <c r="E184" s="14" t="inlineStr">
        <is>
          <t>45*60cm  带抽绳及卡扣 要用老的材料 要厚实</t>
        </is>
      </c>
      <c r="F184" s="17" t="n">
        <v>45</v>
      </c>
      <c r="G184" s="18" t="inlineStr">
        <is>
          <t>个</t>
        </is>
      </c>
      <c r="H184" s="18" t="n">
        <v>21</v>
      </c>
      <c r="I184" s="18">
        <f>H184*F184</f>
        <v/>
      </c>
      <c r="J184" s="19" t="inlineStr">
        <is>
          <t>到付</t>
        </is>
      </c>
      <c r="K184" s="16" t="n">
        <v>0</v>
      </c>
      <c r="L184" s="17" t="inlineStr">
        <is>
          <t>/</t>
        </is>
      </c>
    </row>
    <row r="185" ht="18" customHeight="1" s="322">
      <c r="A185" s="20" t="n">
        <v>45315</v>
      </c>
      <c r="B185" s="14" t="n">
        <v>22971</v>
      </c>
      <c r="C185" s="14" t="inlineStr">
        <is>
          <t>湖南佰泽贸易有限公司</t>
        </is>
      </c>
      <c r="D185" s="14" t="inlineStr">
        <is>
          <t>抽绳式干洗网袋</t>
        </is>
      </c>
      <c r="E185" s="14" t="inlineStr">
        <is>
          <t>60*90cm   带抽绳及卡扣 要用老的材料 要厚实</t>
        </is>
      </c>
      <c r="F185" s="17" t="n">
        <v>40</v>
      </c>
      <c r="G185" s="18" t="inlineStr">
        <is>
          <t>个</t>
        </is>
      </c>
      <c r="H185" s="18" t="n">
        <v>34</v>
      </c>
      <c r="I185" s="18">
        <f>H185*F185</f>
        <v/>
      </c>
      <c r="J185" s="19" t="inlineStr">
        <is>
          <t>到付</t>
        </is>
      </c>
      <c r="K185" s="348" t="n">
        <v>48</v>
      </c>
      <c r="L185" s="17" t="inlineStr">
        <is>
          <t>德邦</t>
        </is>
      </c>
    </row>
    <row r="186" ht="18" customHeight="1" s="322">
      <c r="A186" s="20" t="n">
        <v>45315</v>
      </c>
      <c r="B186" s="14" t="n">
        <v>22972</v>
      </c>
      <c r="C186" s="14" t="inlineStr">
        <is>
          <t>合肥安施洗涤设备有限公司</t>
        </is>
      </c>
      <c r="D186" s="14" t="inlineStr">
        <is>
          <t>毛毡带</t>
        </is>
      </c>
      <c r="E186" s="14" t="inlineStr">
        <is>
          <t>50*645mm</t>
        </is>
      </c>
      <c r="F186" s="17" t="n">
        <v>11</v>
      </c>
      <c r="G186" s="130" t="inlineStr">
        <is>
          <t>条</t>
        </is>
      </c>
      <c r="H186" s="130" t="n">
        <v>10.128</v>
      </c>
      <c r="I186" s="130">
        <f>H186*F186</f>
        <v/>
      </c>
      <c r="J186" s="18" t="inlineStr">
        <is>
          <t>智锐</t>
        </is>
      </c>
      <c r="K186" s="348" t="n">
        <v>8</v>
      </c>
      <c r="L186" s="17" t="inlineStr">
        <is>
          <t>德邦</t>
        </is>
      </c>
    </row>
    <row r="187" ht="18" customHeight="1" s="322">
      <c r="A187" s="20" t="n">
        <v>45315</v>
      </c>
      <c r="B187" s="14" t="n">
        <v>22974</v>
      </c>
      <c r="C187" s="16" t="inlineStr">
        <is>
          <t>贵阳美洁贸易有限公司</t>
        </is>
      </c>
      <c r="D187" s="14" t="inlineStr">
        <is>
          <t>美国小地球蜡粉</t>
        </is>
      </c>
      <c r="E187" s="14" t="inlineStr">
        <is>
          <t>22.5kg/桶</t>
        </is>
      </c>
      <c r="F187" s="17" t="n">
        <v>1</v>
      </c>
      <c r="G187" s="18" t="inlineStr">
        <is>
          <t>桶</t>
        </is>
      </c>
      <c r="H187" s="18" t="n">
        <v>1147.5</v>
      </c>
      <c r="I187" s="130">
        <f>H187*F187</f>
        <v/>
      </c>
      <c r="J187" s="19" t="inlineStr">
        <is>
          <t>到付</t>
        </is>
      </c>
      <c r="K187" s="16" t="n">
        <v>0</v>
      </c>
      <c r="L187" s="17" t="inlineStr">
        <is>
          <t>/</t>
        </is>
      </c>
    </row>
    <row r="188" ht="18" customFormat="1" customHeight="1" s="3">
      <c r="A188" s="30" t="n">
        <v>45315</v>
      </c>
      <c r="B188" s="27" t="n"/>
      <c r="C188" s="27" t="inlineStr">
        <is>
          <t>深圳市勤峻实业有限公司</t>
        </is>
      </c>
      <c r="D188" s="27" t="inlineStr">
        <is>
          <t>全棉带-无锡发</t>
        </is>
      </c>
      <c r="E188" s="27" t="inlineStr">
        <is>
          <t>70mm</t>
        </is>
      </c>
      <c r="F188" s="28" t="n">
        <v>105</v>
      </c>
      <c r="G188" s="28" t="inlineStr">
        <is>
          <t>米</t>
        </is>
      </c>
      <c r="H188" s="28" t="n">
        <v>6.5</v>
      </c>
      <c r="I188" s="133">
        <f>H188*F188</f>
        <v/>
      </c>
      <c r="J188" s="28" t="inlineStr">
        <is>
          <t>到付</t>
        </is>
      </c>
      <c r="K188" s="355" t="n">
        <v>0</v>
      </c>
      <c r="L188" s="327" t="inlineStr">
        <is>
          <t>/</t>
        </is>
      </c>
    </row>
    <row r="189" ht="18" customFormat="1" customHeight="1" s="47">
      <c r="A189" s="138" t="n">
        <v>45315</v>
      </c>
      <c r="B189" s="139" t="n">
        <v>22981</v>
      </c>
      <c r="C189" s="139" t="inlineStr">
        <is>
          <t>深圳市勤峻实业有限公司</t>
        </is>
      </c>
      <c r="D189" s="139" t="inlineStr">
        <is>
          <t>不锈钢钢扣 国产扣，退回</t>
        </is>
      </c>
      <c r="E189" s="139" t="inlineStr">
        <is>
          <t>3"</t>
        </is>
      </c>
      <c r="F189" s="140" t="n">
        <v>20</v>
      </c>
      <c r="G189" s="140" t="inlineStr">
        <is>
          <t>对</t>
        </is>
      </c>
      <c r="H189" s="140" t="n">
        <v>0</v>
      </c>
      <c r="I189" s="141">
        <f>H189*F189</f>
        <v/>
      </c>
      <c r="J189" s="140" t="inlineStr">
        <is>
          <t>到付</t>
        </is>
      </c>
      <c r="K189" s="328" t="n"/>
      <c r="L189" s="328" t="n"/>
    </row>
    <row r="190" ht="18" customFormat="1" customHeight="1" s="3">
      <c r="A190" s="30" t="n">
        <v>45315</v>
      </c>
      <c r="B190" s="285" t="n"/>
      <c r="C190" s="27" t="inlineStr">
        <is>
          <t>深圳市勤峻实业有限公司</t>
        </is>
      </c>
      <c r="D190" s="27" t="inlineStr">
        <is>
          <t>进口PVC 穿销 无锡发（22997）</t>
        </is>
      </c>
      <c r="E190" s="27" t="inlineStr">
        <is>
          <t>进口PVC 穿销</t>
        </is>
      </c>
      <c r="F190" s="27" t="n">
        <v>1.5</v>
      </c>
      <c r="G190" s="28" t="inlineStr">
        <is>
          <t>米</t>
        </is>
      </c>
      <c r="H190" s="28" t="n">
        <v>13</v>
      </c>
      <c r="I190" s="133">
        <f>H190*F190</f>
        <v/>
      </c>
      <c r="J190" s="28" t="inlineStr">
        <is>
          <t>到付</t>
        </is>
      </c>
      <c r="K190" s="329" t="n"/>
      <c r="L190" s="329" t="n"/>
    </row>
    <row r="191" ht="18" customHeight="1" s="322">
      <c r="A191" s="20" t="n">
        <v>45315</v>
      </c>
      <c r="B191" s="14" t="n"/>
      <c r="C191" s="14" t="inlineStr">
        <is>
          <t>李貌</t>
        </is>
      </c>
      <c r="D191" s="14" t="inlineStr">
        <is>
          <t>美国3/4导向带-无锡发</t>
        </is>
      </c>
      <c r="E191" s="14" t="inlineStr">
        <is>
          <t>100码=91.44米 发件人李貌18913777443 顺丰垫付</t>
        </is>
      </c>
      <c r="F191" s="17" t="n">
        <v>4</v>
      </c>
      <c r="G191" s="18" t="inlineStr">
        <is>
          <t>盒</t>
        </is>
      </c>
      <c r="H191" s="18" t="n">
        <v>87</v>
      </c>
      <c r="I191" s="130">
        <f>H191*F191</f>
        <v/>
      </c>
      <c r="J191" s="19" t="inlineStr">
        <is>
          <t>到付</t>
        </is>
      </c>
      <c r="K191" s="348" t="n">
        <v>14</v>
      </c>
      <c r="L191" s="17" t="inlineStr">
        <is>
          <t>无锡顺丰</t>
        </is>
      </c>
    </row>
    <row r="192" ht="18" customHeight="1" s="322">
      <c r="A192" s="38" t="n">
        <v>45316</v>
      </c>
      <c r="B192" s="16" t="n">
        <v>22978</v>
      </c>
      <c r="C192" s="16" t="inlineStr">
        <is>
          <t>浙江利溪环保工程有限公司</t>
        </is>
      </c>
      <c r="D192" s="16" t="inlineStr">
        <is>
          <t>T900 AID 毛毡，包边缝合</t>
        </is>
      </c>
      <c r="E192" s="16" t="inlineStr">
        <is>
          <t xml:space="preserve">3.6*5.2米*1张   </t>
        </is>
      </c>
      <c r="F192" s="18" t="n">
        <v>5.2</v>
      </c>
      <c r="G192" s="18" t="inlineStr">
        <is>
          <t>米</t>
        </is>
      </c>
      <c r="H192" s="18" t="n">
        <v>180</v>
      </c>
      <c r="I192" s="130">
        <f>H192*F192</f>
        <v/>
      </c>
      <c r="J192" s="18" t="inlineStr">
        <is>
          <t>智锐</t>
        </is>
      </c>
      <c r="K192" s="334" t="n">
        <v>64</v>
      </c>
      <c r="L192" s="327" t="inlineStr">
        <is>
          <t>德邦</t>
        </is>
      </c>
    </row>
    <row r="193" ht="18" customHeight="1" s="322">
      <c r="A193" s="20" t="n">
        <v>45316</v>
      </c>
      <c r="B193" s="14" t="n"/>
      <c r="C193" s="14" t="inlineStr">
        <is>
          <t>浙江利溪环保工程有限公司</t>
        </is>
      </c>
      <c r="D193" s="16" t="inlineStr">
        <is>
          <t>T900 AID 毛毡，包边缝合-22872备货出</t>
        </is>
      </c>
      <c r="E193" s="16" t="inlineStr">
        <is>
          <t xml:space="preserve">3.6*5.2米*1张   </t>
        </is>
      </c>
      <c r="F193" s="17" t="n">
        <v>5.2</v>
      </c>
      <c r="G193" s="18" t="inlineStr">
        <is>
          <t>米</t>
        </is>
      </c>
      <c r="H193" s="18" t="n">
        <v>180</v>
      </c>
      <c r="I193" s="130">
        <f>H193*F193</f>
        <v/>
      </c>
      <c r="J193" s="18" t="inlineStr">
        <is>
          <t>智锐</t>
        </is>
      </c>
      <c r="K193" s="329" t="n"/>
      <c r="L193" s="329" t="n"/>
    </row>
    <row r="194" ht="18" customHeight="1" s="322">
      <c r="A194" s="20" t="n">
        <v>45316</v>
      </c>
      <c r="B194" s="14" t="n"/>
      <c r="C194" s="14" t="inlineStr">
        <is>
          <t>浙江利溪环保工程有限公司</t>
        </is>
      </c>
      <c r="D194" s="14" t="inlineStr">
        <is>
          <t>JTX600导向带 -无锡发</t>
        </is>
      </c>
      <c r="E194" s="14" t="inlineStr">
        <is>
          <t>400米/卷</t>
        </is>
      </c>
      <c r="F194" s="17" t="n">
        <v>2</v>
      </c>
      <c r="G194" s="17" t="inlineStr">
        <is>
          <t>卷</t>
        </is>
      </c>
      <c r="H194" s="17" t="n">
        <v>235</v>
      </c>
      <c r="I194" s="130">
        <f>H194*F194</f>
        <v/>
      </c>
      <c r="J194" s="18" t="inlineStr">
        <is>
          <t>智锐</t>
        </is>
      </c>
      <c r="K194" s="16" t="n">
        <v>0</v>
      </c>
      <c r="L194" s="17" t="inlineStr">
        <is>
          <t>/</t>
        </is>
      </c>
    </row>
    <row r="195" ht="18" customHeight="1" s="322">
      <c r="A195" s="20" t="n">
        <v>45316</v>
      </c>
      <c r="B195" s="14" t="n">
        <v>22977</v>
      </c>
      <c r="C195" s="14" t="inlineStr">
        <is>
          <t>合肥安施洗涤设备有限公司</t>
        </is>
      </c>
      <c r="D195" s="142" t="inlineStr">
        <is>
          <t>Po:22942改制</t>
        </is>
      </c>
      <c r="E195" s="14" t="inlineStr">
        <is>
          <t>150*1550mm改为150*1530mm</t>
        </is>
      </c>
      <c r="F195" s="143" t="n">
        <v>20</v>
      </c>
      <c r="G195" s="143" t="inlineStr">
        <is>
          <t>条</t>
        </is>
      </c>
      <c r="H195" s="143" t="n">
        <v>15</v>
      </c>
      <c r="I195" s="130">
        <f>H195*F195</f>
        <v/>
      </c>
      <c r="J195" s="18" t="inlineStr">
        <is>
          <t>智锐</t>
        </is>
      </c>
      <c r="K195" s="348" t="n">
        <v>15</v>
      </c>
      <c r="L195" s="17" t="inlineStr">
        <is>
          <t>德邦</t>
        </is>
      </c>
    </row>
    <row r="196" ht="18" customHeight="1" s="322">
      <c r="A196" s="20" t="n">
        <v>45316</v>
      </c>
      <c r="B196" s="16" t="n">
        <v>22979</v>
      </c>
      <c r="C196" s="14" t="inlineStr">
        <is>
          <t>三亚能美兴酒店用品商行</t>
        </is>
      </c>
      <c r="D196" s="16" t="inlineStr">
        <is>
          <t>蜡膏 CLEANCOAT   白桶</t>
        </is>
      </c>
      <c r="E196" s="16" t="inlineStr">
        <is>
          <t xml:space="preserve">8kg/桶  发顺丰卡航到付，这次帮忙加固包装，避免像上次出现桶包装破损 </t>
        </is>
      </c>
      <c r="F196" s="17" t="n">
        <v>3</v>
      </c>
      <c r="G196" s="18" t="inlineStr">
        <is>
          <t>桶</t>
        </is>
      </c>
      <c r="H196" s="18" t="n">
        <v>850</v>
      </c>
      <c r="I196" s="130">
        <f>H196*F196</f>
        <v/>
      </c>
      <c r="J196" s="19" t="inlineStr">
        <is>
          <t>到付</t>
        </is>
      </c>
      <c r="K196" s="16" t="n">
        <v>0</v>
      </c>
      <c r="L196" s="17" t="inlineStr">
        <is>
          <t>/</t>
        </is>
      </c>
    </row>
    <row r="197" ht="18" customHeight="1" s="322">
      <c r="A197" s="20" t="n">
        <v>45317</v>
      </c>
      <c r="B197" s="14" t="n"/>
      <c r="C197" s="14" t="inlineStr">
        <is>
          <t>成都品客洗涤有限公司</t>
        </is>
      </c>
      <c r="D197" s="14" t="inlineStr">
        <is>
          <t>英国蜡粉-22932备货出</t>
        </is>
      </c>
      <c r="E197" s="16" t="inlineStr">
        <is>
          <t xml:space="preserve">20公斤/纸箱  </t>
        </is>
      </c>
      <c r="F197" s="17" t="n">
        <v>2</v>
      </c>
      <c r="G197" s="18" t="inlineStr">
        <is>
          <t>箱</t>
        </is>
      </c>
      <c r="H197" s="18" t="n">
        <v>825</v>
      </c>
      <c r="I197" s="130">
        <f>H197*F197</f>
        <v/>
      </c>
      <c r="J197" s="18" t="inlineStr">
        <is>
          <t>智锐</t>
        </is>
      </c>
      <c r="K197" s="348" t="n">
        <v>120</v>
      </c>
      <c r="L197" s="14" t="inlineStr">
        <is>
          <t>城市之星</t>
        </is>
      </c>
    </row>
    <row r="198" ht="18" customHeight="1" s="322">
      <c r="A198" s="20" t="n">
        <v>45317</v>
      </c>
      <c r="B198" s="14" t="n"/>
      <c r="C198" s="14" t="inlineStr">
        <is>
          <t>广州硕朗机械设备有限公司</t>
        </is>
      </c>
      <c r="D198" s="16" t="inlineStr">
        <is>
          <t>美国3/4导向带-22782备货出</t>
        </is>
      </c>
      <c r="E198" s="16" t="inlineStr">
        <is>
          <t>100码=91.44米</t>
        </is>
      </c>
      <c r="F198" s="17" t="n">
        <v>6</v>
      </c>
      <c r="G198" s="18" t="inlineStr">
        <is>
          <t>盒</t>
        </is>
      </c>
      <c r="H198" s="18" t="n">
        <v>87</v>
      </c>
      <c r="I198" s="130">
        <f>H198*F198</f>
        <v/>
      </c>
      <c r="J198" s="18" t="inlineStr">
        <is>
          <t>智锐</t>
        </is>
      </c>
      <c r="K198" s="348" t="n">
        <v>19</v>
      </c>
      <c r="L198" s="17" t="inlineStr">
        <is>
          <t>德邦</t>
        </is>
      </c>
    </row>
    <row r="199" ht="18" customHeight="1" s="322">
      <c r="A199" s="20" t="n">
        <v>45317</v>
      </c>
      <c r="B199" s="14" t="n">
        <v>22980</v>
      </c>
      <c r="C199" s="14" t="inlineStr">
        <is>
          <t>广西南宁宇极机械设备有限公司</t>
        </is>
      </c>
      <c r="D199" s="14" t="inlineStr">
        <is>
          <t>毛毡带</t>
        </is>
      </c>
      <c r="E199" s="14" t="inlineStr">
        <is>
          <t>100*1540mm扣接</t>
        </is>
      </c>
      <c r="F199" s="143" t="n">
        <v>29</v>
      </c>
      <c r="G199" s="143" t="inlineStr">
        <is>
          <t>条</t>
        </is>
      </c>
      <c r="H199" s="143">
        <f>1.54*16+10</f>
        <v/>
      </c>
      <c r="I199" s="130">
        <f>H199*F199</f>
        <v/>
      </c>
      <c r="J199" s="18" t="inlineStr">
        <is>
          <t>智锐</t>
        </is>
      </c>
      <c r="K199" s="16" t="n">
        <v>0</v>
      </c>
      <c r="L199" s="17" t="inlineStr">
        <is>
          <t>/</t>
        </is>
      </c>
    </row>
    <row r="200" ht="18" customHeight="1" s="322">
      <c r="A200" s="20" t="n">
        <v>45317</v>
      </c>
      <c r="B200" s="14" t="n">
        <v>22980</v>
      </c>
      <c r="C200" s="14" t="inlineStr">
        <is>
          <t>广西南宁宇极机械设备有限公司</t>
        </is>
      </c>
      <c r="D200" s="14" t="inlineStr">
        <is>
          <t>毛毡带</t>
        </is>
      </c>
      <c r="E200" s="14" t="inlineStr">
        <is>
          <t>150*1545mm平缝</t>
        </is>
      </c>
      <c r="F200" s="143" t="n">
        <v>57</v>
      </c>
      <c r="G200" s="143" t="inlineStr">
        <is>
          <t>条</t>
        </is>
      </c>
      <c r="H200" s="143" t="n">
        <v>33.4</v>
      </c>
      <c r="I200" s="130">
        <f>H200*F200</f>
        <v/>
      </c>
      <c r="J200" s="18" t="inlineStr">
        <is>
          <t>智锐</t>
        </is>
      </c>
      <c r="K200" s="334" t="n">
        <v>160</v>
      </c>
      <c r="L200" s="327" t="inlineStr">
        <is>
          <t>城市之星</t>
        </is>
      </c>
    </row>
    <row r="201" ht="18" customHeight="1" s="322">
      <c r="A201" s="20" t="n">
        <v>45317</v>
      </c>
      <c r="B201" s="14" t="n">
        <v>22980</v>
      </c>
      <c r="C201" s="14" t="inlineStr">
        <is>
          <t>广西南宁宇极机械设备有限公司</t>
        </is>
      </c>
      <c r="D201" s="14" t="inlineStr">
        <is>
          <t>糙面带</t>
        </is>
      </c>
      <c r="E201" s="14" t="inlineStr">
        <is>
          <t>51mm</t>
        </is>
      </c>
      <c r="F201" s="143" t="n">
        <v>30</v>
      </c>
      <c r="G201" s="143" t="inlineStr">
        <is>
          <t>米</t>
        </is>
      </c>
      <c r="H201" s="143" t="n">
        <v>18</v>
      </c>
      <c r="I201" s="130">
        <f>H201*F201</f>
        <v/>
      </c>
      <c r="J201" s="18" t="inlineStr">
        <is>
          <t>智锐</t>
        </is>
      </c>
      <c r="K201" s="328" t="n"/>
      <c r="L201" s="328" t="n"/>
    </row>
    <row r="202" ht="18" customHeight="1" s="322">
      <c r="A202" s="20" t="n">
        <v>45317</v>
      </c>
      <c r="B202" s="14" t="n">
        <v>22980</v>
      </c>
      <c r="C202" s="14" t="inlineStr">
        <is>
          <t>广西南宁宇极机械设备有限公司</t>
        </is>
      </c>
      <c r="D202" s="16" t="inlineStr">
        <is>
          <t>T900 AID 毛毡，包边缝合</t>
        </is>
      </c>
      <c r="E202" s="16" t="inlineStr">
        <is>
          <t xml:space="preserve">3.6*5.2米*2张   </t>
        </is>
      </c>
      <c r="F202" s="17" t="n">
        <v>10.4</v>
      </c>
      <c r="G202" s="18" t="inlineStr">
        <is>
          <t>米</t>
        </is>
      </c>
      <c r="H202" s="18" t="n">
        <v>180</v>
      </c>
      <c r="I202" s="130">
        <f>H202*F202</f>
        <v/>
      </c>
      <c r="J202" s="18" t="inlineStr">
        <is>
          <t>智锐</t>
        </is>
      </c>
      <c r="K202" s="329" t="n"/>
      <c r="L202" s="329" t="n"/>
    </row>
    <row r="203" ht="18" customHeight="1" s="322">
      <c r="A203" s="20" t="n">
        <v>45317</v>
      </c>
      <c r="B203" s="14" t="n">
        <v>22982</v>
      </c>
      <c r="C203" s="14" t="inlineStr">
        <is>
          <t>沈阳汇隆洗涤设备有限公司</t>
        </is>
      </c>
      <c r="D203" s="14" t="inlineStr">
        <is>
          <t>防静电带</t>
        </is>
      </c>
      <c r="E203" s="14" t="inlineStr">
        <is>
          <t>50*4530mm  含扣长度  发顺丰空运</t>
        </is>
      </c>
      <c r="F203" s="143" t="n">
        <v>4</v>
      </c>
      <c r="G203" s="143" t="inlineStr">
        <is>
          <t>条</t>
        </is>
      </c>
      <c r="H203" s="143">
        <f>4.53*8+6</f>
        <v/>
      </c>
      <c r="I203" s="130">
        <f>H203*F203</f>
        <v/>
      </c>
      <c r="J203" s="18" t="inlineStr">
        <is>
          <t>智锐</t>
        </is>
      </c>
      <c r="K203" s="335" t="n">
        <v>18</v>
      </c>
      <c r="L203" s="17" t="inlineStr">
        <is>
          <t>顺丰</t>
        </is>
      </c>
    </row>
    <row r="204" ht="18" customHeight="1" s="322">
      <c r="A204" s="20" t="n">
        <v>45317</v>
      </c>
      <c r="B204" s="14" t="n"/>
      <c r="C204" s="14" t="inlineStr">
        <is>
          <t>北京绅联硕达商贸有限公司</t>
        </is>
      </c>
      <c r="D204" s="14" t="inlineStr">
        <is>
          <t>褐色弹力带</t>
        </is>
      </c>
      <c r="E204" s="14" t="inlineStr">
        <is>
          <t>一小段样品</t>
        </is>
      </c>
      <c r="F204" s="17" t="n">
        <v>1</v>
      </c>
      <c r="G204" s="143" t="inlineStr">
        <is>
          <t>条</t>
        </is>
      </c>
      <c r="H204" s="143" t="n"/>
      <c r="I204" s="130">
        <f>H204*F204</f>
        <v/>
      </c>
      <c r="J204" s="18" t="inlineStr">
        <is>
          <t>智锐</t>
        </is>
      </c>
      <c r="K204" s="334" t="n">
        <v>14</v>
      </c>
      <c r="L204" s="327" t="inlineStr">
        <is>
          <t>德邦</t>
        </is>
      </c>
    </row>
    <row r="205" ht="18" customHeight="1" s="322">
      <c r="A205" s="20" t="n">
        <v>45317</v>
      </c>
      <c r="B205" s="14" t="n"/>
      <c r="C205" s="14" t="inlineStr">
        <is>
          <t>北京绅联硕达商贸有限公司</t>
        </is>
      </c>
      <c r="D205" s="14" t="inlineStr">
        <is>
          <t>红线全棉带</t>
        </is>
      </c>
      <c r="E205" s="14" t="inlineStr">
        <is>
          <t>一小段样品</t>
        </is>
      </c>
      <c r="F205" s="17" t="n">
        <v>1</v>
      </c>
      <c r="G205" s="143" t="inlineStr">
        <is>
          <t>条</t>
        </is>
      </c>
      <c r="H205" s="143" t="n"/>
      <c r="I205" s="130">
        <f>H205*F205</f>
        <v/>
      </c>
      <c r="J205" s="18" t="inlineStr">
        <is>
          <t>智锐</t>
        </is>
      </c>
      <c r="K205" s="328" t="n"/>
      <c r="L205" s="328" t="n"/>
    </row>
    <row r="206" ht="18" customHeight="1" s="322">
      <c r="A206" s="20" t="n">
        <v>45317</v>
      </c>
      <c r="B206" s="14" t="n"/>
      <c r="C206" s="14" t="inlineStr">
        <is>
          <t>北京绅联硕达商贸有限公司</t>
        </is>
      </c>
      <c r="D206" s="14" t="inlineStr">
        <is>
          <t>防静电带</t>
        </is>
      </c>
      <c r="E206" s="14" t="inlineStr">
        <is>
          <t>一小段样品</t>
        </is>
      </c>
      <c r="F206" s="17" t="n">
        <v>1</v>
      </c>
      <c r="G206" s="143" t="inlineStr">
        <is>
          <t>条</t>
        </is>
      </c>
      <c r="H206" s="143" t="n"/>
      <c r="I206" s="130">
        <f>H206*F206</f>
        <v/>
      </c>
      <c r="J206" s="18" t="inlineStr">
        <is>
          <t>智锐</t>
        </is>
      </c>
      <c r="K206" s="328" t="n"/>
      <c r="L206" s="328" t="n"/>
    </row>
    <row r="207" ht="18" customHeight="1" s="322">
      <c r="A207" s="20" t="n">
        <v>45317</v>
      </c>
      <c r="B207" s="14" t="n"/>
      <c r="C207" s="14" t="inlineStr">
        <is>
          <t>北京绅联硕达商贸有限公司</t>
        </is>
      </c>
      <c r="D207" s="14" t="inlineStr">
        <is>
          <t>棉橡胶带</t>
        </is>
      </c>
      <c r="E207" s="14" t="inlineStr">
        <is>
          <t>一小段样品</t>
        </is>
      </c>
      <c r="F207" s="17" t="n">
        <v>1</v>
      </c>
      <c r="G207" s="143" t="inlineStr">
        <is>
          <t>条</t>
        </is>
      </c>
      <c r="H207" s="143" t="n"/>
      <c r="I207" s="130">
        <f>H207*F207</f>
        <v/>
      </c>
      <c r="J207" s="18" t="inlineStr">
        <is>
          <t>智锐</t>
        </is>
      </c>
      <c r="K207" s="329" t="n"/>
      <c r="L207" s="329" t="n"/>
    </row>
    <row r="208" ht="18" customHeight="1" s="322">
      <c r="A208" s="20" t="n">
        <v>45317</v>
      </c>
      <c r="B208" s="14" t="n">
        <v>22983</v>
      </c>
      <c r="C208" s="14" t="inlineStr">
        <is>
          <t>广州华辰电子科技有限公司</t>
        </is>
      </c>
      <c r="D208" s="14" t="inlineStr">
        <is>
          <t>700g毛毡，包边缝合</t>
        </is>
      </c>
      <c r="E208" s="16" t="inlineStr">
        <is>
          <t>3.6*5.2米*2张    拍一下 包装和标签照片</t>
        </is>
      </c>
      <c r="F208" s="17" t="n">
        <v>10.4</v>
      </c>
      <c r="G208" s="18" t="inlineStr">
        <is>
          <t>米</t>
        </is>
      </c>
      <c r="H208" s="18" t="n">
        <v>187</v>
      </c>
      <c r="I208" s="130">
        <f>H208*F208</f>
        <v/>
      </c>
      <c r="J208" s="18" t="inlineStr">
        <is>
          <t>智锐</t>
        </is>
      </c>
      <c r="K208" s="335" t="n">
        <v>110</v>
      </c>
      <c r="L208" s="14" t="inlineStr">
        <is>
          <t>城市之星</t>
        </is>
      </c>
    </row>
    <row r="209" ht="18" customHeight="1" s="322">
      <c r="A209" s="38" t="n">
        <v>45317</v>
      </c>
      <c r="B209" s="16" t="n">
        <v>22984</v>
      </c>
      <c r="C209" s="16" t="inlineStr">
        <is>
          <t>南京联合优洗企业服务有限公司</t>
        </is>
      </c>
      <c r="D209" s="16" t="inlineStr">
        <is>
          <t>常规不带钢丝网上蜡布</t>
        </is>
      </c>
      <c r="E209" s="16" t="inlineStr">
        <is>
          <t>3.1*2.1米</t>
        </is>
      </c>
      <c r="F209" s="18" t="n">
        <v>2</v>
      </c>
      <c r="G209" s="18" t="inlineStr">
        <is>
          <t>张</t>
        </is>
      </c>
      <c r="H209" s="18" t="n">
        <v>480</v>
      </c>
      <c r="I209" s="130">
        <f>H209*F209</f>
        <v/>
      </c>
      <c r="J209" s="18" t="inlineStr">
        <is>
          <t>智锐</t>
        </is>
      </c>
      <c r="K209" s="334" t="n">
        <v>20</v>
      </c>
      <c r="L209" s="327" t="inlineStr">
        <is>
          <t>德邦</t>
        </is>
      </c>
    </row>
    <row r="210" ht="18" customHeight="1" s="322">
      <c r="A210" s="20" t="n">
        <v>45317</v>
      </c>
      <c r="B210" s="14" t="n"/>
      <c r="C210" s="16" t="inlineStr">
        <is>
          <t>南京联合优洗企业服务有限公司</t>
        </is>
      </c>
      <c r="D210" s="14" t="inlineStr">
        <is>
          <t>7条钢丝棉打磨布-22745备货出</t>
        </is>
      </c>
      <c r="E210" s="16" t="inlineStr">
        <is>
          <t>1.7*1.55米</t>
        </is>
      </c>
      <c r="F210" s="17" t="n">
        <v>1</v>
      </c>
      <c r="G210" s="18" t="inlineStr">
        <is>
          <t>张</t>
        </is>
      </c>
      <c r="H210" s="18" t="n">
        <v>838</v>
      </c>
      <c r="I210" s="130">
        <f>H210*F210</f>
        <v/>
      </c>
      <c r="J210" s="18" t="inlineStr">
        <is>
          <t>智锐</t>
        </is>
      </c>
      <c r="K210" s="329" t="n"/>
      <c r="L210" s="329" t="n"/>
    </row>
    <row r="211" ht="18" customFormat="1" customHeight="1" s="3">
      <c r="A211" s="30" t="n">
        <v>45317</v>
      </c>
      <c r="B211" s="27" t="n">
        <v>22985</v>
      </c>
      <c r="C211" s="144" t="inlineStr">
        <is>
          <t>高新技术产业开发区万骏通用机械经营部</t>
        </is>
      </c>
      <c r="D211" s="27" t="inlineStr">
        <is>
          <t>3条钢丝网打磨布</t>
        </is>
      </c>
      <c r="E211" s="27" t="inlineStr">
        <is>
          <t>1.62*1.55米</t>
        </is>
      </c>
      <c r="F211" s="28" t="n">
        <v>1</v>
      </c>
      <c r="G211" s="28" t="inlineStr">
        <is>
          <t>张</t>
        </is>
      </c>
      <c r="H211" s="28" t="n">
        <v>650</v>
      </c>
      <c r="I211" s="133">
        <f>H211*F211</f>
        <v/>
      </c>
      <c r="J211" s="28" t="inlineStr">
        <is>
          <t>到付</t>
        </is>
      </c>
      <c r="K211" s="356" t="n">
        <v>0</v>
      </c>
      <c r="L211" s="357" t="inlineStr">
        <is>
          <t>/</t>
        </is>
      </c>
    </row>
    <row r="212" ht="18" customFormat="1" customHeight="1" s="6">
      <c r="A212" s="11" t="n">
        <v>45317</v>
      </c>
      <c r="B212" s="12" t="n"/>
      <c r="C212" s="145" t="inlineStr">
        <is>
          <t>高新技术产业开发区万骏通用机械经营部</t>
        </is>
      </c>
      <c r="D212" s="12" t="inlineStr">
        <is>
          <t>常规带钢丝网上蜡布-22745备货出</t>
        </is>
      </c>
      <c r="E212" s="12" t="inlineStr">
        <is>
          <t>3.1*2.1米</t>
        </is>
      </c>
      <c r="F212" s="33" t="n">
        <v>1</v>
      </c>
      <c r="G212" s="33" t="inlineStr">
        <is>
          <t>张</t>
        </is>
      </c>
      <c r="H212" s="33" t="n">
        <v>530</v>
      </c>
      <c r="I212" s="146">
        <f>H212*F212</f>
        <v/>
      </c>
      <c r="J212" s="33" t="inlineStr">
        <is>
          <t>到付</t>
        </is>
      </c>
      <c r="K212" s="328" t="n"/>
      <c r="L212" s="328" t="n"/>
    </row>
    <row r="213" ht="18" customFormat="1" customHeight="1" s="6">
      <c r="A213" s="11" t="n">
        <v>45317</v>
      </c>
      <c r="B213" s="12" t="n"/>
      <c r="C213" s="145" t="inlineStr">
        <is>
          <t>高新技术产业开发区万骏通用机械经营部</t>
        </is>
      </c>
      <c r="D213" s="12" t="inlineStr">
        <is>
          <t>蓝色进口打磨布-22745备货出</t>
        </is>
      </c>
      <c r="E213" s="12" t="inlineStr">
        <is>
          <t>1.8*1.2米</t>
        </is>
      </c>
      <c r="F213" s="33" t="n">
        <v>1</v>
      </c>
      <c r="G213" s="33" t="inlineStr">
        <is>
          <t>张</t>
        </is>
      </c>
      <c r="H213" s="33" t="n">
        <v>1420</v>
      </c>
      <c r="I213" s="146">
        <f>H213*F213</f>
        <v/>
      </c>
      <c r="J213" s="33" t="inlineStr">
        <is>
          <t>到付</t>
        </is>
      </c>
      <c r="K213" s="329" t="n"/>
      <c r="L213" s="329" t="n"/>
    </row>
    <row r="214" ht="18" customHeight="1" s="322">
      <c r="A214" s="20" t="n">
        <v>45317</v>
      </c>
      <c r="B214" s="14" t="n">
        <v>22986</v>
      </c>
      <c r="C214" s="14" t="inlineStr">
        <is>
          <t>鹏飞洗涤 王雷</t>
        </is>
      </c>
      <c r="D214" s="14" t="inlineStr">
        <is>
          <t>扣接打孔防滑条毛毡型送料带缝制防滑条白色</t>
        </is>
      </c>
      <c r="E214" s="14" t="inlineStr">
        <is>
          <t>68*4610mm    发顺丰标快 发件人写：王雷 17782688980</t>
        </is>
      </c>
      <c r="F214" s="17" t="n">
        <v>2</v>
      </c>
      <c r="G214" s="18" t="inlineStr">
        <is>
          <t>条</t>
        </is>
      </c>
      <c r="H214" s="18" t="n">
        <v>126.77</v>
      </c>
      <c r="I214" s="130">
        <f>H214*F214</f>
        <v/>
      </c>
      <c r="J214" s="18" t="inlineStr">
        <is>
          <t>智锐</t>
        </is>
      </c>
      <c r="K214" s="335" t="n">
        <v>18</v>
      </c>
      <c r="L214" s="18" t="inlineStr">
        <is>
          <t>顺丰</t>
        </is>
      </c>
    </row>
    <row r="215" ht="18" customFormat="1" customHeight="1" s="6">
      <c r="A215" s="11" t="n">
        <v>45317</v>
      </c>
      <c r="B215" s="12" t="n">
        <v>22987</v>
      </c>
      <c r="C215" s="12" t="inlineStr">
        <is>
          <t>广州市金水牛洗衣洗涤服务有限公司</t>
        </is>
      </c>
      <c r="D215" s="12" t="inlineStr">
        <is>
          <t>T900 AID 毛毡，包边缝合</t>
        </is>
      </c>
      <c r="E215" s="12" t="inlineStr">
        <is>
          <t>3.3*7.5米*2张</t>
        </is>
      </c>
      <c r="F215" s="33" t="n">
        <v>15</v>
      </c>
      <c r="G215" s="33" t="inlineStr">
        <is>
          <t>米</t>
        </is>
      </c>
      <c r="H215" s="33" t="n">
        <v>167.5</v>
      </c>
      <c r="I215" s="146">
        <f>H215*F215</f>
        <v/>
      </c>
      <c r="J215" s="33" t="inlineStr">
        <is>
          <t>智锐</t>
        </is>
      </c>
      <c r="K215" s="333" t="n">
        <v>150</v>
      </c>
      <c r="L215" s="22" t="inlineStr">
        <is>
          <t>城市之星</t>
        </is>
      </c>
    </row>
    <row r="216" ht="18" customHeight="1" s="322">
      <c r="A216" s="20" t="n">
        <v>45317</v>
      </c>
      <c r="B216" s="14" t="n">
        <v>22988</v>
      </c>
      <c r="C216" s="16" t="inlineStr">
        <is>
          <t>成都绿洁凯琳斯特企业管理有限公司</t>
        </is>
      </c>
      <c r="D216" s="16" t="inlineStr">
        <is>
          <t>美国小地球蜡粉</t>
        </is>
      </c>
      <c r="E216" s="16" t="inlineStr">
        <is>
          <t>22.5公斤/桶</t>
        </is>
      </c>
      <c r="F216" s="17" t="n">
        <v>1</v>
      </c>
      <c r="G216" s="18" t="inlineStr">
        <is>
          <t>桶</t>
        </is>
      </c>
      <c r="H216" s="18" t="n">
        <v>1147.5</v>
      </c>
      <c r="I216" s="130">
        <f>H216*F216</f>
        <v/>
      </c>
      <c r="J216" s="18" t="inlineStr">
        <is>
          <t>智锐</t>
        </is>
      </c>
      <c r="K216" s="330" t="n">
        <v>150</v>
      </c>
      <c r="L216" s="353" t="inlineStr">
        <is>
          <t>城市之星</t>
        </is>
      </c>
    </row>
    <row r="217" ht="18" customHeight="1" s="322">
      <c r="A217" s="20" t="n">
        <v>45317</v>
      </c>
      <c r="B217" s="14" t="n"/>
      <c r="C217" s="16" t="inlineStr">
        <is>
          <t>成都绿洁凯琳斯特企业管理有限公司</t>
        </is>
      </c>
      <c r="D217" s="14" t="inlineStr">
        <is>
          <t>850g 涤纶芳纶复合 AID 毛毡，包边缝合-22932备货出</t>
        </is>
      </c>
      <c r="E217" s="16" t="inlineStr">
        <is>
          <t>3.6*7.6米*1张</t>
        </is>
      </c>
      <c r="F217" s="17" t="n">
        <v>7.6</v>
      </c>
      <c r="G217" s="18" t="inlineStr">
        <is>
          <t>米</t>
        </is>
      </c>
      <c r="H217" s="18" t="n">
        <v>398.7</v>
      </c>
      <c r="I217" s="130">
        <f>H217*F217</f>
        <v/>
      </c>
      <c r="J217" s="18" t="inlineStr">
        <is>
          <t>智锐</t>
        </is>
      </c>
      <c r="K217" s="329" t="n"/>
      <c r="L217" s="329" t="n"/>
    </row>
    <row r="218" ht="18" customHeight="1" s="322">
      <c r="A218" s="20" t="n">
        <v>45317</v>
      </c>
      <c r="B218" s="12" t="n">
        <v>22990</v>
      </c>
      <c r="C218" s="14" t="inlineStr">
        <is>
          <t>四川绵阳宏升洗涤</t>
        </is>
      </c>
      <c r="D218" s="16" t="inlineStr">
        <is>
          <t>T900 AID 毛毡，包边缝合</t>
        </is>
      </c>
      <c r="E218" s="16" t="inlineStr">
        <is>
          <t>3.6*5.2米*2张</t>
        </is>
      </c>
      <c r="F218" s="17" t="n">
        <v>10.4</v>
      </c>
      <c r="G218" s="18" t="inlineStr">
        <is>
          <t>米</t>
        </is>
      </c>
      <c r="H218" s="18" t="n">
        <v>180</v>
      </c>
      <c r="I218" s="130">
        <f>H218*F218</f>
        <v/>
      </c>
      <c r="J218" s="19" t="inlineStr">
        <is>
          <t>到付</t>
        </is>
      </c>
      <c r="K218" s="335" t="n">
        <v>130</v>
      </c>
      <c r="L218" s="17" t="inlineStr">
        <is>
          <t>/</t>
        </is>
      </c>
    </row>
    <row r="219" ht="18" customFormat="1" customHeight="1" s="6">
      <c r="A219" s="11" t="n">
        <v>45320</v>
      </c>
      <c r="B219" s="12" t="n">
        <v>22993</v>
      </c>
      <c r="C219" s="12" t="inlineStr">
        <is>
          <t>上海景禧供应链管理有限公司</t>
        </is>
      </c>
      <c r="D219" s="12" t="inlineStr">
        <is>
          <t>英国蜡粉</t>
        </is>
      </c>
      <c r="E219" s="12" t="inlineStr">
        <is>
          <t>20kg/纸箱</t>
        </is>
      </c>
      <c r="F219" s="33" t="n">
        <v>4</v>
      </c>
      <c r="G219" s="33" t="inlineStr">
        <is>
          <t>箱</t>
        </is>
      </c>
      <c r="H219" s="33" t="n">
        <v>825</v>
      </c>
      <c r="I219" s="146">
        <f>H219*F219</f>
        <v/>
      </c>
      <c r="J219" s="33" t="inlineStr">
        <is>
          <t>智锐</t>
        </is>
      </c>
      <c r="K219" s="358" t="n">
        <v>141.46</v>
      </c>
      <c r="L219" s="33" t="inlineStr">
        <is>
          <t>货拉拉</t>
        </is>
      </c>
    </row>
    <row r="220" ht="18" customHeight="1" s="322">
      <c r="A220" s="20" t="n">
        <v>45320</v>
      </c>
      <c r="B220" s="14" t="n">
        <v>22994</v>
      </c>
      <c r="C220" s="14" t="inlineStr">
        <is>
          <t>深圳市勤峻实业有限公司</t>
        </is>
      </c>
      <c r="D220" s="14" t="inlineStr">
        <is>
          <t>进口不锈钢钢扣</t>
        </is>
      </c>
      <c r="E220" s="14" t="inlineStr">
        <is>
          <t>3"</t>
        </is>
      </c>
      <c r="F220" s="17" t="n">
        <v>20</v>
      </c>
      <c r="G220" s="18" t="inlineStr">
        <is>
          <t>对</t>
        </is>
      </c>
      <c r="H220" s="18" t="n">
        <v>12</v>
      </c>
      <c r="I220" s="130">
        <f>H220*F220</f>
        <v/>
      </c>
      <c r="J220" s="18" t="inlineStr">
        <is>
          <t>智锐</t>
        </is>
      </c>
      <c r="K220" s="16" t="n">
        <v>0</v>
      </c>
      <c r="L220" s="16" t="inlineStr">
        <is>
          <t>城市之星</t>
        </is>
      </c>
    </row>
    <row r="221" ht="18" customHeight="1" s="322">
      <c r="A221" s="20" t="n">
        <v>45320</v>
      </c>
      <c r="B221" s="14" t="n">
        <v>22995</v>
      </c>
      <c r="C221" s="16" t="inlineStr">
        <is>
          <t>四川智龙洗涤有限公司</t>
        </is>
      </c>
      <c r="D221" s="14" t="inlineStr">
        <is>
          <t>墨绿色菱形带</t>
        </is>
      </c>
      <c r="E221" s="14" t="inlineStr">
        <is>
          <t>150*6070mm</t>
        </is>
      </c>
      <c r="F221" s="17" t="n">
        <v>2</v>
      </c>
      <c r="G221" s="18" t="inlineStr">
        <is>
          <t>条</t>
        </is>
      </c>
      <c r="H221" s="18">
        <f>6.07*33+35</f>
        <v/>
      </c>
      <c r="I221" s="130">
        <f>H221*F221</f>
        <v/>
      </c>
      <c r="J221" s="18" t="inlineStr">
        <is>
          <t>智锐</t>
        </is>
      </c>
      <c r="K221" s="335" t="n">
        <v>40</v>
      </c>
      <c r="L221" s="18" t="inlineStr">
        <is>
          <t>顺丰</t>
        </is>
      </c>
    </row>
    <row r="222" ht="18" customHeight="1" s="322">
      <c r="A222" s="20" t="n">
        <v>45320</v>
      </c>
      <c r="B222" s="14" t="n">
        <v>22996</v>
      </c>
      <c r="C222" s="14" t="inlineStr">
        <is>
          <t xml:space="preserve">成都浣溪纱洗涤有限公司 </t>
        </is>
      </c>
      <c r="D222" s="16" t="inlineStr">
        <is>
          <t>HT高温芳纶毡，包边缝合</t>
        </is>
      </c>
      <c r="E222" s="16" t="inlineStr">
        <is>
          <t>3.6*7.6米*1张</t>
        </is>
      </c>
      <c r="F222" s="17" t="n">
        <v>7.6</v>
      </c>
      <c r="G222" s="18" t="inlineStr">
        <is>
          <t>米</t>
        </is>
      </c>
      <c r="H222" s="18" t="n">
        <v>738</v>
      </c>
      <c r="I222" s="130">
        <f>H222*F222</f>
        <v/>
      </c>
      <c r="J222" s="18" t="inlineStr">
        <is>
          <t>智锐</t>
        </is>
      </c>
      <c r="K222" s="334" t="n">
        <v>170</v>
      </c>
      <c r="L222" s="331" t="inlineStr">
        <is>
          <t>城市之星</t>
        </is>
      </c>
    </row>
    <row r="223" ht="18" customHeight="1" s="322">
      <c r="A223" s="20" t="n">
        <v>45320</v>
      </c>
      <c r="B223" s="14" t="n">
        <v>22996</v>
      </c>
      <c r="C223" s="14" t="inlineStr">
        <is>
          <t xml:space="preserve">成都浣溪纱洗涤有限公司 </t>
        </is>
      </c>
      <c r="D223" s="14" t="inlineStr">
        <is>
          <t>850g 涤纶芳纶复合 AID 毛毡，包边缝合</t>
        </is>
      </c>
      <c r="E223" s="16" t="inlineStr">
        <is>
          <t>3.3*8.2米*1张</t>
        </is>
      </c>
      <c r="F223" s="17" t="n">
        <v>8.199999999999999</v>
      </c>
      <c r="G223" s="18" t="inlineStr">
        <is>
          <t>米</t>
        </is>
      </c>
      <c r="H223" s="18" t="n">
        <v>397.8</v>
      </c>
      <c r="I223" s="130">
        <f>H223*F223</f>
        <v/>
      </c>
      <c r="J223" s="18" t="inlineStr">
        <is>
          <t>智锐</t>
        </is>
      </c>
      <c r="K223" s="329" t="n"/>
      <c r="L223" s="329" t="n"/>
    </row>
    <row r="224" ht="18" customHeight="1" s="322">
      <c r="A224" s="20" t="n">
        <v>45320</v>
      </c>
      <c r="B224" s="14" t="n">
        <v>22997</v>
      </c>
      <c r="C224" s="14" t="inlineStr">
        <is>
          <t>无锡智锐</t>
        </is>
      </c>
      <c r="D224" s="14" t="inlineStr">
        <is>
          <t>进口塑料穿销</t>
        </is>
      </c>
      <c r="E224" s="14" t="inlineStr">
        <is>
          <t>进口塑料穿销</t>
        </is>
      </c>
      <c r="F224" s="17" t="n">
        <v>3</v>
      </c>
      <c r="G224" s="18" t="inlineStr">
        <is>
          <t>米</t>
        </is>
      </c>
      <c r="H224" s="18" t="n">
        <v>13</v>
      </c>
      <c r="I224" s="130">
        <f>H224*F224</f>
        <v/>
      </c>
      <c r="J224" s="18" t="inlineStr">
        <is>
          <t>智锐</t>
        </is>
      </c>
      <c r="K224" s="16" t="n">
        <v>0</v>
      </c>
      <c r="L224" s="16" t="inlineStr">
        <is>
          <t>城市之星</t>
        </is>
      </c>
    </row>
    <row r="225" ht="18" customHeight="1" s="322">
      <c r="A225" s="20" t="n">
        <v>45320</v>
      </c>
      <c r="B225" s="14" t="n">
        <v>23004</v>
      </c>
      <c r="C225" s="16" t="inlineStr">
        <is>
          <t>宿迁市日新洗涤服务有限公司</t>
        </is>
      </c>
      <c r="D225" s="16" t="inlineStr">
        <is>
          <t>进口蓝线棉带</t>
        </is>
      </c>
      <c r="E225" s="16" t="inlineStr">
        <is>
          <t>50*4940mm</t>
        </is>
      </c>
      <c r="F225" s="17" t="n">
        <v>50</v>
      </c>
      <c r="G225" s="18" t="inlineStr">
        <is>
          <t>条</t>
        </is>
      </c>
      <c r="H225" s="18">
        <f>4.94*7+6</f>
        <v/>
      </c>
      <c r="I225" s="130">
        <f>H225*F225</f>
        <v/>
      </c>
      <c r="J225" s="221" t="inlineStr">
        <is>
          <t>智锐</t>
        </is>
      </c>
      <c r="K225" s="335" t="n">
        <v>27</v>
      </c>
      <c r="L225" s="18" t="inlineStr">
        <is>
          <t>德邦</t>
        </is>
      </c>
    </row>
    <row r="226" ht="18" customHeight="1" s="322">
      <c r="A226" s="20" t="n">
        <v>45320</v>
      </c>
      <c r="B226" s="14" t="n">
        <v>22998</v>
      </c>
      <c r="C226" s="16" t="inlineStr">
        <is>
          <t>广州市再博机械设备有限公司</t>
        </is>
      </c>
      <c r="D226" s="16" t="inlineStr">
        <is>
          <t>进口红线全棉带</t>
        </is>
      </c>
      <c r="E226" s="16" t="inlineStr">
        <is>
          <t>75*6920mm</t>
        </is>
      </c>
      <c r="F226" s="17" t="n">
        <v>40</v>
      </c>
      <c r="G226" s="18" t="inlineStr">
        <is>
          <t>条</t>
        </is>
      </c>
      <c r="H226" s="18">
        <f>6.92*14+8</f>
        <v/>
      </c>
      <c r="I226" s="130">
        <f>H226*F226</f>
        <v/>
      </c>
      <c r="J226" s="19" t="inlineStr">
        <is>
          <t>到付</t>
        </is>
      </c>
      <c r="K226" s="354" t="n">
        <v>0</v>
      </c>
      <c r="L226" s="331" t="inlineStr">
        <is>
          <t>/</t>
        </is>
      </c>
    </row>
    <row r="227" ht="18" customHeight="1" s="322">
      <c r="A227" s="20" t="n">
        <v>45320</v>
      </c>
      <c r="B227" s="14" t="n">
        <v>22998</v>
      </c>
      <c r="C227" s="16" t="inlineStr">
        <is>
          <t>广州市再博机械设备有限公司</t>
        </is>
      </c>
      <c r="D227" s="16" t="inlineStr">
        <is>
          <t>进口红线全棉带</t>
        </is>
      </c>
      <c r="E227" s="16" t="inlineStr">
        <is>
          <t>75*6700mm</t>
        </is>
      </c>
      <c r="F227" s="17" t="n">
        <v>40</v>
      </c>
      <c r="G227" s="18" t="inlineStr">
        <is>
          <t>条</t>
        </is>
      </c>
      <c r="H227" s="18">
        <f>6.7*14+8</f>
        <v/>
      </c>
      <c r="I227" s="130">
        <f>H227*F227</f>
        <v/>
      </c>
      <c r="J227" s="19" t="inlineStr">
        <is>
          <t>到付</t>
        </is>
      </c>
      <c r="K227" s="329" t="n"/>
      <c r="L227" s="329" t="n"/>
    </row>
    <row r="228" ht="18" customFormat="1" customHeight="1" s="6">
      <c r="A228" s="11" t="n">
        <v>45320</v>
      </c>
      <c r="B228" s="12" t="n">
        <v>23001</v>
      </c>
      <c r="C228" s="145" t="inlineStr">
        <is>
          <t>超链接（杭州）洗涤服务有限公司</t>
        </is>
      </c>
      <c r="D228" s="12" t="inlineStr">
        <is>
          <t>英国蜡粉</t>
        </is>
      </c>
      <c r="E228" s="12" t="inlineStr">
        <is>
          <t>20kg/纸箱</t>
        </is>
      </c>
      <c r="F228" s="33" t="n">
        <v>6</v>
      </c>
      <c r="G228" s="33" t="inlineStr">
        <is>
          <t>箱</t>
        </is>
      </c>
      <c r="H228" s="33" t="n">
        <v>825</v>
      </c>
      <c r="I228" s="146">
        <f>H228*F228</f>
        <v/>
      </c>
      <c r="J228" s="33" t="inlineStr">
        <is>
          <t>智锐</t>
        </is>
      </c>
      <c r="K228" s="344" t="n">
        <v>140</v>
      </c>
      <c r="L228" s="22" t="inlineStr">
        <is>
          <t>城市之星</t>
        </is>
      </c>
    </row>
    <row r="229" ht="18" customHeight="1" s="322">
      <c r="A229" s="20" t="n">
        <v>45320</v>
      </c>
      <c r="B229" s="16" t="n">
        <v>23002</v>
      </c>
      <c r="C229" s="48" t="inlineStr">
        <is>
          <t>三亚贝尔特智能科技有限公司</t>
        </is>
      </c>
      <c r="D229" s="16" t="inlineStr">
        <is>
          <t>T900 AID 毛毡，包边缝合</t>
        </is>
      </c>
      <c r="E229" s="16" t="inlineStr">
        <is>
          <t xml:space="preserve">3.6*5.2米*2张   </t>
        </is>
      </c>
      <c r="F229" s="17" t="n">
        <v>10.4</v>
      </c>
      <c r="G229" s="18" t="inlineStr">
        <is>
          <t>米</t>
        </is>
      </c>
      <c r="H229" s="18" t="n">
        <v>180</v>
      </c>
      <c r="I229" s="146">
        <f>H229*F229</f>
        <v/>
      </c>
      <c r="J229" s="18" t="inlineStr">
        <is>
          <t>智锐</t>
        </is>
      </c>
      <c r="K229" s="333" t="n">
        <v>150</v>
      </c>
      <c r="L229" s="22" t="inlineStr">
        <is>
          <t>城市之星</t>
        </is>
      </c>
    </row>
    <row r="230" ht="18" customHeight="1" s="322">
      <c r="A230" s="20" t="n">
        <v>45320</v>
      </c>
      <c r="B230" s="14" t="n"/>
      <c r="C230" s="14" t="inlineStr">
        <is>
          <t>济南格茵机械设备有限公司</t>
        </is>
      </c>
      <c r="D230" s="14" t="inlineStr">
        <is>
          <t>厚毡条-无锡发</t>
        </is>
      </c>
      <c r="E230" s="14" t="inlineStr">
        <is>
          <t>长 2.2 米，宽 24.5mm厚 8.5mm</t>
        </is>
      </c>
      <c r="F230" s="17" t="n">
        <v>30</v>
      </c>
      <c r="G230" s="18" t="inlineStr">
        <is>
          <t>条</t>
        </is>
      </c>
      <c r="H230" s="18" t="n">
        <v>11</v>
      </c>
      <c r="I230" s="146">
        <f>H230*F230</f>
        <v/>
      </c>
      <c r="J230" s="18" t="inlineStr">
        <is>
          <t>智锐</t>
        </is>
      </c>
      <c r="K230" s="330" t="n">
        <v>72</v>
      </c>
      <c r="L230" s="327" t="inlineStr">
        <is>
          <t>无锡德邦</t>
        </is>
      </c>
    </row>
    <row r="231" ht="18" customHeight="1" s="322">
      <c r="A231" s="20" t="n">
        <v>45320</v>
      </c>
      <c r="B231" s="14" t="n"/>
      <c r="C231" s="14" t="inlineStr">
        <is>
          <t>济南格茵机械设备有限公司</t>
        </is>
      </c>
      <c r="D231" s="14" t="inlineStr">
        <is>
          <t>厚毡条-无锡发</t>
        </is>
      </c>
      <c r="E231" s="14" t="inlineStr">
        <is>
          <t>长 2.5 米，宽 45mm厚 13.5mm</t>
        </is>
      </c>
      <c r="F231" s="17" t="n">
        <v>20</v>
      </c>
      <c r="G231" s="18" t="inlineStr">
        <is>
          <t>条</t>
        </is>
      </c>
      <c r="H231" s="18" t="n">
        <v>29</v>
      </c>
      <c r="I231" s="146">
        <f>H231*F231</f>
        <v/>
      </c>
      <c r="J231" s="18" t="inlineStr">
        <is>
          <t>智锐</t>
        </is>
      </c>
      <c r="K231" s="329" t="n"/>
      <c r="L231" s="329" t="n"/>
    </row>
    <row r="232" ht="18" customHeight="1" s="322">
      <c r="A232" s="20" t="n">
        <v>45321</v>
      </c>
      <c r="B232" s="16" t="n">
        <v>23009</v>
      </c>
      <c r="C232" s="16" t="inlineStr">
        <is>
          <t>上海仕操洗涤有限公司</t>
        </is>
      </c>
      <c r="D232" s="16" t="inlineStr">
        <is>
          <t>英国蜡粉</t>
        </is>
      </c>
      <c r="E232" s="16" t="inlineStr">
        <is>
          <t>20公斤/纸箱</t>
        </is>
      </c>
      <c r="F232" s="17" t="n">
        <v>5</v>
      </c>
      <c r="G232" s="18" t="inlineStr">
        <is>
          <t>箱</t>
        </is>
      </c>
      <c r="H232" s="18" t="n">
        <v>825</v>
      </c>
      <c r="I232" s="18">
        <f>H232*F232</f>
        <v/>
      </c>
      <c r="J232" s="18" t="inlineStr">
        <is>
          <t>智锐</t>
        </is>
      </c>
      <c r="K232" s="16" t="n">
        <v>100</v>
      </c>
      <c r="L232" s="22" t="inlineStr">
        <is>
          <t>城市之星</t>
        </is>
      </c>
    </row>
    <row r="233" ht="18" customHeight="1" s="322">
      <c r="A233" s="20" t="n">
        <v>45321</v>
      </c>
      <c r="B233" s="348" t="n"/>
      <c r="C233" s="14" t="inlineStr">
        <is>
          <t>深圳市福田区中航洗涤设备商行</t>
        </is>
      </c>
      <c r="D233" s="14" t="inlineStr">
        <is>
          <t>JTX500导向带 -无锡发</t>
        </is>
      </c>
      <c r="E233" s="151" t="inlineStr">
        <is>
          <t>400米/卷</t>
        </is>
      </c>
      <c r="F233" s="17" t="n">
        <v>5</v>
      </c>
      <c r="G233" s="17" t="inlineStr">
        <is>
          <t>卷</t>
        </is>
      </c>
      <c r="H233" s="17" t="n">
        <v>140</v>
      </c>
      <c r="I233" s="18">
        <f>H233*F233</f>
        <v/>
      </c>
      <c r="J233" s="19" t="inlineStr">
        <is>
          <t>到付</t>
        </is>
      </c>
      <c r="K233" s="16" t="n">
        <v>0</v>
      </c>
      <c r="L233" s="17" t="inlineStr">
        <is>
          <t>/</t>
        </is>
      </c>
    </row>
    <row r="234" ht="18" customHeight="1" s="322">
      <c r="A234" s="20" t="n">
        <v>45322</v>
      </c>
      <c r="B234" s="14" t="n">
        <v>23011</v>
      </c>
      <c r="C234" s="276" t="inlineStr">
        <is>
          <t>深圳市福田区中航洗涤设备商行</t>
        </is>
      </c>
      <c r="D234" s="276" t="inlineStr">
        <is>
          <t>进口蓝线棉带</t>
        </is>
      </c>
      <c r="E234" s="276" t="inlineStr">
        <is>
          <t>50*520mm</t>
        </is>
      </c>
      <c r="F234" s="277" t="n">
        <v>2</v>
      </c>
      <c r="G234" s="278" t="inlineStr">
        <is>
          <t>条</t>
        </is>
      </c>
      <c r="H234" s="79">
        <f>0.52*8.4+6</f>
        <v/>
      </c>
      <c r="I234" s="18">
        <f>H234*F234</f>
        <v/>
      </c>
      <c r="J234" s="19" t="inlineStr">
        <is>
          <t>到付</t>
        </is>
      </c>
      <c r="K234" s="16" t="n">
        <v>0</v>
      </c>
      <c r="L234" s="17" t="inlineStr">
        <is>
          <t>/</t>
        </is>
      </c>
    </row>
    <row r="235" ht="18" customHeight="1" s="322">
      <c r="A235" s="23" t="n">
        <v>45323</v>
      </c>
      <c r="B235" s="22" t="n">
        <v>23014</v>
      </c>
      <c r="C235" s="287" t="inlineStr">
        <is>
          <t>东莞市康捷洗涤有限公司</t>
        </is>
      </c>
      <c r="D235" s="288" t="inlineStr">
        <is>
          <t>绿黑弹性带</t>
        </is>
      </c>
      <c r="E235" s="289" t="inlineStr">
        <is>
          <t>50*495mm</t>
        </is>
      </c>
      <c r="F235" s="195" t="n">
        <v>2</v>
      </c>
      <c r="G235" s="290" t="inlineStr">
        <is>
          <t>条</t>
        </is>
      </c>
      <c r="H235" s="335" t="n">
        <v>50.55</v>
      </c>
      <c r="I235" s="335">
        <f>F235*H235</f>
        <v/>
      </c>
      <c r="J235" s="21" t="inlineStr">
        <is>
          <t>智锐</t>
        </is>
      </c>
      <c r="K235" s="352" t="n">
        <v>119</v>
      </c>
      <c r="L235" s="327" t="inlineStr">
        <is>
          <t>德邦</t>
        </is>
      </c>
    </row>
    <row r="236" ht="18" customHeight="1" s="322">
      <c r="A236" s="23" t="n">
        <v>45323</v>
      </c>
      <c r="B236" s="14" t="n"/>
      <c r="C236" s="291" t="inlineStr">
        <is>
          <t>东莞市康捷洗涤有限公司</t>
        </is>
      </c>
      <c r="D236" s="14" t="inlineStr">
        <is>
          <t>850g 涤纶芳纶复合 AID 毛毡，包边缝合-22932备货出</t>
        </is>
      </c>
      <c r="E236" s="14" t="inlineStr">
        <is>
          <t>3.6*7.6米*1张</t>
        </is>
      </c>
      <c r="F236" s="65" t="n">
        <v>7.6</v>
      </c>
      <c r="G236" s="94" t="inlineStr">
        <is>
          <t>米</t>
        </is>
      </c>
      <c r="H236" s="335" t="n">
        <v>397.8</v>
      </c>
      <c r="I236" s="335">
        <f>F236*H236</f>
        <v/>
      </c>
      <c r="J236" s="18" t="inlineStr">
        <is>
          <t>智锐</t>
        </is>
      </c>
      <c r="K236" s="329" t="n"/>
      <c r="L236" s="329" t="n"/>
    </row>
    <row r="237" ht="18" customHeight="1" s="322">
      <c r="A237" s="23" t="n">
        <v>45323</v>
      </c>
      <c r="B237" s="14" t="n"/>
      <c r="C237" s="48" t="inlineStr">
        <is>
          <t>广州索菲利雅洗涤有限公司</t>
        </is>
      </c>
      <c r="D237" s="41" t="inlineStr">
        <is>
          <t>美国3/4导向带-22872备货出</t>
        </is>
      </c>
      <c r="E237" s="14" t="inlineStr">
        <is>
          <t xml:space="preserve">100 码=91.44 </t>
        </is>
      </c>
      <c r="F237" s="124" t="n">
        <v>20</v>
      </c>
      <c r="G237" s="152" t="inlineStr">
        <is>
          <t>盒</t>
        </is>
      </c>
      <c r="H237" s="335" t="n">
        <v>87</v>
      </c>
      <c r="I237" s="335">
        <f>F237*H237</f>
        <v/>
      </c>
      <c r="J237" s="18" t="inlineStr">
        <is>
          <t>智锐</t>
        </is>
      </c>
      <c r="K237" s="335" t="n">
        <v>53</v>
      </c>
      <c r="L237" s="17" t="inlineStr">
        <is>
          <t>德邦</t>
        </is>
      </c>
    </row>
    <row r="238" ht="18" customHeight="1" s="322">
      <c r="A238" s="20" t="n">
        <v>45323</v>
      </c>
      <c r="B238" s="22" t="n">
        <v>23015</v>
      </c>
      <c r="C238" s="14" t="inlineStr">
        <is>
          <t>四川圣安洁尔洗涤服务有限公司</t>
        </is>
      </c>
      <c r="D238" s="16" t="inlineStr">
        <is>
          <t>T900 AID 毛毡，包边缝合</t>
        </is>
      </c>
      <c r="E238" s="16" t="inlineStr">
        <is>
          <t xml:space="preserve">3.6*5.2米*2张   </t>
        </is>
      </c>
      <c r="F238" s="17" t="n">
        <v>10.4</v>
      </c>
      <c r="G238" s="18" t="inlineStr">
        <is>
          <t>米</t>
        </is>
      </c>
      <c r="H238" s="335" t="n">
        <v>180</v>
      </c>
      <c r="I238" s="335">
        <f>F238*H238</f>
        <v/>
      </c>
      <c r="J238" s="18" t="inlineStr">
        <is>
          <t>智锐</t>
        </is>
      </c>
      <c r="K238" s="333" t="n">
        <v>190</v>
      </c>
      <c r="L238" s="17" t="inlineStr">
        <is>
          <t>德邦</t>
        </is>
      </c>
    </row>
    <row r="239" ht="18" customFormat="1" customHeight="1" s="3">
      <c r="A239" s="30" t="n">
        <v>45323</v>
      </c>
      <c r="B239" s="22" t="n">
        <v>23017</v>
      </c>
      <c r="C239" s="27" t="inlineStr">
        <is>
          <t>安徽恒净</t>
        </is>
      </c>
      <c r="D239" s="27" t="inlineStr">
        <is>
          <t>美国小地球蜡膏Clena Cote</t>
        </is>
      </c>
      <c r="E239" s="27" t="inlineStr">
        <is>
          <t>16kg/桶  发货单打印出来随货走</t>
        </is>
      </c>
      <c r="F239" s="28" t="n">
        <v>1</v>
      </c>
      <c r="G239" s="28" t="inlineStr">
        <is>
          <t>桶</t>
        </is>
      </c>
      <c r="H239" s="359" t="n">
        <v>1280</v>
      </c>
      <c r="I239" s="359">
        <f>F239*H239</f>
        <v/>
      </c>
      <c r="J239" s="28" t="inlineStr">
        <is>
          <t>智锐</t>
        </is>
      </c>
      <c r="K239" s="359" t="n">
        <v>30</v>
      </c>
      <c r="L239" s="28" t="inlineStr">
        <is>
          <t>德邦</t>
        </is>
      </c>
    </row>
    <row r="240" ht="18" customHeight="1" s="322">
      <c r="A240" s="20" t="n">
        <v>45324</v>
      </c>
      <c r="B240" s="22" t="n">
        <v>23018</v>
      </c>
      <c r="C240" s="16" t="inlineStr">
        <is>
          <t xml:space="preserve">广西南宁宇极机械设备有限公司 </t>
        </is>
      </c>
      <c r="D240" s="16" t="inlineStr">
        <is>
          <t>T900 AID 毛毡，包边缝合</t>
        </is>
      </c>
      <c r="E240" s="35" t="inlineStr">
        <is>
          <t>3.6*5.2米*2张</t>
        </is>
      </c>
      <c r="F240" s="17" t="n">
        <v>10.4</v>
      </c>
      <c r="G240" s="130" t="inlineStr">
        <is>
          <t>米</t>
        </is>
      </c>
      <c r="H240" s="335" t="n">
        <v>180</v>
      </c>
      <c r="I240" s="335">
        <f>F240*H240</f>
        <v/>
      </c>
      <c r="J240" s="18" t="inlineStr">
        <is>
          <t>智锐</t>
        </is>
      </c>
      <c r="K240" s="330" t="n">
        <v>295</v>
      </c>
      <c r="L240" s="327" t="inlineStr">
        <is>
          <t>德邦</t>
        </is>
      </c>
    </row>
    <row r="241" ht="18" customHeight="1" s="322">
      <c r="A241" s="20" t="n">
        <v>45324</v>
      </c>
      <c r="B241" s="14" t="n"/>
      <c r="C241" s="16" t="inlineStr">
        <is>
          <t xml:space="preserve">广西南宁宇极机械设备有限公司 </t>
        </is>
      </c>
      <c r="D241" s="16" t="inlineStr">
        <is>
          <t>T900 AID 毛毡，包边缝合-22932备货出</t>
        </is>
      </c>
      <c r="E241" s="35" t="inlineStr">
        <is>
          <t>3.35*5.2米*1张</t>
        </is>
      </c>
      <c r="F241" s="17" t="n">
        <v>5.2</v>
      </c>
      <c r="G241" s="130" t="inlineStr">
        <is>
          <t>米</t>
        </is>
      </c>
      <c r="H241" s="335" t="n">
        <v>167.5</v>
      </c>
      <c r="I241" s="335">
        <f>F241*H241</f>
        <v/>
      </c>
      <c r="J241" s="18" t="inlineStr">
        <is>
          <t>智锐</t>
        </is>
      </c>
      <c r="K241" s="329" t="n"/>
      <c r="L241" s="329" t="n"/>
    </row>
    <row r="242" ht="18" customHeight="1" s="322">
      <c r="A242" s="20" t="n">
        <v>45324</v>
      </c>
      <c r="B242" s="14" t="n"/>
      <c r="C242" s="14" t="inlineStr">
        <is>
          <t>浙江利溪环保工程有限公司</t>
        </is>
      </c>
      <c r="D242" s="14" t="inlineStr">
        <is>
          <t>JTX500导向带 -无锡发</t>
        </is>
      </c>
      <c r="E242" s="14" t="inlineStr">
        <is>
          <t>400米/卷</t>
        </is>
      </c>
      <c r="F242" s="17" t="n">
        <v>2</v>
      </c>
      <c r="G242" s="17" t="inlineStr">
        <is>
          <t>卷</t>
        </is>
      </c>
      <c r="H242" s="335" t="n">
        <v>140</v>
      </c>
      <c r="I242" s="335">
        <f>F242*H242</f>
        <v/>
      </c>
      <c r="J242" s="19" t="inlineStr">
        <is>
          <t>到付</t>
        </is>
      </c>
      <c r="K242" s="335" t="n">
        <v>0</v>
      </c>
      <c r="L242" s="17" t="inlineStr">
        <is>
          <t>/</t>
        </is>
      </c>
    </row>
    <row r="243" ht="18" customHeight="1" s="322">
      <c r="A243" s="23" t="n">
        <v>45324</v>
      </c>
      <c r="B243" s="22" t="n">
        <v>23020</v>
      </c>
      <c r="C243" s="80" t="inlineStr">
        <is>
          <t>陕西金河洗涤有限公司</t>
        </is>
      </c>
      <c r="D243" s="22" t="inlineStr">
        <is>
          <t>T900 AID 毛毡，包边缝合</t>
        </is>
      </c>
      <c r="E243" s="22" t="inlineStr">
        <is>
          <t>3.8*7.5米*2张</t>
        </is>
      </c>
      <c r="F243" s="292" t="n">
        <v>15</v>
      </c>
      <c r="G243" s="293" t="inlineStr">
        <is>
          <t>米</t>
        </is>
      </c>
      <c r="H243" s="335" t="n">
        <v>190</v>
      </c>
      <c r="I243" s="335">
        <f>F243*H243</f>
        <v/>
      </c>
      <c r="J243" s="21" t="inlineStr">
        <is>
          <t>智锐</t>
        </is>
      </c>
      <c r="K243" s="335" t="n">
        <v>231</v>
      </c>
      <c r="L243" s="21" t="inlineStr">
        <is>
          <t>德邦</t>
        </is>
      </c>
    </row>
    <row r="244" ht="18" customHeight="1" s="322">
      <c r="A244" s="20" t="n">
        <v>45327</v>
      </c>
      <c r="B244" s="22" t="n">
        <v>23021</v>
      </c>
      <c r="C244" s="14" t="inlineStr">
        <is>
          <t>天津航星工贸有限公司</t>
        </is>
      </c>
      <c r="D244" s="14" t="inlineStr">
        <is>
          <t>毛毡带</t>
        </is>
      </c>
      <c r="E244" s="14" t="inlineStr">
        <is>
          <t>150*1545mm  拍下照片</t>
        </is>
      </c>
      <c r="F244" s="17" t="n">
        <v>21</v>
      </c>
      <c r="G244" s="130" t="inlineStr">
        <is>
          <t>条</t>
        </is>
      </c>
      <c r="H244" s="335">
        <f>1.545*20+15</f>
        <v/>
      </c>
      <c r="I244" s="335">
        <f>F244*H244</f>
        <v/>
      </c>
      <c r="J244" s="18" t="inlineStr">
        <is>
          <t>智锐</t>
        </is>
      </c>
      <c r="K244" s="335" t="n">
        <v>15</v>
      </c>
      <c r="L244" s="21" t="inlineStr">
        <is>
          <t>德邦</t>
        </is>
      </c>
    </row>
    <row r="245" ht="18" customHeight="1" s="322">
      <c r="A245" s="20" t="n">
        <v>45328</v>
      </c>
      <c r="B245" s="22" t="n">
        <v>23025</v>
      </c>
      <c r="C245" s="14" t="inlineStr">
        <is>
          <t>张家港市锦丰镇诚美洗涤服务中心</t>
        </is>
      </c>
      <c r="D245" s="16" t="inlineStr">
        <is>
          <t>T900 AID 毛毡，包边缝合</t>
        </is>
      </c>
      <c r="E245" s="35" t="inlineStr">
        <is>
          <t>3.6*5.2米*1张</t>
        </is>
      </c>
      <c r="F245" s="17" t="n">
        <v>5.2</v>
      </c>
      <c r="G245" s="130" t="inlineStr">
        <is>
          <t>米</t>
        </is>
      </c>
      <c r="H245" s="335" t="n">
        <v>180</v>
      </c>
      <c r="I245" s="335">
        <f>F245*H245</f>
        <v/>
      </c>
      <c r="J245" s="18" t="inlineStr">
        <is>
          <t>智锐</t>
        </is>
      </c>
      <c r="K245" s="335" t="n">
        <v>38</v>
      </c>
      <c r="L245" s="21" t="inlineStr">
        <is>
          <t>德邦</t>
        </is>
      </c>
    </row>
    <row r="246" ht="18" customHeight="1" s="322">
      <c r="A246" s="20" t="n">
        <v>45328</v>
      </c>
      <c r="B246" s="22" t="n">
        <v>23027</v>
      </c>
      <c r="C246" s="29" t="inlineStr">
        <is>
          <t>厦门市霍夫曼机械设备有限公司</t>
        </is>
      </c>
      <c r="D246" s="16" t="inlineStr">
        <is>
          <t>绿黑带</t>
        </is>
      </c>
      <c r="E246" s="16" t="inlineStr">
        <is>
          <t>50*494mm  发顺丰特快</t>
        </is>
      </c>
      <c r="F246" s="17" t="n">
        <v>13</v>
      </c>
      <c r="G246" s="18" t="inlineStr">
        <is>
          <t>条</t>
        </is>
      </c>
      <c r="H246" s="335" t="n">
        <v>50.46</v>
      </c>
      <c r="I246" s="335">
        <f>F246*H246</f>
        <v/>
      </c>
      <c r="J246" s="18" t="inlineStr">
        <is>
          <t>智锐</t>
        </is>
      </c>
      <c r="K246" s="330" t="n">
        <v>32</v>
      </c>
      <c r="L246" s="327" t="inlineStr">
        <is>
          <t>顺丰</t>
        </is>
      </c>
    </row>
    <row r="247" ht="18" customHeight="1" s="322">
      <c r="A247" s="20" t="n">
        <v>45328</v>
      </c>
      <c r="B247" s="22" t="n">
        <v>23027</v>
      </c>
      <c r="C247" s="29" t="inlineStr">
        <is>
          <t>厦门市霍夫曼机械设备有限公司</t>
        </is>
      </c>
      <c r="D247" s="16" t="inlineStr">
        <is>
          <t>绿黑带</t>
        </is>
      </c>
      <c r="E247" s="16" t="inlineStr">
        <is>
          <t>50*520mm  发顺丰特快</t>
        </is>
      </c>
      <c r="F247" s="17" t="n">
        <v>13</v>
      </c>
      <c r="G247" s="18" t="inlineStr">
        <is>
          <t>条</t>
        </is>
      </c>
      <c r="H247" s="335" t="n">
        <v>52.8</v>
      </c>
      <c r="I247" s="335">
        <f>F247*H247</f>
        <v/>
      </c>
      <c r="J247" s="18" t="inlineStr">
        <is>
          <t>智锐</t>
        </is>
      </c>
      <c r="K247" s="329" t="n"/>
      <c r="L247" s="329" t="n"/>
    </row>
    <row r="248" ht="18" customHeight="1" s="322">
      <c r="A248" s="20" t="n">
        <v>45328</v>
      </c>
      <c r="B248" s="22" t="n">
        <v>23028</v>
      </c>
      <c r="C248" s="16" t="inlineStr">
        <is>
          <t>无锡市白云渡清洗保洁有限公司</t>
        </is>
      </c>
      <c r="D248" s="14" t="inlineStr">
        <is>
          <t>安德鲁纯芳纶高温烫带</t>
        </is>
      </c>
      <c r="E248" s="14" t="inlineStr">
        <is>
          <t>98*4910mm</t>
        </is>
      </c>
      <c r="F248" s="106" t="n">
        <v>33</v>
      </c>
      <c r="G248" s="18" t="inlineStr">
        <is>
          <t>条</t>
        </is>
      </c>
      <c r="H248" s="335">
        <f>4.91*26</f>
        <v/>
      </c>
      <c r="I248" s="335">
        <f>F248*H248</f>
        <v/>
      </c>
      <c r="J248" s="18" t="inlineStr">
        <is>
          <t>智锐</t>
        </is>
      </c>
      <c r="K248" s="335" t="n">
        <v>21</v>
      </c>
      <c r="L248" s="21" t="inlineStr">
        <is>
          <t>德邦</t>
        </is>
      </c>
    </row>
    <row r="249" ht="18" customHeight="1" s="322">
      <c r="A249" s="20" t="n">
        <v>45330</v>
      </c>
      <c r="B249" s="22" t="n">
        <v>23030</v>
      </c>
      <c r="C249" s="48" t="inlineStr">
        <is>
          <t>云南标志机电设备有限公司</t>
        </is>
      </c>
      <c r="D249" s="14" t="inlineStr">
        <is>
          <t>红线全棉带</t>
        </is>
      </c>
      <c r="E249" s="14" t="inlineStr">
        <is>
          <t>50*3750mm  含扣长度</t>
        </is>
      </c>
      <c r="F249" s="17" t="n">
        <v>10</v>
      </c>
      <c r="G249" s="17" t="inlineStr">
        <is>
          <t>条</t>
        </is>
      </c>
      <c r="H249" s="335">
        <f>3.75*8.4+6</f>
        <v/>
      </c>
      <c r="I249" s="335">
        <f>F249*H249</f>
        <v/>
      </c>
      <c r="J249" s="19" t="inlineStr">
        <is>
          <t>到付</t>
        </is>
      </c>
      <c r="K249" s="335" t="n">
        <v>0</v>
      </c>
      <c r="L249" s="17" t="inlineStr">
        <is>
          <t>/</t>
        </is>
      </c>
    </row>
    <row r="250" ht="18" customHeight="1" s="322">
      <c r="A250" s="20" t="n">
        <v>45335</v>
      </c>
      <c r="B250" s="14" t="n"/>
      <c r="C250" s="16" t="inlineStr">
        <is>
          <t>武汉长酒智联科技有限公司</t>
        </is>
      </c>
      <c r="D250" s="16" t="inlineStr">
        <is>
          <t>英国蜡粉-无锡发</t>
        </is>
      </c>
      <c r="E250" s="16" t="inlineStr">
        <is>
          <t>20公斤/纸箱</t>
        </is>
      </c>
      <c r="F250" s="18" t="n">
        <v>1</v>
      </c>
      <c r="G250" s="130" t="inlineStr">
        <is>
          <t>箱</t>
        </is>
      </c>
      <c r="H250" s="335" t="n">
        <v>825</v>
      </c>
      <c r="I250" s="335">
        <f>F250*H250</f>
        <v/>
      </c>
      <c r="J250" s="18" t="inlineStr">
        <is>
          <t>智锐</t>
        </is>
      </c>
      <c r="K250" s="335" t="n">
        <v>205</v>
      </c>
      <c r="L250" s="17" t="inlineStr">
        <is>
          <t>顺丰</t>
        </is>
      </c>
    </row>
    <row r="251" ht="18" customFormat="1" customHeight="1" s="73">
      <c r="A251" s="153" t="n">
        <v>45337</v>
      </c>
      <c r="B251" s="154" t="n"/>
      <c r="C251" s="154" t="inlineStr">
        <is>
          <t>丽水市天天洗涤有限公司</t>
        </is>
      </c>
      <c r="D251" s="154" t="inlineStr">
        <is>
          <t>T900 AID 毛毡，包边缝合-无锡发</t>
        </is>
      </c>
      <c r="E251" s="154" t="inlineStr">
        <is>
          <t>3.6*7.5米*3张</t>
        </is>
      </c>
      <c r="F251" s="155" t="n">
        <v>22.5</v>
      </c>
      <c r="G251" s="155" t="inlineStr">
        <is>
          <t>米</t>
        </is>
      </c>
      <c r="H251" s="360" t="n">
        <v>180</v>
      </c>
      <c r="I251" s="360">
        <f>F251*H251</f>
        <v/>
      </c>
      <c r="J251" s="155" t="inlineStr">
        <is>
          <t>智锐</t>
        </is>
      </c>
      <c r="K251" s="16" t="n"/>
      <c r="L251" s="155" t="inlineStr">
        <is>
          <t>顺丰</t>
        </is>
      </c>
    </row>
    <row r="252" ht="18" customHeight="1" s="322">
      <c r="A252" s="20" t="n">
        <v>45338</v>
      </c>
      <c r="B252" s="14" t="n"/>
      <c r="C252" s="131" t="inlineStr">
        <is>
          <t>宁波永捷洗涤设备有限公司</t>
        </is>
      </c>
      <c r="D252" s="16" t="inlineStr">
        <is>
          <t>常规带钢丝网上蜡布-无锡发</t>
        </is>
      </c>
      <c r="E252" s="16" t="inlineStr">
        <is>
          <t>3.3*2.1米 老款帆布</t>
        </is>
      </c>
      <c r="F252" s="17" t="n">
        <v>1</v>
      </c>
      <c r="G252" s="18" t="inlineStr">
        <is>
          <t>张</t>
        </is>
      </c>
      <c r="H252" s="335" t="n">
        <v>580</v>
      </c>
      <c r="I252" s="335">
        <f>F252*H252</f>
        <v/>
      </c>
      <c r="J252" s="18" t="inlineStr">
        <is>
          <t>智锐</t>
        </is>
      </c>
      <c r="K252" s="16" t="n"/>
      <c r="L252" s="17" t="inlineStr">
        <is>
          <t>德邦</t>
        </is>
      </c>
    </row>
    <row r="253" ht="18" customHeight="1" s="322">
      <c r="A253" s="20" t="n">
        <v>45338</v>
      </c>
      <c r="B253" s="14" t="n"/>
      <c r="C253" s="16" t="inlineStr">
        <is>
          <t>东莞市正宏洗涤设备有限公司</t>
        </is>
      </c>
      <c r="D253" s="16" t="inlineStr">
        <is>
          <t>T900 AID 毛毡，包边缝合-无锡发</t>
        </is>
      </c>
      <c r="E253" s="16" t="inlineStr">
        <is>
          <t>3.6*7.6米*2张</t>
        </is>
      </c>
      <c r="F253" s="17" t="n">
        <v>15.2</v>
      </c>
      <c r="G253" s="18" t="inlineStr">
        <is>
          <t>米</t>
        </is>
      </c>
      <c r="H253" s="335" t="n">
        <v>180</v>
      </c>
      <c r="I253" s="335">
        <f>F253*H253</f>
        <v/>
      </c>
      <c r="J253" s="18" t="inlineStr">
        <is>
          <t>智锐</t>
        </is>
      </c>
      <c r="K253" s="14" t="n"/>
      <c r="L253" s="17" t="inlineStr">
        <is>
          <t>德邦</t>
        </is>
      </c>
    </row>
    <row r="254" ht="18" customHeight="1" s="322">
      <c r="A254" s="20" t="n">
        <v>45338</v>
      </c>
      <c r="B254" s="14" t="n"/>
      <c r="C254" s="1" t="inlineStr">
        <is>
          <t>景洪丽尔康洗涤有限责任公司</t>
        </is>
      </c>
      <c r="D254" s="14" t="inlineStr">
        <is>
          <t>JTX500导向带 -无锡发</t>
        </is>
      </c>
      <c r="E254" s="14" t="inlineStr">
        <is>
          <t>400米/卷</t>
        </is>
      </c>
      <c r="F254" s="17" t="n">
        <v>3</v>
      </c>
      <c r="G254" s="17" t="inlineStr">
        <is>
          <t>卷</t>
        </is>
      </c>
      <c r="H254" s="335" t="n">
        <v>140</v>
      </c>
      <c r="I254" s="335">
        <f>F254*H254</f>
        <v/>
      </c>
      <c r="J254" s="18" t="inlineStr">
        <is>
          <t>智锐</t>
        </is>
      </c>
      <c r="K254" s="14" t="n"/>
      <c r="L254" s="17" t="inlineStr">
        <is>
          <t>德邦</t>
        </is>
      </c>
    </row>
    <row r="255" ht="18" customFormat="1" customHeight="1" s="3">
      <c r="A255" s="30" t="n">
        <v>45340</v>
      </c>
      <c r="B255" s="22" t="n">
        <v>23031</v>
      </c>
      <c r="C255" s="70" t="inlineStr">
        <is>
          <t>珠海市东骏名仕洗衣有限公司</t>
        </is>
      </c>
      <c r="D255" s="70" t="inlineStr">
        <is>
          <t>不锈钢钢扣</t>
        </is>
      </c>
      <c r="E255" s="70" t="inlineStr">
        <is>
          <t>50mm/对</t>
        </is>
      </c>
      <c r="F255" s="71" t="n">
        <v>100</v>
      </c>
      <c r="G255" s="72" t="inlineStr">
        <is>
          <t>对</t>
        </is>
      </c>
      <c r="H255" s="359" t="n">
        <v>6</v>
      </c>
      <c r="I255" s="359">
        <f>F255*H255</f>
        <v/>
      </c>
      <c r="J255" s="28" t="inlineStr">
        <is>
          <t>智锐</t>
        </is>
      </c>
      <c r="K255" s="334" t="n">
        <v>360</v>
      </c>
      <c r="L255" s="327" t="inlineStr">
        <is>
          <t>城市之星</t>
        </is>
      </c>
    </row>
    <row r="256" ht="18" customHeight="1" s="322">
      <c r="A256" s="38" t="n">
        <v>45340</v>
      </c>
      <c r="B256" s="22" t="n">
        <v>23031</v>
      </c>
      <c r="C256" s="67" t="inlineStr">
        <is>
          <t>珠海市东骏名仕洗衣有限公司</t>
        </is>
      </c>
      <c r="D256" s="67" t="inlineStr">
        <is>
          <t>红线棉带</t>
        </is>
      </c>
      <c r="E256" s="67" t="inlineStr">
        <is>
          <t>50mm 门幅  拍下照片</t>
        </is>
      </c>
      <c r="F256" s="68" t="n">
        <v>100</v>
      </c>
      <c r="G256" s="69" t="inlineStr">
        <is>
          <t>米</t>
        </is>
      </c>
      <c r="H256" s="335" t="n">
        <v>8.4</v>
      </c>
      <c r="I256" s="335">
        <f>F256*H256</f>
        <v/>
      </c>
      <c r="J256" s="18" t="inlineStr">
        <is>
          <t>智锐</t>
        </is>
      </c>
      <c r="K256" s="328" t="n"/>
      <c r="L256" s="328" t="n"/>
    </row>
    <row r="257" ht="18" customHeight="1" s="322">
      <c r="A257" s="20" t="n">
        <v>45340</v>
      </c>
      <c r="B257" s="22" t="n">
        <v>23031</v>
      </c>
      <c r="C257" s="52" t="inlineStr">
        <is>
          <t>珠海市东骏名仕洗衣有限公司</t>
        </is>
      </c>
      <c r="D257" s="16" t="inlineStr">
        <is>
          <t>T900 AID 毛毡，包边缝合-22932备货出</t>
        </is>
      </c>
      <c r="E257" s="35" t="inlineStr">
        <is>
          <t>3.6*7.5米*4张</t>
        </is>
      </c>
      <c r="F257" s="17" t="n">
        <v>30</v>
      </c>
      <c r="G257" s="130" t="inlineStr">
        <is>
          <t>米</t>
        </is>
      </c>
      <c r="H257" s="335" t="n">
        <v>180</v>
      </c>
      <c r="I257" s="335">
        <f>F257*H257</f>
        <v/>
      </c>
      <c r="J257" s="18" t="inlineStr">
        <is>
          <t>智锐</t>
        </is>
      </c>
      <c r="K257" s="328" t="n"/>
      <c r="L257" s="328" t="n"/>
    </row>
    <row r="258" ht="18" customHeight="1" s="322">
      <c r="A258" s="20" t="n">
        <v>45340</v>
      </c>
      <c r="B258" s="22" t="n">
        <v>23031</v>
      </c>
      <c r="C258" s="52" t="inlineStr">
        <is>
          <t>珠海市东骏名仕洗衣有限公司</t>
        </is>
      </c>
      <c r="D258" s="16" t="inlineStr">
        <is>
          <t>T900 AID 毛毡，包边缝合-22932备货出</t>
        </is>
      </c>
      <c r="E258" s="35" t="inlineStr">
        <is>
          <t>3.3*5.2米*2张</t>
        </is>
      </c>
      <c r="F258" s="17" t="n">
        <v>10.4</v>
      </c>
      <c r="G258" s="130" t="inlineStr">
        <is>
          <t>米</t>
        </is>
      </c>
      <c r="H258" s="335" t="n">
        <v>167.5</v>
      </c>
      <c r="I258" s="335">
        <f>F258*H258</f>
        <v/>
      </c>
      <c r="J258" s="18" t="inlineStr">
        <is>
          <t>智锐</t>
        </is>
      </c>
      <c r="K258" s="329" t="n"/>
      <c r="L258" s="329" t="n"/>
    </row>
    <row r="259" ht="18" customHeight="1" s="322">
      <c r="A259" s="20" t="n">
        <v>45340</v>
      </c>
      <c r="B259" s="22" t="n">
        <v>23033</v>
      </c>
      <c r="C259" s="16" t="inlineStr">
        <is>
          <t>张家港海航</t>
        </is>
      </c>
      <c r="D259" s="14" t="inlineStr">
        <is>
          <t>毛毡带</t>
        </is>
      </c>
      <c r="E259" s="14" t="inlineStr">
        <is>
          <t>150*4860mm</t>
        </is>
      </c>
      <c r="F259" s="17" t="n">
        <v>2</v>
      </c>
      <c r="G259" s="130" t="inlineStr">
        <is>
          <t>条</t>
        </is>
      </c>
      <c r="H259" s="335" t="n">
        <v>112.2</v>
      </c>
      <c r="I259" s="335">
        <f>F259*H259</f>
        <v/>
      </c>
      <c r="J259" s="19" t="inlineStr">
        <is>
          <t>到付</t>
        </is>
      </c>
      <c r="K259" s="330" t="n">
        <v>0</v>
      </c>
      <c r="L259" s="327" t="n"/>
    </row>
    <row r="260" ht="18" customHeight="1" s="322">
      <c r="A260" s="20" t="n">
        <v>45340</v>
      </c>
      <c r="B260" s="22" t="n">
        <v>23033</v>
      </c>
      <c r="C260" s="16" t="inlineStr">
        <is>
          <t>张家港海航</t>
        </is>
      </c>
      <c r="D260" s="14" t="inlineStr">
        <is>
          <t>毛毡带</t>
        </is>
      </c>
      <c r="E260" s="14" t="inlineStr">
        <is>
          <t>150*6020mm</t>
        </is>
      </c>
      <c r="F260" s="17" t="n">
        <v>1</v>
      </c>
      <c r="G260" s="130" t="inlineStr">
        <is>
          <t>条</t>
        </is>
      </c>
      <c r="H260" s="335" t="n">
        <v>135.4</v>
      </c>
      <c r="I260" s="335">
        <f>F260*H260</f>
        <v/>
      </c>
      <c r="J260" s="19" t="inlineStr">
        <is>
          <t>到付</t>
        </is>
      </c>
      <c r="K260" s="329" t="n"/>
      <c r="L260" s="329" t="n"/>
    </row>
    <row r="261" ht="18" customHeight="1" s="322">
      <c r="A261" s="20" t="n">
        <v>45340</v>
      </c>
      <c r="B261" s="14" t="n"/>
      <c r="C261" s="48" t="inlineStr">
        <is>
          <t>张家界欣融洗涤有限责任公司</t>
        </is>
      </c>
      <c r="D261" s="14" t="inlineStr">
        <is>
          <t>JTX500导向带 -无锡发</t>
        </is>
      </c>
      <c r="E261" s="14" t="inlineStr">
        <is>
          <t>400米/卷</t>
        </is>
      </c>
      <c r="F261" s="17" t="n">
        <v>10</v>
      </c>
      <c r="G261" s="17" t="inlineStr">
        <is>
          <t>卷</t>
        </is>
      </c>
      <c r="H261" s="17" t="n">
        <v>140</v>
      </c>
      <c r="I261" s="335">
        <f>F261*H261</f>
        <v/>
      </c>
      <c r="J261" s="18" t="inlineStr">
        <is>
          <t>智锐</t>
        </is>
      </c>
      <c r="K261" s="335" t="n">
        <v>81</v>
      </c>
      <c r="L261" s="17" t="inlineStr">
        <is>
          <t>无锡顺丰</t>
        </is>
      </c>
    </row>
    <row r="262" ht="18" customHeight="1" s="322">
      <c r="A262" s="20" t="n">
        <v>45341</v>
      </c>
      <c r="B262" s="22" t="n">
        <v>23037</v>
      </c>
      <c r="C262" s="14" t="inlineStr">
        <is>
          <t>深圳市恒富商用设备有限公司</t>
        </is>
      </c>
      <c r="D262" s="16" t="inlineStr">
        <is>
          <t>美国小地球蜡粉</t>
        </is>
      </c>
      <c r="E262" s="16" t="inlineStr">
        <is>
          <t>22.5公斤/桶</t>
        </is>
      </c>
      <c r="F262" s="17" t="n">
        <v>1</v>
      </c>
      <c r="G262" s="18" t="inlineStr">
        <is>
          <t>桶</t>
        </is>
      </c>
      <c r="H262" s="18" t="n">
        <v>1147.5</v>
      </c>
      <c r="I262" s="335">
        <f>F262*H262</f>
        <v/>
      </c>
      <c r="J262" s="19" t="inlineStr">
        <is>
          <t>到付</t>
        </is>
      </c>
      <c r="K262" s="335" t="n">
        <v>0</v>
      </c>
      <c r="L262" s="17" t="inlineStr">
        <is>
          <t>/</t>
        </is>
      </c>
    </row>
    <row r="263" ht="18" customHeight="1" s="322">
      <c r="A263" s="20" t="n">
        <v>45341</v>
      </c>
      <c r="B263" s="14" t="n"/>
      <c r="C263" s="295" t="inlineStr">
        <is>
          <t>湖北奇异鸟公共纺织品服务有限公司</t>
        </is>
      </c>
      <c r="D263" s="16" t="inlineStr">
        <is>
          <t>T900 AID 毛毡，包边缝合-22932备货出</t>
        </is>
      </c>
      <c r="E263" s="35" t="inlineStr">
        <is>
          <t>3.6*7.6米*4张</t>
        </is>
      </c>
      <c r="F263" s="17" t="n">
        <v>30.4</v>
      </c>
      <c r="G263" s="130" t="inlineStr">
        <is>
          <t>米</t>
        </is>
      </c>
      <c r="H263" s="130" t="n">
        <v>180</v>
      </c>
      <c r="I263" s="335">
        <f>F263*H263</f>
        <v/>
      </c>
      <c r="J263" s="18" t="inlineStr">
        <is>
          <t>智锐</t>
        </is>
      </c>
      <c r="K263" s="335" t="n">
        <v>280</v>
      </c>
      <c r="L263" s="14" t="inlineStr">
        <is>
          <t>城市之星</t>
        </is>
      </c>
    </row>
    <row r="264" ht="18" customHeight="1" s="322">
      <c r="A264" s="36" t="n">
        <v>45341</v>
      </c>
      <c r="B264" s="22" t="n">
        <v>23040</v>
      </c>
      <c r="C264" s="26" t="inlineStr">
        <is>
          <t>宁波市大象清洗服务有限公司</t>
        </is>
      </c>
      <c r="D264" s="26" t="inlineStr">
        <is>
          <t>绿色PVC 钻石纹防滑带</t>
        </is>
      </c>
      <c r="E264" s="26" t="inlineStr">
        <is>
          <t>52*2030mm  整组订单都拍下照</t>
        </is>
      </c>
      <c r="F264" s="19" t="n">
        <v>15</v>
      </c>
      <c r="G264" s="19" t="inlineStr">
        <is>
          <t>条</t>
        </is>
      </c>
      <c r="H264" s="19" t="n">
        <v>36.45</v>
      </c>
      <c r="I264" s="335">
        <f>F264*H264</f>
        <v/>
      </c>
      <c r="J264" s="19" t="inlineStr">
        <is>
          <t>智锐</t>
        </is>
      </c>
      <c r="K264" s="361" t="n">
        <v>47</v>
      </c>
      <c r="L264" s="362" t="n"/>
    </row>
    <row r="265" ht="18" customHeight="1" s="322">
      <c r="A265" s="36" t="n">
        <v>45341</v>
      </c>
      <c r="B265" s="22" t="n">
        <v>23040</v>
      </c>
      <c r="C265" s="26" t="inlineStr">
        <is>
          <t>宁波市大象清洗服务有限公司</t>
        </is>
      </c>
      <c r="D265" s="26" t="inlineStr">
        <is>
          <t>进口红线全棉带</t>
        </is>
      </c>
      <c r="E265" s="26" t="inlineStr">
        <is>
          <t>50*6540mm</t>
        </is>
      </c>
      <c r="F265" s="19" t="n">
        <v>40</v>
      </c>
      <c r="G265" s="19" t="inlineStr">
        <is>
          <t>条</t>
        </is>
      </c>
      <c r="H265" s="19">
        <f>6.54*8.4+6</f>
        <v/>
      </c>
      <c r="I265" s="335">
        <f>F265*H265</f>
        <v/>
      </c>
      <c r="J265" s="19" t="inlineStr">
        <is>
          <t>智锐</t>
        </is>
      </c>
      <c r="K265" s="328" t="n"/>
      <c r="L265" s="328" t="n"/>
    </row>
    <row r="266" ht="18" customHeight="1" s="322">
      <c r="A266" s="36" t="n">
        <v>45341</v>
      </c>
      <c r="B266" s="22" t="n">
        <v>23040</v>
      </c>
      <c r="C266" s="26" t="inlineStr">
        <is>
          <t>宁波市大象清洗服务有限公司</t>
        </is>
      </c>
      <c r="D266" s="26" t="inlineStr">
        <is>
          <t>进口红线全棉带</t>
        </is>
      </c>
      <c r="E266" s="26" t="inlineStr">
        <is>
          <t>50*6140mm</t>
        </is>
      </c>
      <c r="F266" s="19" t="n">
        <v>40</v>
      </c>
      <c r="G266" s="19" t="inlineStr">
        <is>
          <t>条</t>
        </is>
      </c>
      <c r="H266" s="19">
        <f>6.14*8.4+6</f>
        <v/>
      </c>
      <c r="I266" s="335">
        <f>F266*H266</f>
        <v/>
      </c>
      <c r="J266" s="19" t="inlineStr">
        <is>
          <t>智锐</t>
        </is>
      </c>
      <c r="K266" s="328" t="n"/>
      <c r="L266" s="328" t="n"/>
    </row>
    <row r="267" ht="18" customHeight="1" s="322">
      <c r="A267" s="36" t="n">
        <v>45341</v>
      </c>
      <c r="B267" s="22" t="n">
        <v>23040</v>
      </c>
      <c r="C267" s="26" t="inlineStr">
        <is>
          <t>宁波市大象清洗服务有限公司</t>
        </is>
      </c>
      <c r="D267" s="26" t="inlineStr">
        <is>
          <t>墨绿色菱形带</t>
        </is>
      </c>
      <c r="E267" s="26" t="inlineStr">
        <is>
          <t>48*1765mm</t>
        </is>
      </c>
      <c r="F267" s="19" t="n">
        <v>4</v>
      </c>
      <c r="G267" s="19" t="inlineStr">
        <is>
          <t>条</t>
        </is>
      </c>
      <c r="H267" s="19">
        <f>1.765*15+6</f>
        <v/>
      </c>
      <c r="I267" s="335">
        <f>F267*H267</f>
        <v/>
      </c>
      <c r="J267" s="19" t="inlineStr">
        <is>
          <t>智锐</t>
        </is>
      </c>
      <c r="K267" s="328" t="n"/>
      <c r="L267" s="328" t="n"/>
    </row>
    <row r="268" ht="18" customHeight="1" s="322">
      <c r="A268" s="36" t="n">
        <v>45341</v>
      </c>
      <c r="B268" s="22" t="n">
        <v>23040</v>
      </c>
      <c r="C268" s="26" t="inlineStr">
        <is>
          <t>宁波市大象清洗服务有限公司</t>
        </is>
      </c>
      <c r="D268" s="26" t="inlineStr">
        <is>
          <t>棉橡胶带</t>
        </is>
      </c>
      <c r="E268" s="26" t="inlineStr">
        <is>
          <t>50*2475mm</t>
        </is>
      </c>
      <c r="F268" s="19" t="n">
        <v>10</v>
      </c>
      <c r="G268" s="19" t="inlineStr">
        <is>
          <t>条</t>
        </is>
      </c>
      <c r="H268" s="19">
        <f>2.475*16+6</f>
        <v/>
      </c>
      <c r="I268" s="335">
        <f>F268*H268</f>
        <v/>
      </c>
      <c r="J268" s="19" t="inlineStr">
        <is>
          <t>智锐</t>
        </is>
      </c>
      <c r="K268" s="329" t="n"/>
      <c r="L268" s="329" t="n"/>
    </row>
    <row r="269" ht="18" customHeight="1" s="322">
      <c r="A269" s="20" t="n">
        <v>45342</v>
      </c>
      <c r="B269" s="14" t="n"/>
      <c r="C269" s="16" t="inlineStr">
        <is>
          <t>国控创洁伊莱亚(重庆)洗涤消毒有限公司</t>
        </is>
      </c>
      <c r="D269" s="16" t="inlineStr">
        <is>
          <t>T900 AID 毛毡，包边缝合-22932备货出</t>
        </is>
      </c>
      <c r="E269" s="16" t="inlineStr">
        <is>
          <t>3.6*7.6米*2张</t>
        </is>
      </c>
      <c r="F269" s="17" t="n">
        <v>15.2</v>
      </c>
      <c r="G269" s="130" t="inlineStr">
        <is>
          <t>米</t>
        </is>
      </c>
      <c r="H269" s="130" t="n">
        <v>180</v>
      </c>
      <c r="I269" s="335">
        <f>F269*H269</f>
        <v/>
      </c>
      <c r="J269" s="18" t="inlineStr">
        <is>
          <t>智锐</t>
        </is>
      </c>
      <c r="K269" s="352" t="n">
        <v>180</v>
      </c>
      <c r="L269" s="327" t="inlineStr">
        <is>
          <t>城市之星</t>
        </is>
      </c>
    </row>
    <row r="270" ht="18" customHeight="1" s="322">
      <c r="A270" s="20" t="n">
        <v>45342</v>
      </c>
      <c r="B270" s="14" t="n"/>
      <c r="C270" s="16" t="inlineStr">
        <is>
          <t>国控创洁伊莱亚(重庆)洗涤消毒有限公司</t>
        </is>
      </c>
      <c r="D270" s="16" t="inlineStr">
        <is>
          <t>带钢丝网上蜡布-22872备货出</t>
        </is>
      </c>
      <c r="E270" s="16" t="inlineStr">
        <is>
          <t>3.1*2.1米</t>
        </is>
      </c>
      <c r="F270" s="17" t="n">
        <v>1</v>
      </c>
      <c r="G270" s="130" t="inlineStr">
        <is>
          <t>张</t>
        </is>
      </c>
      <c r="H270" s="130" t="n">
        <v>530</v>
      </c>
      <c r="I270" s="335">
        <f>F270*H270</f>
        <v/>
      </c>
      <c r="J270" s="18" t="inlineStr">
        <is>
          <t>智锐</t>
        </is>
      </c>
      <c r="K270" s="329" t="n"/>
      <c r="L270" s="329" t="n"/>
    </row>
    <row r="271" ht="18" customHeight="1" s="322">
      <c r="A271" s="20" t="n">
        <v>45342</v>
      </c>
      <c r="B271" s="22" t="n">
        <v>23041</v>
      </c>
      <c r="C271" s="16" t="inlineStr">
        <is>
          <t>沈阳汇隆洗涤设备有限公司</t>
        </is>
      </c>
      <c r="D271" s="16" t="inlineStr">
        <is>
          <t>褐色弹力带</t>
        </is>
      </c>
      <c r="E271" s="171" t="inlineStr">
        <is>
          <t>50*1560mm 含扣长度</t>
        </is>
      </c>
      <c r="F271" s="17" t="n">
        <v>12</v>
      </c>
      <c r="G271" s="18" t="inlineStr">
        <is>
          <t>条</t>
        </is>
      </c>
      <c r="H271" s="18" t="n">
        <v>49</v>
      </c>
      <c r="I271" s="335">
        <f>F271*H271</f>
        <v/>
      </c>
      <c r="J271" s="19" t="inlineStr">
        <is>
          <t>到付</t>
        </is>
      </c>
      <c r="K271" s="330" t="n">
        <v>0</v>
      </c>
      <c r="L271" s="327" t="inlineStr">
        <is>
          <t>/</t>
        </is>
      </c>
    </row>
    <row r="272" ht="18" customHeight="1" s="322">
      <c r="A272" s="20" t="n">
        <v>45342</v>
      </c>
      <c r="B272" s="22" t="n">
        <v>23041</v>
      </c>
      <c r="C272" s="16" t="inlineStr">
        <is>
          <t>沈阳汇隆洗涤设备有限公司</t>
        </is>
      </c>
      <c r="D272" s="16" t="inlineStr">
        <is>
          <t>新型棉橡胶带</t>
        </is>
      </c>
      <c r="E272" s="171" t="inlineStr">
        <is>
          <t>50*2120mm 含扣长度</t>
        </is>
      </c>
      <c r="F272" s="17" t="n">
        <v>12</v>
      </c>
      <c r="G272" s="18" t="inlineStr">
        <is>
          <t>条</t>
        </is>
      </c>
      <c r="H272" s="18">
        <f>2.12*16+6</f>
        <v/>
      </c>
      <c r="I272" s="335">
        <f>F272*H272</f>
        <v/>
      </c>
      <c r="J272" s="19" t="inlineStr">
        <is>
          <t>到付</t>
        </is>
      </c>
      <c r="K272" s="329" t="n"/>
      <c r="L272" s="329" t="n"/>
    </row>
    <row r="273" ht="18" customHeight="1" s="322">
      <c r="A273" s="20" t="n">
        <v>45342</v>
      </c>
      <c r="B273" s="14" t="n"/>
      <c r="C273" s="14" t="inlineStr">
        <is>
          <t>浙江雅润洗涤科技有限公司</t>
        </is>
      </c>
      <c r="D273" s="16" t="inlineStr">
        <is>
          <t>T900 AID 毛毡，包边缝合-22932备货出</t>
        </is>
      </c>
      <c r="E273" s="16" t="inlineStr">
        <is>
          <t>3.6*7.5米*1张</t>
        </is>
      </c>
      <c r="F273" s="17" t="n">
        <v>7.5</v>
      </c>
      <c r="G273" s="130" t="inlineStr">
        <is>
          <t>米</t>
        </is>
      </c>
      <c r="H273" s="130" t="n">
        <v>180</v>
      </c>
      <c r="I273" s="335">
        <f>F273*H273</f>
        <v/>
      </c>
      <c r="J273" s="18" t="inlineStr">
        <is>
          <t>智锐</t>
        </is>
      </c>
      <c r="K273" s="330" t="n">
        <v>63</v>
      </c>
      <c r="L273" s="327" t="inlineStr">
        <is>
          <t>德邦</t>
        </is>
      </c>
    </row>
    <row r="274" ht="18" customHeight="1" s="322">
      <c r="A274" s="20" t="n">
        <v>45342</v>
      </c>
      <c r="B274" s="14" t="n"/>
      <c r="C274" s="14" t="inlineStr">
        <is>
          <t>浙江雅润洗涤科技有限公司</t>
        </is>
      </c>
      <c r="D274" s="14" t="inlineStr">
        <is>
          <t>7条钢丝棉打磨布-22872备货出</t>
        </is>
      </c>
      <c r="E274" s="16" t="inlineStr">
        <is>
          <t xml:space="preserve">1.7*1.55米  </t>
        </is>
      </c>
      <c r="F274" s="17" t="n">
        <v>1</v>
      </c>
      <c r="G274" s="18" t="inlineStr">
        <is>
          <t>张</t>
        </is>
      </c>
      <c r="H274" s="18" t="n">
        <v>838</v>
      </c>
      <c r="I274" s="335">
        <f>F274*H274</f>
        <v/>
      </c>
      <c r="J274" s="18" t="inlineStr">
        <is>
          <t>智锐</t>
        </is>
      </c>
      <c r="K274" s="329" t="n"/>
      <c r="L274" s="329" t="n"/>
    </row>
    <row r="275" ht="18" customHeight="1" s="322">
      <c r="A275" s="20" t="n">
        <v>45342</v>
      </c>
      <c r="B275" s="22" t="n">
        <v>23043</v>
      </c>
      <c r="C275" s="48" t="inlineStr">
        <is>
          <t>合肥安施洗涤设备有限公司</t>
        </is>
      </c>
      <c r="D275" s="16" t="inlineStr">
        <is>
          <t>毛毡带</t>
        </is>
      </c>
      <c r="E275" s="14" t="inlineStr">
        <is>
          <t>50*710mm</t>
        </is>
      </c>
      <c r="F275" s="17" t="n">
        <v>22</v>
      </c>
      <c r="G275" s="18" t="inlineStr">
        <is>
          <t>条</t>
        </is>
      </c>
      <c r="H275" s="18">
        <f>0.71*6.5+6</f>
        <v/>
      </c>
      <c r="I275" s="335">
        <f>F275*H275</f>
        <v/>
      </c>
      <c r="J275" s="18" t="inlineStr">
        <is>
          <t>智锐</t>
        </is>
      </c>
      <c r="K275" s="335" t="n">
        <v>11</v>
      </c>
      <c r="L275" s="17" t="inlineStr">
        <is>
          <t>德邦</t>
        </is>
      </c>
    </row>
    <row r="276" ht="18" customHeight="1" s="322">
      <c r="A276" s="20" t="n">
        <v>45343</v>
      </c>
      <c r="B276" s="22" t="n">
        <v>23044</v>
      </c>
      <c r="C276" s="14" t="inlineStr">
        <is>
          <t>新疆圣洁布草洗涤(成都美萝宋文勇)</t>
        </is>
      </c>
      <c r="D276" s="16" t="inlineStr">
        <is>
          <t xml:space="preserve">包裹毡套   </t>
        </is>
      </c>
      <c r="E276" s="14" t="inlineStr">
        <is>
          <t>毛毡规格3450×860×450g/㎡高温包布规格3480×1550×0.5</t>
        </is>
      </c>
      <c r="F276" s="17" t="n">
        <v>4</v>
      </c>
      <c r="G276" s="18" t="inlineStr">
        <is>
          <t>套</t>
        </is>
      </c>
      <c r="H276" s="18" t="n">
        <v>640</v>
      </c>
      <c r="I276" s="335">
        <f>F276*H276</f>
        <v/>
      </c>
      <c r="J276" s="19" t="inlineStr">
        <is>
          <t>到付</t>
        </is>
      </c>
      <c r="K276" s="335" t="n">
        <v>0</v>
      </c>
      <c r="L276" s="17" t="inlineStr">
        <is>
          <t>/</t>
        </is>
      </c>
    </row>
    <row r="277" ht="18" customHeight="1" s="322">
      <c r="A277" s="38" t="n">
        <v>45343</v>
      </c>
      <c r="B277" s="22" t="n">
        <v>23045</v>
      </c>
      <c r="C277" s="16" t="inlineStr">
        <is>
          <t>四川宸宇洗涤服务有限公司</t>
        </is>
      </c>
      <c r="D277" s="16" t="inlineStr">
        <is>
          <t>T900 AID 毛毡，包边缝合</t>
        </is>
      </c>
      <c r="E277" s="35" t="inlineStr">
        <is>
          <t>3.6*5.2米*1张</t>
        </is>
      </c>
      <c r="F277" s="18" t="n">
        <v>5.2</v>
      </c>
      <c r="G277" s="130" t="inlineStr">
        <is>
          <t>米</t>
        </is>
      </c>
      <c r="H277" s="130" t="n">
        <v>180</v>
      </c>
      <c r="I277" s="335">
        <f>F277*H277</f>
        <v/>
      </c>
      <c r="J277" s="18" t="inlineStr">
        <is>
          <t>智锐</t>
        </is>
      </c>
      <c r="K277" s="334" t="n">
        <v>150</v>
      </c>
      <c r="L277" s="327" t="inlineStr">
        <is>
          <t>城市之星</t>
        </is>
      </c>
    </row>
    <row r="278" ht="18" customHeight="1" s="322">
      <c r="A278" s="38" t="n">
        <v>45343</v>
      </c>
      <c r="B278" s="22" t="n">
        <v>23045</v>
      </c>
      <c r="C278" s="16" t="inlineStr">
        <is>
          <t>四川宸宇洗涤服务有限公司</t>
        </is>
      </c>
      <c r="D278" s="16" t="inlineStr">
        <is>
          <t>英国蜡粉</t>
        </is>
      </c>
      <c r="E278" s="16" t="inlineStr">
        <is>
          <t>20kg/纸箱</t>
        </is>
      </c>
      <c r="F278" s="18" t="n">
        <v>1</v>
      </c>
      <c r="G278" s="18" t="inlineStr">
        <is>
          <t>箱</t>
        </is>
      </c>
      <c r="H278" s="18" t="n">
        <v>825</v>
      </c>
      <c r="I278" s="335">
        <f>F278*H278</f>
        <v/>
      </c>
      <c r="J278" s="18" t="inlineStr">
        <is>
          <t>智锐</t>
        </is>
      </c>
      <c r="K278" s="328" t="n"/>
      <c r="L278" s="328" t="n"/>
    </row>
    <row r="279" ht="18" customHeight="1" s="322">
      <c r="A279" s="20" t="n">
        <v>45343</v>
      </c>
      <c r="B279" s="22" t="n">
        <v>23045</v>
      </c>
      <c r="C279" s="14" t="inlineStr">
        <is>
          <t>四川宸宇洗涤服务有限公司</t>
        </is>
      </c>
      <c r="D279" s="16" t="inlineStr">
        <is>
          <t>带钢丝网上蜡布-22872备货出</t>
        </is>
      </c>
      <c r="E279" s="16" t="inlineStr">
        <is>
          <t>3.1*2.1米</t>
        </is>
      </c>
      <c r="F279" s="17" t="n">
        <v>1</v>
      </c>
      <c r="G279" s="130" t="inlineStr">
        <is>
          <t>张</t>
        </is>
      </c>
      <c r="H279" s="130" t="n">
        <v>530</v>
      </c>
      <c r="I279" s="335">
        <f>F279*H279</f>
        <v/>
      </c>
      <c r="J279" s="18" t="inlineStr">
        <is>
          <t>智锐</t>
        </is>
      </c>
      <c r="K279" s="329" t="n"/>
      <c r="L279" s="329" t="n"/>
    </row>
    <row r="280" ht="18" customHeight="1" s="322">
      <c r="A280" s="20" t="n">
        <v>45343</v>
      </c>
      <c r="B280" s="22" t="n">
        <v>23047</v>
      </c>
      <c r="C280" s="16" t="inlineStr">
        <is>
          <t>沈阳汇隆洗涤设备有限公司</t>
        </is>
      </c>
      <c r="D280" s="16" t="inlineStr">
        <is>
          <t>绿黑弹性带</t>
        </is>
      </c>
      <c r="E280" s="171" t="inlineStr">
        <is>
          <t>50*620mm 含扣长度</t>
        </is>
      </c>
      <c r="F280" s="17" t="n">
        <v>14</v>
      </c>
      <c r="G280" s="18" t="inlineStr">
        <is>
          <t>条</t>
        </is>
      </c>
      <c r="H280" s="18" t="n">
        <v>61.8</v>
      </c>
      <c r="I280" s="335">
        <f>F280*H280</f>
        <v/>
      </c>
      <c r="J280" s="18" t="inlineStr">
        <is>
          <t>智锐</t>
        </is>
      </c>
      <c r="K280" s="335" t="n">
        <v>14</v>
      </c>
      <c r="L280" s="17" t="inlineStr">
        <is>
          <t>德邦</t>
        </is>
      </c>
    </row>
    <row r="281" ht="18" customHeight="1" s="322">
      <c r="A281" s="20" t="n">
        <v>45343</v>
      </c>
      <c r="B281" s="22" t="n">
        <v>23048</v>
      </c>
      <c r="C281" s="16" t="inlineStr">
        <is>
          <t>沈阳汇隆洗涤设备有限公司</t>
        </is>
      </c>
      <c r="D281" s="16" t="inlineStr">
        <is>
          <t>防静电带</t>
        </is>
      </c>
      <c r="E281" s="171" t="inlineStr">
        <is>
          <t>50*4530mm 含扣长度</t>
        </is>
      </c>
      <c r="F281" s="17" t="n">
        <v>39</v>
      </c>
      <c r="G281" s="18" t="inlineStr">
        <is>
          <t>条</t>
        </is>
      </c>
      <c r="H281" s="18">
        <f>4.53*8+6</f>
        <v/>
      </c>
      <c r="I281" s="335">
        <f>F281*H281</f>
        <v/>
      </c>
      <c r="J281" s="18" t="inlineStr">
        <is>
          <t>智锐</t>
        </is>
      </c>
      <c r="K281" s="330" t="n">
        <v>65</v>
      </c>
      <c r="L281" s="327" t="inlineStr">
        <is>
          <t>德邦</t>
        </is>
      </c>
    </row>
    <row r="282" ht="18" customHeight="1" s="322">
      <c r="A282" s="20" t="n">
        <v>45343</v>
      </c>
      <c r="B282" s="22" t="n">
        <v>23048</v>
      </c>
      <c r="C282" s="16" t="inlineStr">
        <is>
          <t>沈阳汇隆洗涤设备有限公司</t>
        </is>
      </c>
      <c r="D282" s="16" t="inlineStr">
        <is>
          <t>防静电带</t>
        </is>
      </c>
      <c r="E282" s="171" t="inlineStr">
        <is>
          <t>50*2655mm 含扣长度</t>
        </is>
      </c>
      <c r="F282" s="17" t="n">
        <v>44</v>
      </c>
      <c r="G282" s="18" t="inlineStr">
        <is>
          <t>条</t>
        </is>
      </c>
      <c r="H282" s="18">
        <f>2.655*8+6</f>
        <v/>
      </c>
      <c r="I282" s="335">
        <f>F282*H282</f>
        <v/>
      </c>
      <c r="J282" s="18" t="inlineStr">
        <is>
          <t>智锐</t>
        </is>
      </c>
      <c r="K282" s="329" t="n"/>
      <c r="L282" s="329" t="n"/>
    </row>
    <row r="283" ht="18" customHeight="1" s="322">
      <c r="A283" s="36" t="n">
        <v>45343</v>
      </c>
      <c r="B283" s="26" t="n"/>
      <c r="C283" s="26" t="inlineStr">
        <is>
          <t>北京创新古道清洁科技有限公司</t>
        </is>
      </c>
      <c r="D283" s="26" t="inlineStr">
        <is>
          <t>JTX500导向带 -无锡发</t>
        </is>
      </c>
      <c r="E283" s="26" t="inlineStr">
        <is>
          <t>400米/卷</t>
        </is>
      </c>
      <c r="F283" s="19" t="n">
        <v>4</v>
      </c>
      <c r="G283" s="19" t="inlineStr">
        <is>
          <t>卷</t>
        </is>
      </c>
      <c r="H283" s="19" t="n">
        <v>140</v>
      </c>
      <c r="I283" s="335">
        <f>F283*H283</f>
        <v/>
      </c>
      <c r="J283" s="19" t="inlineStr">
        <is>
          <t>智锐</t>
        </is>
      </c>
      <c r="K283" s="339" t="n">
        <v>32</v>
      </c>
      <c r="L283" s="19" t="inlineStr">
        <is>
          <t>无锡德邦</t>
        </is>
      </c>
      <c r="M283" s="4" t="n"/>
      <c r="N283" s="4" t="n"/>
      <c r="O283" s="4" t="n"/>
    </row>
    <row r="284" ht="18" customHeight="1" s="322">
      <c r="A284" s="20" t="n">
        <v>45344</v>
      </c>
      <c r="B284" s="22" t="n">
        <v>23056</v>
      </c>
      <c r="C284" s="16" t="inlineStr">
        <is>
          <t>四川智龙洗涤有限公司</t>
        </is>
      </c>
      <c r="D284" s="16" t="inlineStr">
        <is>
          <t>T900 AID 毛毡，包边缝合</t>
        </is>
      </c>
      <c r="E284" s="16" t="inlineStr">
        <is>
          <t xml:space="preserve">3.6*7.6米*3张 </t>
        </is>
      </c>
      <c r="F284" s="18" t="n">
        <v>22.8</v>
      </c>
      <c r="G284" s="18" t="inlineStr">
        <is>
          <t>米</t>
        </is>
      </c>
      <c r="H284" s="18" t="n">
        <v>180</v>
      </c>
      <c r="I284" s="18">
        <f>F284*H284</f>
        <v/>
      </c>
      <c r="J284" s="18" t="inlineStr">
        <is>
          <t>智锐</t>
        </is>
      </c>
      <c r="K284" s="335" t="n">
        <v>240</v>
      </c>
      <c r="L284" s="14" t="inlineStr">
        <is>
          <t>城市之星</t>
        </is>
      </c>
    </row>
    <row r="285" ht="18" customHeight="1" s="322">
      <c r="A285" s="20" t="n">
        <v>45345</v>
      </c>
      <c r="B285" s="22" t="n">
        <v>23059</v>
      </c>
      <c r="C285" s="16" t="inlineStr">
        <is>
          <t>李貌</t>
        </is>
      </c>
      <c r="D285" s="16" t="inlineStr">
        <is>
          <t>700g毛毡，包边缝合</t>
        </is>
      </c>
      <c r="E285" s="16" t="inlineStr">
        <is>
          <t>3.3*5.1米  发顺丰标快 发货人写李貌 18913777443</t>
        </is>
      </c>
      <c r="F285" s="18" t="n">
        <v>10.2</v>
      </c>
      <c r="G285" s="18" t="inlineStr">
        <is>
          <t>米</t>
        </is>
      </c>
      <c r="H285" s="18" t="n">
        <v>187</v>
      </c>
      <c r="I285" s="18">
        <f>F285*H285</f>
        <v/>
      </c>
      <c r="J285" s="18" t="inlineStr">
        <is>
          <t>智锐</t>
        </is>
      </c>
      <c r="K285" s="334" t="n">
        <v>63</v>
      </c>
      <c r="L285" s="17" t="inlineStr">
        <is>
          <t>顺丰</t>
        </is>
      </c>
    </row>
    <row r="286" ht="18" customHeight="1" s="322">
      <c r="A286" s="20" t="n">
        <v>45345</v>
      </c>
      <c r="B286" s="22" t="n">
        <v>23060</v>
      </c>
      <c r="C286" s="16" t="inlineStr">
        <is>
          <t>广州市再博机械设备有限公司</t>
        </is>
      </c>
      <c r="D286" s="16" t="inlineStr">
        <is>
          <t>T900 AID 毛毡，包边缝合</t>
        </is>
      </c>
      <c r="E286" s="16" t="inlineStr">
        <is>
          <t xml:space="preserve">3.6*5.1米*2张   </t>
        </is>
      </c>
      <c r="F286" s="17" t="n">
        <v>10.2</v>
      </c>
      <c r="G286" s="18" t="inlineStr">
        <is>
          <t>米</t>
        </is>
      </c>
      <c r="H286" s="18" t="n">
        <v>180</v>
      </c>
      <c r="I286" s="18">
        <f>F286*H286</f>
        <v/>
      </c>
      <c r="J286" s="18" t="inlineStr">
        <is>
          <t>智锐</t>
        </is>
      </c>
      <c r="K286" s="329" t="n"/>
      <c r="L286" s="327" t="inlineStr">
        <is>
          <t>/</t>
        </is>
      </c>
    </row>
    <row r="287" ht="18" customHeight="1" s="322">
      <c r="A287" s="20" t="n">
        <v>45345</v>
      </c>
      <c r="B287" s="22" t="n">
        <v>23060</v>
      </c>
      <c r="C287" s="16" t="inlineStr">
        <is>
          <t>广州市再博机械设备有限公司</t>
        </is>
      </c>
      <c r="D287" s="14" t="inlineStr">
        <is>
          <t>航星款带钢丝网上蜡布</t>
        </is>
      </c>
      <c r="E287" s="16" t="inlineStr">
        <is>
          <t>2.95*2.1米</t>
        </is>
      </c>
      <c r="F287" s="17" t="n">
        <v>1</v>
      </c>
      <c r="G287" s="18" t="inlineStr">
        <is>
          <t>张</t>
        </is>
      </c>
      <c r="H287" s="18" t="n">
        <v>530</v>
      </c>
      <c r="I287" s="18">
        <f>F287*H287</f>
        <v/>
      </c>
      <c r="J287" s="18" t="inlineStr">
        <is>
          <t>智锐</t>
        </is>
      </c>
      <c r="K287" s="330" t="n">
        <v>0</v>
      </c>
      <c r="L287" s="329" t="n"/>
    </row>
    <row r="288" ht="18" customHeight="1" s="322">
      <c r="A288" s="20" t="n">
        <v>45345</v>
      </c>
      <c r="B288" s="22" t="n">
        <v>23061</v>
      </c>
      <c r="C288" s="14" t="inlineStr">
        <is>
          <t>西安汉诺机电设备有限公司</t>
        </is>
      </c>
      <c r="D288" s="16" t="inlineStr">
        <is>
          <t>PONY夹机垫</t>
        </is>
      </c>
      <c r="E288" s="16" t="inlineStr">
        <is>
          <t>12283上垫47"（SP/BP-U）</t>
        </is>
      </c>
      <c r="F288" s="17" t="n">
        <v>1</v>
      </c>
      <c r="G288" s="18" t="inlineStr">
        <is>
          <t>个</t>
        </is>
      </c>
      <c r="H288" s="18" t="n">
        <v>224.4</v>
      </c>
      <c r="I288" s="18">
        <f>F288*H288</f>
        <v/>
      </c>
      <c r="J288" s="19" t="inlineStr">
        <is>
          <t>到付</t>
        </is>
      </c>
      <c r="K288" s="329" t="n"/>
      <c r="L288" s="17" t="inlineStr">
        <is>
          <t>/</t>
        </is>
      </c>
    </row>
    <row r="289" ht="18" customHeight="1" s="322">
      <c r="A289" s="20" t="n">
        <v>45345</v>
      </c>
      <c r="B289" s="22" t="n">
        <v>23062</v>
      </c>
      <c r="C289" s="48" t="inlineStr">
        <is>
          <t>成都金航仁品贸易有限公司</t>
        </is>
      </c>
      <c r="D289" s="16" t="inlineStr">
        <is>
          <t>T900 AID 毛毡，包边缝合</t>
        </is>
      </c>
      <c r="E289" s="16" t="inlineStr">
        <is>
          <t xml:space="preserve">3.6*5.2米*2张   </t>
        </is>
      </c>
      <c r="F289" s="17" t="n">
        <v>10.4</v>
      </c>
      <c r="G289" s="18" t="inlineStr">
        <is>
          <t>米</t>
        </is>
      </c>
      <c r="H289" s="18" t="n">
        <v>180</v>
      </c>
      <c r="I289" s="18">
        <f>F289*H289</f>
        <v/>
      </c>
      <c r="J289" s="19" t="inlineStr">
        <is>
          <t>到付</t>
        </is>
      </c>
      <c r="K289" s="335" t="n">
        <v>0</v>
      </c>
      <c r="L289" s="17" t="inlineStr">
        <is>
          <t>/</t>
        </is>
      </c>
    </row>
    <row r="290" ht="18" customHeight="1" s="322">
      <c r="A290" s="20" t="n">
        <v>45345</v>
      </c>
      <c r="B290" s="22" t="n">
        <v>23063</v>
      </c>
      <c r="C290" s="16" t="inlineStr">
        <is>
          <t>李貌</t>
        </is>
      </c>
      <c r="D290" s="16" t="inlineStr">
        <is>
          <t>高温高强型带钢丝网上蜡布</t>
        </is>
      </c>
      <c r="E290" s="16" t="inlineStr">
        <is>
          <t>3.1*2.1米 发顺丰标快 发货人写李貌 18913777443</t>
        </is>
      </c>
      <c r="F290" s="17" t="n">
        <v>1</v>
      </c>
      <c r="G290" s="130" t="inlineStr">
        <is>
          <t>张</t>
        </is>
      </c>
      <c r="H290" s="130" t="n">
        <v>730</v>
      </c>
      <c r="I290" s="18">
        <f>F290*H290</f>
        <v/>
      </c>
      <c r="J290" s="18" t="inlineStr">
        <is>
          <t>智锐</t>
        </is>
      </c>
      <c r="K290" s="335" t="n">
        <v>0</v>
      </c>
      <c r="L290" s="14" t="n"/>
    </row>
    <row r="291" ht="18" customFormat="1" customHeight="1" s="6">
      <c r="A291" s="11" t="n">
        <v>45345</v>
      </c>
      <c r="B291" s="12" t="n"/>
      <c r="C291" s="12" t="inlineStr">
        <is>
          <t>上海超洁智联科技有限公司</t>
        </is>
      </c>
      <c r="D291" s="12" t="inlineStr">
        <is>
          <t>德国高温蜡粉-无锡发</t>
        </is>
      </c>
      <c r="E291" s="12" t="inlineStr">
        <is>
          <t>20kg/纸箱</t>
        </is>
      </c>
      <c r="F291" s="33" t="n">
        <v>2</v>
      </c>
      <c r="G291" s="33" t="inlineStr">
        <is>
          <t>箱</t>
        </is>
      </c>
      <c r="H291" s="33" t="n">
        <v>1780</v>
      </c>
      <c r="I291" s="33">
        <f>F291*H291</f>
        <v/>
      </c>
      <c r="J291" s="33" t="inlineStr">
        <is>
          <t>智锐</t>
        </is>
      </c>
      <c r="K291" s="363" t="n">
        <v>76</v>
      </c>
      <c r="L291" s="33" t="inlineStr">
        <is>
          <t>德邦</t>
        </is>
      </c>
    </row>
    <row r="292" ht="18" customHeight="1" s="322">
      <c r="A292" s="20" t="n">
        <v>45345</v>
      </c>
      <c r="B292" s="14" t="n"/>
      <c r="C292" s="14" t="inlineStr">
        <is>
          <t>浙江利溪环保工程有限公司</t>
        </is>
      </c>
      <c r="D292" s="14" t="inlineStr">
        <is>
          <t>白色平缝7条钢丝棉打磨布-22872备货出</t>
        </is>
      </c>
      <c r="E292" s="16" t="inlineStr">
        <is>
          <t>1.7*1.5米</t>
        </is>
      </c>
      <c r="F292" s="17" t="n">
        <v>1</v>
      </c>
      <c r="G292" s="18" t="inlineStr">
        <is>
          <t>张</t>
        </is>
      </c>
      <c r="H292" s="18" t="n">
        <v>838</v>
      </c>
      <c r="I292" s="18">
        <f>F292*H292</f>
        <v/>
      </c>
      <c r="J292" s="157" t="inlineStr">
        <is>
          <t>到付</t>
        </is>
      </c>
      <c r="K292" s="335" t="n">
        <v>0</v>
      </c>
      <c r="L292" s="17" t="inlineStr">
        <is>
          <t>/</t>
        </is>
      </c>
    </row>
    <row r="293" ht="18" customHeight="1" s="322">
      <c r="A293" s="20" t="n">
        <v>45346</v>
      </c>
      <c r="B293" s="26" t="n"/>
      <c r="C293" s="48" t="inlineStr">
        <is>
          <t>贵州鼎鉴兴科技有限公司</t>
        </is>
      </c>
      <c r="D293" s="16" t="inlineStr">
        <is>
          <t>英国蜡粉-无锡发</t>
        </is>
      </c>
      <c r="E293" s="16" t="inlineStr">
        <is>
          <t>20公斤/纸箱</t>
        </is>
      </c>
      <c r="F293" s="18" t="n">
        <v>1</v>
      </c>
      <c r="G293" s="130" t="inlineStr">
        <is>
          <t>箱</t>
        </is>
      </c>
      <c r="H293" s="130" t="n">
        <v>825</v>
      </c>
      <c r="I293" s="18">
        <f>F293*H293</f>
        <v/>
      </c>
      <c r="J293" s="18" t="inlineStr">
        <is>
          <t>智锐</t>
        </is>
      </c>
      <c r="K293" s="335" t="n">
        <v>102</v>
      </c>
      <c r="L293" s="158" t="inlineStr">
        <is>
          <t>无锡德邦</t>
        </is>
      </c>
    </row>
    <row r="294" ht="18" customHeight="1" s="322">
      <c r="A294" s="20" t="n">
        <v>45346</v>
      </c>
      <c r="B294" s="26" t="n"/>
      <c r="C294" s="1" t="inlineStr">
        <is>
          <t>上海恒裕</t>
        </is>
      </c>
      <c r="D294" s="14" t="inlineStr">
        <is>
          <t>JTX500导向带 -无锡发</t>
        </is>
      </c>
      <c r="E294" s="14" t="inlineStr">
        <is>
          <t>400米/卷</t>
        </is>
      </c>
      <c r="F294" s="17" t="n">
        <v>1</v>
      </c>
      <c r="G294" s="17" t="inlineStr">
        <is>
          <t>卷</t>
        </is>
      </c>
      <c r="H294" s="17" t="n">
        <v>140</v>
      </c>
      <c r="I294" s="18">
        <f>F294*H294</f>
        <v/>
      </c>
      <c r="J294" s="18" t="inlineStr">
        <is>
          <t>智锐</t>
        </is>
      </c>
      <c r="K294" s="335" t="n"/>
      <c r="L294" s="158" t="inlineStr">
        <is>
          <t>无锡德邦</t>
        </is>
      </c>
    </row>
    <row r="295" ht="18" customHeight="1" s="322">
      <c r="A295" s="20" t="n">
        <v>45348</v>
      </c>
      <c r="B295" s="14" t="n">
        <v>23064</v>
      </c>
      <c r="C295" s="48" t="inlineStr">
        <is>
          <t>山西凌涵洗涤服务有限公司</t>
        </is>
      </c>
      <c r="D295" s="16" t="inlineStr">
        <is>
          <t>安德鲁纯芳纶高温烫带</t>
        </is>
      </c>
      <c r="E295" s="16" t="inlineStr">
        <is>
          <t>98*6330mm 进口钢扣</t>
        </is>
      </c>
      <c r="F295" s="17" t="n">
        <v>30</v>
      </c>
      <c r="G295" s="18" t="inlineStr">
        <is>
          <t>条</t>
        </is>
      </c>
      <c r="H295" s="18">
        <f>6.33*26+12</f>
        <v/>
      </c>
      <c r="I295" s="18">
        <f>F295*H295</f>
        <v/>
      </c>
      <c r="J295" s="21" t="inlineStr">
        <is>
          <t>智锐</t>
        </is>
      </c>
      <c r="K295" s="335" t="n">
        <v>49</v>
      </c>
      <c r="L295" s="225" t="inlineStr">
        <is>
          <t>德邦</t>
        </is>
      </c>
      <c r="M295" s="364" t="n"/>
    </row>
    <row r="296" ht="18" customHeight="1" s="322">
      <c r="A296" s="20" t="n">
        <v>45348</v>
      </c>
      <c r="B296" s="1" t="n">
        <v>23065</v>
      </c>
      <c r="C296" s="14" t="inlineStr">
        <is>
          <t>贵阳美洁贸易有限公司</t>
        </is>
      </c>
      <c r="D296" s="16" t="inlineStr">
        <is>
          <t>糙面带</t>
        </is>
      </c>
      <c r="E296" s="16" t="inlineStr">
        <is>
          <t xml:space="preserve">51mm   </t>
        </is>
      </c>
      <c r="F296" s="17" t="n">
        <v>30</v>
      </c>
      <c r="G296" s="18" t="inlineStr">
        <is>
          <t>米</t>
        </is>
      </c>
      <c r="H296" s="18" t="n">
        <v>18</v>
      </c>
      <c r="I296" s="18">
        <f>F296*H296</f>
        <v/>
      </c>
      <c r="J296" s="19" t="inlineStr">
        <is>
          <t>到付</t>
        </is>
      </c>
      <c r="K296" s="335" t="n">
        <v>0</v>
      </c>
      <c r="L296" s="17" t="inlineStr">
        <is>
          <t>/</t>
        </is>
      </c>
    </row>
    <row r="297" ht="18" customHeight="1" s="322">
      <c r="A297" s="23" t="n">
        <v>45348</v>
      </c>
      <c r="B297" s="22" t="n">
        <v>23068</v>
      </c>
      <c r="C297" s="80" t="inlineStr">
        <is>
          <t>云南标志机电设备有限公司</t>
        </is>
      </c>
      <c r="D297" s="22" t="inlineStr">
        <is>
          <t>绿黑弹性带</t>
        </is>
      </c>
      <c r="E297" s="80" t="inlineStr">
        <is>
          <t>50*494mm</t>
        </is>
      </c>
      <c r="F297" s="21" t="n">
        <v>13</v>
      </c>
      <c r="G297" s="21" t="inlineStr">
        <is>
          <t>条</t>
        </is>
      </c>
      <c r="H297" s="21" t="n">
        <v>50.46</v>
      </c>
      <c r="I297" s="18">
        <f>F297*H297</f>
        <v/>
      </c>
      <c r="J297" s="19" t="inlineStr">
        <is>
          <t>到付</t>
        </is>
      </c>
      <c r="K297" s="330" t="n">
        <v>0</v>
      </c>
      <c r="L297" s="327" t="inlineStr">
        <is>
          <t>/</t>
        </is>
      </c>
      <c r="M297" s="24" t="n"/>
    </row>
    <row r="298" ht="18" customHeight="1" s="322">
      <c r="A298" s="23" t="n">
        <v>45348</v>
      </c>
      <c r="B298" s="22" t="n">
        <v>23068</v>
      </c>
      <c r="C298" s="80" t="inlineStr">
        <is>
          <t>云南标志机电设备有限公司</t>
        </is>
      </c>
      <c r="D298" s="22" t="inlineStr">
        <is>
          <t>绿黑弹性带</t>
        </is>
      </c>
      <c r="E298" s="80" t="inlineStr">
        <is>
          <t>50*520mm</t>
        </is>
      </c>
      <c r="F298" s="21" t="n">
        <v>13</v>
      </c>
      <c r="G298" s="21" t="inlineStr">
        <is>
          <t>条</t>
        </is>
      </c>
      <c r="H298" s="21" t="n">
        <v>52.8</v>
      </c>
      <c r="I298" s="18">
        <f>F298*H298</f>
        <v/>
      </c>
      <c r="J298" s="19" t="inlineStr">
        <is>
          <t>到付</t>
        </is>
      </c>
      <c r="K298" s="329" t="n"/>
      <c r="L298" s="329" t="n"/>
      <c r="M298" s="24" t="n"/>
    </row>
    <row r="299" ht="18" customHeight="1" s="322">
      <c r="A299" s="23" t="n">
        <v>45348</v>
      </c>
      <c r="B299" s="14" t="n">
        <v>23069</v>
      </c>
      <c r="C299" s="81" t="inlineStr">
        <is>
          <t>济南得力机械设备有限公司</t>
        </is>
      </c>
      <c r="D299" s="22" t="inlineStr">
        <is>
          <t>糙面带</t>
        </is>
      </c>
      <c r="E299" s="22" t="inlineStr">
        <is>
          <t xml:space="preserve">51mm   </t>
        </is>
      </c>
      <c r="F299" s="21" t="n">
        <v>20</v>
      </c>
      <c r="G299" s="21" t="inlineStr">
        <is>
          <t>米</t>
        </is>
      </c>
      <c r="H299" s="21" t="n">
        <v>18</v>
      </c>
      <c r="I299" s="18">
        <f>F299*H299</f>
        <v/>
      </c>
      <c r="J299" s="19" t="inlineStr">
        <is>
          <t>到付</t>
        </is>
      </c>
      <c r="K299" s="330" t="n">
        <v>0</v>
      </c>
      <c r="L299" s="327" t="inlineStr">
        <is>
          <t>/</t>
        </is>
      </c>
    </row>
    <row r="300" ht="18" customHeight="1" s="322">
      <c r="A300" s="20" t="n">
        <v>45348</v>
      </c>
      <c r="B300" s="14" t="n"/>
      <c r="C300" s="29" t="inlineStr">
        <is>
          <t>济南得力机械设备有限公司</t>
        </is>
      </c>
      <c r="D300" s="16" t="inlineStr">
        <is>
          <t>进口蓝色打磨布-22872备货出</t>
        </is>
      </c>
      <c r="E300" s="16" t="inlineStr">
        <is>
          <t>1.8*1.2米</t>
        </is>
      </c>
      <c r="F300" s="17" t="n">
        <v>1</v>
      </c>
      <c r="G300" s="18" t="inlineStr">
        <is>
          <t>张</t>
        </is>
      </c>
      <c r="H300" s="18" t="n">
        <v>1420</v>
      </c>
      <c r="I300" s="18">
        <f>F300*H300</f>
        <v/>
      </c>
      <c r="J300" s="19" t="inlineStr">
        <is>
          <t>到付</t>
        </is>
      </c>
      <c r="K300" s="329" t="n"/>
      <c r="L300" s="329" t="n"/>
    </row>
    <row r="301" ht="18" customHeight="1" s="322">
      <c r="A301" s="20" t="n">
        <v>45349</v>
      </c>
      <c r="B301" s="22" t="n">
        <v>23071</v>
      </c>
      <c r="C301" s="14" t="inlineStr">
        <is>
          <t>贵州鼎鉴兴科技有限公司</t>
        </is>
      </c>
      <c r="D301" s="16" t="inlineStr">
        <is>
          <t>T900 AID 毛毡，包边缝合</t>
        </is>
      </c>
      <c r="E301" s="16" t="inlineStr">
        <is>
          <t xml:space="preserve">3.6*5.1米*2张  </t>
        </is>
      </c>
      <c r="F301" s="17" t="n">
        <v>10.2</v>
      </c>
      <c r="G301" s="18" t="inlineStr">
        <is>
          <t>米</t>
        </is>
      </c>
      <c r="H301" s="18" t="n">
        <v>180</v>
      </c>
      <c r="I301" s="18">
        <f>F301*H301</f>
        <v/>
      </c>
      <c r="J301" s="21" t="inlineStr">
        <is>
          <t>智锐</t>
        </is>
      </c>
      <c r="K301" s="333" t="n">
        <v>110</v>
      </c>
      <c r="L301" s="225" t="inlineStr">
        <is>
          <t>城市之星</t>
        </is>
      </c>
    </row>
    <row r="302" ht="18" customHeight="1" s="322">
      <c r="A302" s="38" t="n">
        <v>45349</v>
      </c>
      <c r="B302" s="22" t="n">
        <v>23072</v>
      </c>
      <c r="C302" s="16" t="inlineStr">
        <is>
          <t>广州市金水牛洗衣洗涤服务有限公司</t>
        </is>
      </c>
      <c r="D302" s="16" t="inlineStr">
        <is>
          <t>美国小地球蜡粉</t>
        </is>
      </c>
      <c r="E302" s="16" t="inlineStr">
        <is>
          <t>22.5kg/桶</t>
        </is>
      </c>
      <c r="F302" s="18" t="n">
        <v>8</v>
      </c>
      <c r="G302" s="18" t="inlineStr">
        <is>
          <t>桶</t>
        </is>
      </c>
      <c r="H302" s="18" t="n">
        <v>1147.5</v>
      </c>
      <c r="I302" s="18">
        <f>F302*H302</f>
        <v/>
      </c>
      <c r="J302" s="18" t="inlineStr">
        <is>
          <t>智锐</t>
        </is>
      </c>
      <c r="K302" s="335" t="n">
        <v>330</v>
      </c>
      <c r="L302" s="221" t="inlineStr">
        <is>
          <t>城市之星</t>
        </is>
      </c>
    </row>
    <row r="303" ht="18" customFormat="1" customHeight="1" s="6">
      <c r="A303" s="11" t="n">
        <v>45349</v>
      </c>
      <c r="B303" s="22" t="n">
        <v>23074</v>
      </c>
      <c r="C303" s="12" t="inlineStr">
        <is>
          <t xml:space="preserve">浙江雅澜洗涤有限公司 </t>
        </is>
      </c>
      <c r="D303" s="12" t="inlineStr">
        <is>
          <t>英国蜡粉</t>
        </is>
      </c>
      <c r="E303" s="12" t="inlineStr">
        <is>
          <t xml:space="preserve">20公斤/纸箱  </t>
        </is>
      </c>
      <c r="F303" s="33" t="n">
        <v>6</v>
      </c>
      <c r="G303" s="33" t="inlineStr">
        <is>
          <t>箱</t>
        </is>
      </c>
      <c r="H303" s="33" t="n">
        <v>825</v>
      </c>
      <c r="I303" s="33">
        <f>F303*H303</f>
        <v/>
      </c>
      <c r="J303" s="33" t="inlineStr">
        <is>
          <t>智锐</t>
        </is>
      </c>
      <c r="K303" s="344" t="n">
        <v>140</v>
      </c>
      <c r="L303" s="237" t="inlineStr">
        <is>
          <t>城市之星</t>
        </is>
      </c>
    </row>
    <row r="304" ht="18" customHeight="1" s="322">
      <c r="A304" s="23" t="n">
        <v>45350</v>
      </c>
      <c r="B304" s="22" t="n">
        <v>23075</v>
      </c>
      <c r="C304" s="80" t="inlineStr">
        <is>
          <t xml:space="preserve">金马永益（苏州）洗涤有限公司 </t>
        </is>
      </c>
      <c r="D304" s="22" t="inlineStr">
        <is>
          <t>常规不带钢丝网上蜡布</t>
        </is>
      </c>
      <c r="E304" s="22" t="inlineStr">
        <is>
          <t>3.1*2.1米</t>
        </is>
      </c>
      <c r="F304" s="21" t="n">
        <v>1</v>
      </c>
      <c r="G304" s="21" t="inlineStr">
        <is>
          <t>张</t>
        </is>
      </c>
      <c r="H304" s="21" t="n">
        <v>480</v>
      </c>
      <c r="I304" s="18">
        <f>F304*H304</f>
        <v/>
      </c>
      <c r="J304" s="21" t="inlineStr">
        <is>
          <t>智锐</t>
        </is>
      </c>
      <c r="K304" s="330" t="n">
        <v>17</v>
      </c>
      <c r="L304" s="353" t="inlineStr">
        <is>
          <t>德邦</t>
        </is>
      </c>
    </row>
    <row r="305" ht="18" customHeight="1" s="322">
      <c r="A305" s="20" t="n">
        <v>45350</v>
      </c>
      <c r="B305" s="14" t="n"/>
      <c r="C305" s="48" t="inlineStr">
        <is>
          <t xml:space="preserve">金马永益（苏州）洗涤有限公司 </t>
        </is>
      </c>
      <c r="D305" s="14" t="inlineStr">
        <is>
          <t>7条钢丝棉打磨布-22872备货出</t>
        </is>
      </c>
      <c r="E305" s="16" t="inlineStr">
        <is>
          <t xml:space="preserve">1.7*1.5米  </t>
        </is>
      </c>
      <c r="F305" s="17" t="n">
        <v>1</v>
      </c>
      <c r="G305" s="18" t="inlineStr">
        <is>
          <t>张</t>
        </is>
      </c>
      <c r="H305" s="18" t="n">
        <v>838</v>
      </c>
      <c r="I305" s="18">
        <f>F305*H305</f>
        <v/>
      </c>
      <c r="J305" s="18" t="inlineStr">
        <is>
          <t>智锐</t>
        </is>
      </c>
      <c r="K305" s="329" t="n"/>
      <c r="L305" s="329" t="n"/>
    </row>
    <row r="306" ht="18" customHeight="1" s="322">
      <c r="A306" s="20" t="n">
        <v>45351</v>
      </c>
      <c r="B306" s="14" t="n">
        <v>23077</v>
      </c>
      <c r="C306" s="131" t="inlineStr">
        <is>
          <t xml:space="preserve">广州硕朗机械设备有限公司 </t>
        </is>
      </c>
      <c r="D306" s="131" t="inlineStr">
        <is>
          <t>T900 AID 毛毡，包边缝合</t>
        </is>
      </c>
      <c r="E306" s="16" t="inlineStr">
        <is>
          <t>3.6*5.2米*6张</t>
        </is>
      </c>
      <c r="F306" s="17" t="n">
        <v>31.2</v>
      </c>
      <c r="G306" s="17" t="inlineStr">
        <is>
          <t>米</t>
        </is>
      </c>
      <c r="H306" s="17" t="n">
        <v>180</v>
      </c>
      <c r="I306" s="18">
        <f>F306*H306</f>
        <v/>
      </c>
      <c r="J306" s="21" t="inlineStr">
        <is>
          <t>智锐</t>
        </is>
      </c>
      <c r="K306" s="335" t="n">
        <v>260</v>
      </c>
      <c r="L306" s="221" t="inlineStr">
        <is>
          <t>城市之星</t>
        </is>
      </c>
    </row>
    <row r="307" ht="18" customHeight="1" s="322">
      <c r="A307" s="20" t="n">
        <v>45351</v>
      </c>
      <c r="B307" s="14" t="n">
        <v>23079</v>
      </c>
      <c r="C307" s="14" t="inlineStr">
        <is>
          <t>杭州开元之江清洗连锁有限公司</t>
        </is>
      </c>
      <c r="D307" s="131" t="inlineStr">
        <is>
          <t>T900 AID 毛毡，包边缝合</t>
        </is>
      </c>
      <c r="E307" s="16" t="inlineStr">
        <is>
          <t>3.3*5米*2张</t>
        </is>
      </c>
      <c r="F307" s="17" t="n">
        <v>10</v>
      </c>
      <c r="G307" s="17" t="inlineStr">
        <is>
          <t>米</t>
        </is>
      </c>
      <c r="H307" s="17" t="n">
        <v>167.5</v>
      </c>
      <c r="I307" s="18">
        <f>F307*H307</f>
        <v/>
      </c>
      <c r="J307" s="21" t="inlineStr">
        <is>
          <t>智锐</t>
        </is>
      </c>
      <c r="K307" s="335" t="n">
        <v>68</v>
      </c>
      <c r="L307" s="17" t="inlineStr">
        <is>
          <t>德邦</t>
        </is>
      </c>
    </row>
    <row r="308" ht="18" customHeight="1" s="322">
      <c r="A308" s="20" t="n">
        <v>45351</v>
      </c>
      <c r="B308" s="14" t="n"/>
      <c r="C308" s="16" t="inlineStr">
        <is>
          <t>北京金丰远大商贸有限公司</t>
        </is>
      </c>
      <c r="D308" s="41" t="inlineStr">
        <is>
          <t>美国1/2导向带-22872备货出</t>
        </is>
      </c>
      <c r="E308" s="14" t="inlineStr">
        <is>
          <t>100 码=91.44  发顺丰特快</t>
        </is>
      </c>
      <c r="F308" s="17" t="n">
        <v>2</v>
      </c>
      <c r="G308" s="18" t="inlineStr">
        <is>
          <t>盒</t>
        </is>
      </c>
      <c r="H308" s="18" t="n">
        <v>83</v>
      </c>
      <c r="I308" s="18">
        <f>F308*H308</f>
        <v/>
      </c>
      <c r="J308" s="19" t="inlineStr">
        <is>
          <t>到付</t>
        </is>
      </c>
      <c r="K308" s="335" t="n">
        <v>0</v>
      </c>
      <c r="L308" s="17" t="inlineStr">
        <is>
          <t>/</t>
        </is>
      </c>
    </row>
    <row r="309" ht="18" customHeight="1" s="322">
      <c r="A309" s="23" t="n">
        <v>45351</v>
      </c>
      <c r="B309" s="14" t="n">
        <v>23081</v>
      </c>
      <c r="C309" s="22" t="inlineStr">
        <is>
          <t>深圳市洁力士化工产品有限公司</t>
        </is>
      </c>
      <c r="D309" s="22" t="inlineStr">
        <is>
          <t>美国小地球蜡粉</t>
        </is>
      </c>
      <c r="E309" s="22" t="inlineStr">
        <is>
          <t>22.5kg/桶</t>
        </is>
      </c>
      <c r="F309" s="21" t="n">
        <v>5</v>
      </c>
      <c r="G309" s="21" t="inlineStr">
        <is>
          <t>桶</t>
        </is>
      </c>
      <c r="H309" s="21" t="n">
        <v>1147.5</v>
      </c>
      <c r="I309" s="18">
        <f>F309*H309</f>
        <v/>
      </c>
      <c r="J309" s="19" t="inlineStr">
        <is>
          <t>到付</t>
        </is>
      </c>
      <c r="K309" s="330" t="n">
        <v>0</v>
      </c>
      <c r="L309" s="327" t="inlineStr">
        <is>
          <t>/</t>
        </is>
      </c>
    </row>
    <row r="310" ht="18" customHeight="1" s="322">
      <c r="A310" s="20" t="n">
        <v>45351</v>
      </c>
      <c r="B310" s="14" t="n"/>
      <c r="C310" s="14" t="inlineStr">
        <is>
          <t>深圳市洁力士化工产品有限公司</t>
        </is>
      </c>
      <c r="D310" s="16" t="inlineStr">
        <is>
          <t>美国1/2导向带-22872备货出</t>
        </is>
      </c>
      <c r="E310" s="16" t="inlineStr">
        <is>
          <t>100 码=91.44</t>
        </is>
      </c>
      <c r="F310" s="17" t="n">
        <v>20</v>
      </c>
      <c r="G310" s="18" t="inlineStr">
        <is>
          <t>盒</t>
        </is>
      </c>
      <c r="H310" s="18" t="n">
        <v>83</v>
      </c>
      <c r="I310" s="18">
        <f>F310*H310</f>
        <v/>
      </c>
      <c r="J310" s="19" t="inlineStr">
        <is>
          <t>到付</t>
        </is>
      </c>
      <c r="K310" s="329" t="n"/>
      <c r="L310" s="329" t="n"/>
    </row>
    <row r="311" ht="18" customHeight="1" s="322">
      <c r="A311" s="20" t="n">
        <v>45352</v>
      </c>
      <c r="B311" s="14" t="n">
        <v>23084</v>
      </c>
      <c r="C311" s="48" t="inlineStr">
        <is>
          <t>无锡智锐</t>
        </is>
      </c>
      <c r="D311" s="16" t="inlineStr">
        <is>
          <t>T900 AID 毛毡，包边缝合</t>
        </is>
      </c>
      <c r="E311" s="14" t="inlineStr">
        <is>
          <t>3.6*5.15米*20张</t>
        </is>
      </c>
      <c r="F311" s="17" t="n">
        <v>103</v>
      </c>
      <c r="G311" s="18" t="inlineStr">
        <is>
          <t>米</t>
        </is>
      </c>
      <c r="H311" s="18" t="n">
        <v>180</v>
      </c>
      <c r="I311" s="18">
        <f>F311*H311</f>
        <v/>
      </c>
      <c r="J311" s="325" t="inlineStr">
        <is>
          <t>智锐</t>
        </is>
      </c>
      <c r="K311" s="330" t="n">
        <v>0</v>
      </c>
      <c r="L311" s="327" t="inlineStr">
        <is>
          <t>/</t>
        </is>
      </c>
    </row>
    <row r="312" ht="18" customHeight="1" s="322">
      <c r="A312" s="20" t="n">
        <v>45352</v>
      </c>
      <c r="B312" s="14" t="n">
        <v>23084</v>
      </c>
      <c r="C312" s="48" t="inlineStr">
        <is>
          <t>无锡智锐</t>
        </is>
      </c>
      <c r="D312" s="16" t="inlineStr">
        <is>
          <t>T900 AID 毛毡，包边缝合</t>
        </is>
      </c>
      <c r="E312" s="14" t="inlineStr">
        <is>
          <t>3.6*7.55米*20张</t>
        </is>
      </c>
      <c r="F312" s="17" t="n">
        <v>151</v>
      </c>
      <c r="G312" s="18" t="inlineStr">
        <is>
          <t>米</t>
        </is>
      </c>
      <c r="H312" s="18" t="n">
        <v>180</v>
      </c>
      <c r="I312" s="18">
        <f>F312*H312</f>
        <v/>
      </c>
      <c r="J312" s="18" t="inlineStr">
        <is>
          <t>智锐</t>
        </is>
      </c>
      <c r="K312" s="328" t="n"/>
      <c r="L312" s="328" t="n"/>
    </row>
    <row r="313" ht="18" customHeight="1" s="322">
      <c r="A313" s="20" t="n">
        <v>45352</v>
      </c>
      <c r="B313" s="14" t="n">
        <v>23084</v>
      </c>
      <c r="C313" s="48" t="inlineStr">
        <is>
          <t>无锡智锐</t>
        </is>
      </c>
      <c r="D313" s="14" t="inlineStr">
        <is>
          <t>850g 涤纶芳纶复合 AID 毛毡，包边缝合</t>
        </is>
      </c>
      <c r="E313" s="16" t="inlineStr">
        <is>
          <t>3.6*7.55米*5张</t>
        </is>
      </c>
      <c r="F313" s="17" t="n">
        <v>37.75</v>
      </c>
      <c r="G313" s="18" t="inlineStr">
        <is>
          <t>米</t>
        </is>
      </c>
      <c r="H313" s="18" t="n">
        <v>397.8</v>
      </c>
      <c r="I313" s="18">
        <f>F313*H313</f>
        <v/>
      </c>
      <c r="J313" s="18" t="inlineStr">
        <is>
          <t>智锐</t>
        </is>
      </c>
      <c r="K313" s="328" t="n"/>
      <c r="L313" s="328" t="n"/>
    </row>
    <row r="314" ht="18" customHeight="1" s="322">
      <c r="A314" s="20" t="n">
        <v>45352</v>
      </c>
      <c r="B314" s="14" t="n">
        <v>23084</v>
      </c>
      <c r="C314" s="48" t="inlineStr">
        <is>
          <t>无锡智锐</t>
        </is>
      </c>
      <c r="D314" s="14" t="inlineStr">
        <is>
          <t>美国小地球蜡粉</t>
        </is>
      </c>
      <c r="E314" s="1" t="inlineStr">
        <is>
          <t>22.5kg/桶</t>
        </is>
      </c>
      <c r="F314" s="17" t="n">
        <v>20</v>
      </c>
      <c r="G314" s="18" t="inlineStr">
        <is>
          <t>桶</t>
        </is>
      </c>
      <c r="H314" s="18" t="n">
        <v>1147.5</v>
      </c>
      <c r="I314" s="18">
        <f>F314*H314</f>
        <v/>
      </c>
      <c r="J314" s="18" t="inlineStr">
        <is>
          <t>智锐</t>
        </is>
      </c>
      <c r="K314" s="328" t="n"/>
      <c r="L314" s="328" t="n"/>
    </row>
    <row r="315" ht="18" customHeight="1" s="322">
      <c r="A315" s="20" t="n">
        <v>45352</v>
      </c>
      <c r="B315" s="14" t="n">
        <v>23084</v>
      </c>
      <c r="C315" s="48" t="inlineStr">
        <is>
          <t>无锡智锐</t>
        </is>
      </c>
      <c r="D315" s="14" t="inlineStr">
        <is>
          <t>英国蜡粉</t>
        </is>
      </c>
      <c r="E315" s="16" t="inlineStr">
        <is>
          <t>20kg/纸箱</t>
        </is>
      </c>
      <c r="F315" s="17" t="n">
        <v>15</v>
      </c>
      <c r="G315" s="18" t="inlineStr">
        <is>
          <t>箱</t>
        </is>
      </c>
      <c r="H315" s="18" t="n">
        <v>825</v>
      </c>
      <c r="I315" s="18">
        <f>F315*H315</f>
        <v/>
      </c>
      <c r="J315" s="18" t="inlineStr">
        <is>
          <t>智锐</t>
        </is>
      </c>
      <c r="K315" s="328" t="n"/>
      <c r="L315" s="328" t="n"/>
    </row>
    <row r="316" ht="18" customHeight="1" s="322">
      <c r="A316" s="20" t="n">
        <v>45352</v>
      </c>
      <c r="B316" s="14" t="n">
        <v>23084</v>
      </c>
      <c r="C316" s="48" t="inlineStr">
        <is>
          <t>无锡智锐</t>
        </is>
      </c>
      <c r="D316" s="14" t="inlineStr">
        <is>
          <t>高温蜡粉</t>
        </is>
      </c>
      <c r="E316" s="16" t="inlineStr">
        <is>
          <t>20kg/纸箱</t>
        </is>
      </c>
      <c r="F316" s="17" t="n">
        <v>5</v>
      </c>
      <c r="G316" s="18" t="inlineStr">
        <is>
          <t>箱</t>
        </is>
      </c>
      <c r="H316" s="18" t="n">
        <v>1840</v>
      </c>
      <c r="I316" s="18">
        <f>F316*H316</f>
        <v/>
      </c>
      <c r="J316" s="18" t="inlineStr">
        <is>
          <t>智锐</t>
        </is>
      </c>
      <c r="K316" s="328" t="n"/>
      <c r="L316" s="328" t="n"/>
    </row>
    <row r="317" ht="18" customHeight="1" s="322">
      <c r="A317" s="20" t="n">
        <v>45352</v>
      </c>
      <c r="B317" s="14" t="n">
        <v>23084</v>
      </c>
      <c r="C317" s="48" t="inlineStr">
        <is>
          <t>无锡智锐</t>
        </is>
      </c>
      <c r="D317" s="16" t="inlineStr">
        <is>
          <t xml:space="preserve">包裹毡套   </t>
        </is>
      </c>
      <c r="E317" s="14" t="inlineStr">
        <is>
          <t>毛毡规格3450×860×450g/㎡高温包布规格3480×1550×0.5</t>
        </is>
      </c>
      <c r="F317" s="17" t="n">
        <v>16</v>
      </c>
      <c r="G317" s="17" t="inlineStr">
        <is>
          <t>套</t>
        </is>
      </c>
      <c r="H317" s="17" t="n">
        <v>640</v>
      </c>
      <c r="I317" s="18">
        <f>F317*H317</f>
        <v/>
      </c>
      <c r="J317" s="18" t="inlineStr">
        <is>
          <t>智锐</t>
        </is>
      </c>
      <c r="K317" s="328" t="n"/>
      <c r="L317" s="328" t="n"/>
    </row>
    <row r="318" ht="18" customHeight="1" s="322">
      <c r="A318" s="20" t="n">
        <v>45352</v>
      </c>
      <c r="B318" s="14" t="n">
        <v>23084</v>
      </c>
      <c r="C318" s="48" t="inlineStr">
        <is>
          <t>无锡智锐</t>
        </is>
      </c>
      <c r="D318" s="14" t="inlineStr">
        <is>
          <t>蓝色进口打磨布</t>
        </is>
      </c>
      <c r="E318" s="14" t="inlineStr">
        <is>
          <t>1.8*1.2米</t>
        </is>
      </c>
      <c r="F318" s="17" t="n">
        <v>2</v>
      </c>
      <c r="G318" s="17" t="inlineStr">
        <is>
          <t>张</t>
        </is>
      </c>
      <c r="H318" s="17" t="n">
        <v>1425</v>
      </c>
      <c r="I318" s="18">
        <f>F318*H318</f>
        <v/>
      </c>
      <c r="J318" s="18" t="inlineStr">
        <is>
          <t>智锐</t>
        </is>
      </c>
      <c r="K318" s="328" t="n"/>
      <c r="L318" s="328" t="n"/>
    </row>
    <row r="319" ht="18" customHeight="1" s="322">
      <c r="A319" s="20" t="n">
        <v>45352</v>
      </c>
      <c r="B319" s="14" t="n">
        <v>23084</v>
      </c>
      <c r="C319" s="48" t="inlineStr">
        <is>
          <t>无锡智锐</t>
        </is>
      </c>
      <c r="D319" s="14" t="inlineStr">
        <is>
          <t>7条钢丝棉打磨布</t>
        </is>
      </c>
      <c r="E319" s="14" t="inlineStr">
        <is>
          <t>1.7*1.5米</t>
        </is>
      </c>
      <c r="F319" s="17" t="n">
        <v>3</v>
      </c>
      <c r="G319" s="17" t="inlineStr">
        <is>
          <t>张</t>
        </is>
      </c>
      <c r="H319" s="17" t="n">
        <v>838</v>
      </c>
      <c r="I319" s="18">
        <f>F319*H319</f>
        <v/>
      </c>
      <c r="J319" s="18" t="inlineStr">
        <is>
          <t>智锐</t>
        </is>
      </c>
      <c r="K319" s="328" t="n"/>
      <c r="L319" s="328" t="n"/>
    </row>
    <row r="320" ht="18" customHeight="1" s="322">
      <c r="A320" s="20" t="n">
        <v>45352</v>
      </c>
      <c r="B320" s="14" t="n">
        <v>23084</v>
      </c>
      <c r="C320" s="48" t="inlineStr">
        <is>
          <t>无锡智锐</t>
        </is>
      </c>
      <c r="D320" s="14" t="inlineStr">
        <is>
          <t>常规带钢丝网上蜡布</t>
        </is>
      </c>
      <c r="E320" s="14" t="inlineStr">
        <is>
          <t>3.1*2.1米</t>
        </is>
      </c>
      <c r="F320" s="17" t="n">
        <v>5</v>
      </c>
      <c r="G320" s="17" t="inlineStr">
        <is>
          <t>张</t>
        </is>
      </c>
      <c r="H320" s="17" t="n">
        <v>530</v>
      </c>
      <c r="I320" s="18">
        <f>F320*H320</f>
        <v/>
      </c>
      <c r="J320" s="18" t="inlineStr">
        <is>
          <t>智锐</t>
        </is>
      </c>
      <c r="K320" s="328" t="n"/>
      <c r="L320" s="328" t="n"/>
    </row>
    <row r="321" ht="18" customHeight="1" s="322">
      <c r="A321" s="20" t="n">
        <v>45352</v>
      </c>
      <c r="B321" s="14" t="n">
        <v>23084</v>
      </c>
      <c r="C321" s="48" t="inlineStr">
        <is>
          <t>无锡智锐</t>
        </is>
      </c>
      <c r="D321" s="14" t="inlineStr">
        <is>
          <t>JTX600</t>
        </is>
      </c>
      <c r="E321" s="14" t="inlineStr">
        <is>
          <t>400米/卷</t>
        </is>
      </c>
      <c r="F321" s="17" t="n">
        <v>50</v>
      </c>
      <c r="G321" s="17" t="inlineStr">
        <is>
          <t>卷</t>
        </is>
      </c>
      <c r="H321" s="17" t="n">
        <v>235</v>
      </c>
      <c r="I321" s="18">
        <f>F321*H321</f>
        <v/>
      </c>
      <c r="J321" s="18" t="inlineStr">
        <is>
          <t>智锐</t>
        </is>
      </c>
      <c r="K321" s="328" t="n"/>
      <c r="L321" s="328" t="n"/>
    </row>
    <row r="322" ht="18" customHeight="1" s="322">
      <c r="A322" s="20" t="n">
        <v>45352</v>
      </c>
      <c r="B322" s="14" t="n">
        <v>23084</v>
      </c>
      <c r="C322" s="48" t="inlineStr">
        <is>
          <t>无锡智锐</t>
        </is>
      </c>
      <c r="D322" s="14" t="inlineStr">
        <is>
          <t>ST13</t>
        </is>
      </c>
      <c r="E322" s="14" t="inlineStr">
        <is>
          <t>400米/卷</t>
        </is>
      </c>
      <c r="F322" s="17" t="n">
        <v>5</v>
      </c>
      <c r="G322" s="17" t="inlineStr">
        <is>
          <t>卷</t>
        </is>
      </c>
      <c r="H322" s="17" t="n">
        <v>415</v>
      </c>
      <c r="I322" s="18">
        <f>F322*H322</f>
        <v/>
      </c>
      <c r="J322" s="18" t="inlineStr">
        <is>
          <t>智锐</t>
        </is>
      </c>
      <c r="K322" s="329" t="n"/>
      <c r="L322" s="329" t="n"/>
    </row>
    <row r="323" ht="18" customHeight="1" s="322">
      <c r="A323" s="20" t="n">
        <v>45352</v>
      </c>
      <c r="B323" s="14" t="n"/>
      <c r="C323" s="48" t="inlineStr">
        <is>
          <t>物洁洗涤公司</t>
        </is>
      </c>
      <c r="D323" s="16" t="inlineStr">
        <is>
          <t>包裹毡套-备货出</t>
        </is>
      </c>
      <c r="E323" s="14" t="inlineStr">
        <is>
          <t>毛毡规格3450×860×450g/㎡高温包布规格3480×1550×0.5</t>
        </is>
      </c>
      <c r="F323" s="17" t="n">
        <v>2</v>
      </c>
      <c r="G323" s="17" t="inlineStr">
        <is>
          <t>套</t>
        </is>
      </c>
      <c r="H323" s="17" t="n">
        <v>640</v>
      </c>
      <c r="I323" s="18">
        <f>F323*H323</f>
        <v/>
      </c>
      <c r="J323" s="19" t="inlineStr">
        <is>
          <t>到付</t>
        </is>
      </c>
      <c r="K323" s="335" t="n">
        <v>0</v>
      </c>
      <c r="L323" s="17" t="inlineStr">
        <is>
          <t>/</t>
        </is>
      </c>
    </row>
    <row r="324" ht="18" customFormat="1" customHeight="1" s="3">
      <c r="A324" s="30" t="n">
        <v>45352</v>
      </c>
      <c r="B324" s="27" t="n"/>
      <c r="C324" s="27" t="inlineStr">
        <is>
          <t>武汉长酒智联科技有限公司</t>
        </is>
      </c>
      <c r="D324" s="27" t="inlineStr">
        <is>
          <t>常规带钢丝网上蜡布-22872备货出</t>
        </is>
      </c>
      <c r="E324" s="27" t="inlineStr">
        <is>
          <t>3.1*2.1米</t>
        </is>
      </c>
      <c r="F324" s="28" t="n">
        <v>3</v>
      </c>
      <c r="G324" s="28" t="inlineStr">
        <is>
          <t>张</t>
        </is>
      </c>
      <c r="H324" s="28" t="n">
        <v>450</v>
      </c>
      <c r="I324" s="28">
        <f>F324*H324</f>
        <v/>
      </c>
      <c r="J324" s="28" t="inlineStr">
        <is>
          <t>智锐</t>
        </is>
      </c>
      <c r="K324" s="359" t="n">
        <v>61</v>
      </c>
      <c r="L324" s="28" t="inlineStr">
        <is>
          <t>德邦</t>
        </is>
      </c>
    </row>
    <row r="325" ht="18" customHeight="1" s="322">
      <c r="A325" s="20" t="n">
        <v>45349</v>
      </c>
      <c r="B325" s="12" t="n">
        <v>23082</v>
      </c>
      <c r="C325" s="14" t="inlineStr">
        <is>
          <t>史经理</t>
        </is>
      </c>
      <c r="D325" s="16" t="inlineStr">
        <is>
          <t>安德鲁纯芳纶高温烫带</t>
        </is>
      </c>
      <c r="E325" s="16" t="inlineStr">
        <is>
          <t>98*4730mm</t>
        </is>
      </c>
      <c r="F325" s="17" t="n">
        <v>31</v>
      </c>
      <c r="G325" s="18" t="inlineStr">
        <is>
          <t>条</t>
        </is>
      </c>
      <c r="H325" s="18">
        <f>4.73*26</f>
        <v/>
      </c>
      <c r="I325" s="18">
        <f>F325*H325</f>
        <v/>
      </c>
      <c r="J325" s="21" t="inlineStr">
        <is>
          <t>智锐</t>
        </is>
      </c>
      <c r="K325" s="330" t="n">
        <v>130</v>
      </c>
      <c r="L325" s="327" t="inlineStr">
        <is>
          <t>城市之星</t>
        </is>
      </c>
    </row>
    <row r="326" ht="18" customHeight="1" s="322">
      <c r="A326" s="20" t="n">
        <v>45349</v>
      </c>
      <c r="B326" s="12" t="n">
        <v>23082</v>
      </c>
      <c r="C326" s="14" t="inlineStr">
        <is>
          <t>史经理</t>
        </is>
      </c>
      <c r="D326" s="16" t="inlineStr">
        <is>
          <t>安德鲁纯芳纶高温烫带</t>
        </is>
      </c>
      <c r="E326" s="16" t="inlineStr">
        <is>
          <t>98*7920mm</t>
        </is>
      </c>
      <c r="F326" s="17" t="n">
        <v>31</v>
      </c>
      <c r="G326" s="18" t="inlineStr">
        <is>
          <t>条</t>
        </is>
      </c>
      <c r="H326" s="18">
        <f>7.92*26</f>
        <v/>
      </c>
      <c r="I326" s="18">
        <f>F326*H326</f>
        <v/>
      </c>
      <c r="J326" s="21" t="inlineStr">
        <is>
          <t>智锐</t>
        </is>
      </c>
      <c r="K326" s="328" t="n"/>
      <c r="L326" s="328" t="n"/>
    </row>
    <row r="327" ht="18" customHeight="1" s="322">
      <c r="A327" s="20" t="n">
        <v>45349</v>
      </c>
      <c r="B327" s="12" t="n">
        <v>23082</v>
      </c>
      <c r="C327" s="14" t="inlineStr">
        <is>
          <t>史经理</t>
        </is>
      </c>
      <c r="D327" s="16" t="inlineStr">
        <is>
          <t>安德鲁纯芳纶高温烫带</t>
        </is>
      </c>
      <c r="E327" s="16" t="inlineStr">
        <is>
          <t>98*6140mm</t>
        </is>
      </c>
      <c r="F327" s="17" t="n">
        <v>31</v>
      </c>
      <c r="G327" s="18" t="inlineStr">
        <is>
          <t>条</t>
        </is>
      </c>
      <c r="H327" s="18">
        <f>6.14*26</f>
        <v/>
      </c>
      <c r="I327" s="18">
        <f>F327*H327</f>
        <v/>
      </c>
      <c r="J327" s="21" t="inlineStr">
        <is>
          <t>智锐</t>
        </is>
      </c>
      <c r="K327" s="328" t="n"/>
      <c r="L327" s="328" t="n"/>
    </row>
    <row r="328" ht="18" customHeight="1" s="322">
      <c r="A328" s="20" t="n">
        <v>45349</v>
      </c>
      <c r="B328" s="12" t="n">
        <v>23082</v>
      </c>
      <c r="C328" s="14" t="inlineStr">
        <is>
          <t>史经理</t>
        </is>
      </c>
      <c r="D328" s="16" t="inlineStr">
        <is>
          <t>安德鲁纯芳纶高温烫带</t>
        </is>
      </c>
      <c r="E328" s="16" t="inlineStr">
        <is>
          <t>98*8600mm</t>
        </is>
      </c>
      <c r="F328" s="17" t="n">
        <v>31</v>
      </c>
      <c r="G328" s="18" t="inlineStr">
        <is>
          <t>条</t>
        </is>
      </c>
      <c r="H328" s="18">
        <f>8.6*26</f>
        <v/>
      </c>
      <c r="I328" s="18">
        <f>F328*H328</f>
        <v/>
      </c>
      <c r="J328" s="21" t="inlineStr">
        <is>
          <t>智锐</t>
        </is>
      </c>
      <c r="K328" s="329" t="n"/>
      <c r="L328" s="329" t="n"/>
    </row>
    <row r="329" ht="18" customHeight="1" s="322">
      <c r="A329" s="20" t="n">
        <v>45352</v>
      </c>
      <c r="B329" s="12" t="n">
        <v>23085</v>
      </c>
      <c r="C329" s="14" t="inlineStr">
        <is>
          <t>西安汉诺机电设备有限公司</t>
        </is>
      </c>
      <c r="D329" s="14" t="inlineStr">
        <is>
          <t>褐色弹力带</t>
        </is>
      </c>
      <c r="E329" s="14" t="inlineStr">
        <is>
          <t>50*630mm</t>
        </is>
      </c>
      <c r="F329" s="17" t="n">
        <v>11</v>
      </c>
      <c r="G329" s="17" t="inlineStr">
        <is>
          <t>条</t>
        </is>
      </c>
      <c r="H329" s="17" t="n">
        <v>30.1</v>
      </c>
      <c r="I329" s="18">
        <f>F329*H329</f>
        <v/>
      </c>
      <c r="J329" s="19" t="inlineStr">
        <is>
          <t>到付</t>
        </is>
      </c>
      <c r="K329" s="335" t="n">
        <v>0</v>
      </c>
      <c r="L329" s="17" t="inlineStr">
        <is>
          <t>/</t>
        </is>
      </c>
    </row>
    <row r="330" ht="18" customHeight="1" s="322">
      <c r="A330" s="20" t="n">
        <v>45352</v>
      </c>
      <c r="B330" s="14" t="n"/>
      <c r="C330" s="14" t="inlineStr">
        <is>
          <t>李貌</t>
        </is>
      </c>
      <c r="D330" s="14" t="inlineStr">
        <is>
          <t>美国3/4导向带-无锡发</t>
        </is>
      </c>
      <c r="E330" s="14" t="inlineStr">
        <is>
          <t>100码=91.44米</t>
        </is>
      </c>
      <c r="F330" s="17" t="n">
        <v>3</v>
      </c>
      <c r="G330" s="160" t="inlineStr">
        <is>
          <t>盒</t>
        </is>
      </c>
      <c r="H330" s="160" t="n">
        <v>87</v>
      </c>
      <c r="I330" s="18">
        <f>F330*H330</f>
        <v/>
      </c>
      <c r="J330" s="21" t="inlineStr">
        <is>
          <t>智锐</t>
        </is>
      </c>
      <c r="K330" s="335" t="n"/>
      <c r="L330" s="17" t="inlineStr">
        <is>
          <t>无锡顺丰</t>
        </is>
      </c>
    </row>
    <row r="331" ht="18" customFormat="1" customHeight="1" s="6">
      <c r="A331" s="11" t="n">
        <v>45354</v>
      </c>
      <c r="B331" s="12" t="n"/>
      <c r="C331" s="12" t="inlineStr">
        <is>
          <t>武汉长酒智联科技有限公司</t>
        </is>
      </c>
      <c r="D331" s="12" t="inlineStr">
        <is>
          <t>英国蜡粉-无锡发</t>
        </is>
      </c>
      <c r="E331" s="12" t="inlineStr">
        <is>
          <t>20公斤/纸箱</t>
        </is>
      </c>
      <c r="F331" s="33" t="n">
        <v>1</v>
      </c>
      <c r="G331" s="146" t="inlineStr">
        <is>
          <t>箱</t>
        </is>
      </c>
      <c r="H331" s="146" t="n">
        <v>825</v>
      </c>
      <c r="I331" s="33">
        <f>F331*H331</f>
        <v/>
      </c>
      <c r="J331" s="33" t="inlineStr">
        <is>
          <t>智锐</t>
        </is>
      </c>
      <c r="K331" s="358" t="n">
        <v>110</v>
      </c>
      <c r="L331" s="33" t="inlineStr">
        <is>
          <t>无锡顺丰</t>
        </is>
      </c>
    </row>
    <row r="332" ht="18" customHeight="1" s="322">
      <c r="A332" s="20" t="n">
        <v>45355</v>
      </c>
      <c r="B332" s="12" t="n">
        <v>23086</v>
      </c>
      <c r="C332" s="48" t="inlineStr">
        <is>
          <t>周端生 （川岛湖南怀化 周晓平）</t>
        </is>
      </c>
      <c r="D332" s="14" t="inlineStr">
        <is>
          <t>扣接打孔防滑条毛毡型送料带缝制防滑条白色</t>
        </is>
      </c>
      <c r="E332" s="14" t="inlineStr">
        <is>
          <t>68*3300mm</t>
        </is>
      </c>
      <c r="F332" s="17" t="n">
        <v>2</v>
      </c>
      <c r="G332" s="17" t="inlineStr">
        <is>
          <t>条</t>
        </is>
      </c>
      <c r="H332" s="17" t="n">
        <v>90</v>
      </c>
      <c r="I332" s="18">
        <f>F332*H332</f>
        <v/>
      </c>
      <c r="J332" s="19" t="inlineStr">
        <is>
          <t>到付</t>
        </is>
      </c>
      <c r="K332" s="335" t="n">
        <v>0</v>
      </c>
      <c r="L332" s="17" t="inlineStr">
        <is>
          <t>/</t>
        </is>
      </c>
    </row>
    <row r="333" ht="18" customHeight="1" s="322">
      <c r="A333" s="20" t="n">
        <v>45355</v>
      </c>
      <c r="B333" s="14" t="n"/>
      <c r="C333" s="16" t="inlineStr">
        <is>
          <t>内蒙古鑫北源洗涤科技有限公司</t>
        </is>
      </c>
      <c r="D333" s="14" t="inlineStr">
        <is>
          <t>850g 涤纶芳纶复合 AID 毛毡，包边缝合-23084备货出</t>
        </is>
      </c>
      <c r="E333" s="16" t="inlineStr">
        <is>
          <t>3.6*7.5米*2张</t>
        </is>
      </c>
      <c r="F333" s="17" t="n">
        <v>15</v>
      </c>
      <c r="G333" s="18" t="inlineStr">
        <is>
          <t>米</t>
        </is>
      </c>
      <c r="H333" s="18" t="n">
        <v>397.8</v>
      </c>
      <c r="I333" s="18">
        <f>F333*H333</f>
        <v/>
      </c>
      <c r="J333" s="18" t="inlineStr">
        <is>
          <t>智锐</t>
        </is>
      </c>
      <c r="K333" s="330" t="n">
        <v>200</v>
      </c>
      <c r="L333" s="327" t="inlineStr">
        <is>
          <t>城市之星</t>
        </is>
      </c>
    </row>
    <row r="334" ht="18" customHeight="1" s="322">
      <c r="A334" s="20" t="n">
        <v>45355</v>
      </c>
      <c r="B334" s="14" t="n"/>
      <c r="C334" s="16" t="inlineStr">
        <is>
          <t>内蒙古鑫北源洗涤科技有限公司</t>
        </is>
      </c>
      <c r="D334" s="14" t="inlineStr">
        <is>
          <t>常规带钢丝网上蜡布-22872备货出</t>
        </is>
      </c>
      <c r="E334" s="14" t="inlineStr">
        <is>
          <t>3.1*2.1米</t>
        </is>
      </c>
      <c r="F334" s="17" t="n">
        <v>1</v>
      </c>
      <c r="G334" s="17" t="inlineStr">
        <is>
          <t>张</t>
        </is>
      </c>
      <c r="H334" s="17" t="n">
        <v>530</v>
      </c>
      <c r="I334" s="18">
        <f>F334*H334</f>
        <v/>
      </c>
      <c r="J334" s="18" t="inlineStr">
        <is>
          <t>智锐</t>
        </is>
      </c>
      <c r="K334" s="329" t="n"/>
      <c r="L334" s="329" t="n"/>
    </row>
    <row r="335" ht="18" customHeight="1" s="322">
      <c r="A335" s="20" t="n">
        <v>45355</v>
      </c>
      <c r="B335" s="14" t="n"/>
      <c r="C335" s="16" t="inlineStr">
        <is>
          <t>内蒙古鑫北源洗涤科技有限公司</t>
        </is>
      </c>
      <c r="D335" s="14" t="inlineStr">
        <is>
          <t>JTX500导向带 -无锡发</t>
        </is>
      </c>
      <c r="E335" s="14" t="inlineStr">
        <is>
          <t>400米/卷</t>
        </is>
      </c>
      <c r="F335" s="17" t="n">
        <v>10</v>
      </c>
      <c r="G335" s="17" t="inlineStr">
        <is>
          <t>卷</t>
        </is>
      </c>
      <c r="H335" s="17" t="n">
        <v>140</v>
      </c>
      <c r="I335" s="18">
        <f>F335*H335</f>
        <v/>
      </c>
      <c r="J335" s="18" t="inlineStr">
        <is>
          <t>智锐</t>
        </is>
      </c>
      <c r="K335" s="335" t="n">
        <v>70</v>
      </c>
      <c r="L335" s="17" t="inlineStr">
        <is>
          <t>德邦</t>
        </is>
      </c>
    </row>
    <row r="336" ht="18" customFormat="1" customHeight="1" s="6">
      <c r="A336" s="11" t="n">
        <v>45355</v>
      </c>
      <c r="B336" s="12" t="n"/>
      <c r="C336" s="12" t="inlineStr">
        <is>
          <t>武汉长酒智联科技有限公司</t>
        </is>
      </c>
      <c r="D336" s="12" t="inlineStr">
        <is>
          <t>英国蜡粉-无锡发</t>
        </is>
      </c>
      <c r="E336" s="12" t="inlineStr">
        <is>
          <t>20公斤/纸箱</t>
        </is>
      </c>
      <c r="F336" s="33" t="n">
        <v>1</v>
      </c>
      <c r="G336" s="146" t="inlineStr">
        <is>
          <t>箱</t>
        </is>
      </c>
      <c r="H336" s="146" t="n">
        <v>825</v>
      </c>
      <c r="I336" s="33">
        <f>F336*H336</f>
        <v/>
      </c>
      <c r="J336" s="33" t="inlineStr">
        <is>
          <t>智锐</t>
        </is>
      </c>
      <c r="K336" s="358" t="n">
        <v>90</v>
      </c>
      <c r="L336" s="33" t="inlineStr">
        <is>
          <t>无锡德邦</t>
        </is>
      </c>
    </row>
    <row r="337" ht="18" customHeight="1" s="322">
      <c r="A337" s="20" t="n">
        <v>45356</v>
      </c>
      <c r="B337" s="14" t="n">
        <v>23089</v>
      </c>
      <c r="C337" s="48" t="inlineStr">
        <is>
          <t>无锡智锐</t>
        </is>
      </c>
      <c r="D337" s="14" t="inlineStr">
        <is>
          <t>英国蜡粉-安德鲁无锡仓发</t>
        </is>
      </c>
      <c r="E337" s="16" t="inlineStr">
        <is>
          <t>20kg/纸箱</t>
        </is>
      </c>
      <c r="F337" s="17" t="n">
        <v>6</v>
      </c>
      <c r="G337" s="18" t="inlineStr">
        <is>
          <t>箱</t>
        </is>
      </c>
      <c r="H337" s="18" t="n">
        <v>825</v>
      </c>
      <c r="I337" s="18">
        <f>F337*H337</f>
        <v/>
      </c>
      <c r="J337" s="18" t="inlineStr">
        <is>
          <t>智锐</t>
        </is>
      </c>
      <c r="K337" s="335" t="n">
        <v>0</v>
      </c>
      <c r="L337" s="17" t="inlineStr">
        <is>
          <t>/</t>
        </is>
      </c>
    </row>
    <row r="338" ht="18" customHeight="1" s="322">
      <c r="A338" s="20" t="n">
        <v>45356</v>
      </c>
      <c r="B338" s="12" t="n">
        <v>23090</v>
      </c>
      <c r="C338" s="14" t="inlineStr">
        <is>
          <t>贵州遵义亮洁洗涤服务有限公司</t>
        </is>
      </c>
      <c r="D338" s="16" t="inlineStr">
        <is>
          <t>T900 AID 毛毡，包边缝合</t>
        </is>
      </c>
      <c r="E338" s="14" t="inlineStr">
        <is>
          <t>3.6*8.2米*3张  拍下包装和标签</t>
        </is>
      </c>
      <c r="F338" s="17" t="n">
        <v>24.6</v>
      </c>
      <c r="G338" s="18" t="inlineStr">
        <is>
          <t>米</t>
        </is>
      </c>
      <c r="H338" s="18" t="n">
        <v>180</v>
      </c>
      <c r="I338" s="18">
        <f>F338*H338</f>
        <v/>
      </c>
      <c r="J338" s="18" t="inlineStr">
        <is>
          <t>智锐</t>
        </is>
      </c>
      <c r="K338" s="330" t="n">
        <v>270</v>
      </c>
      <c r="L338" s="327" t="inlineStr">
        <is>
          <t>城市之星</t>
        </is>
      </c>
    </row>
    <row r="339" ht="18" customHeight="1" s="322">
      <c r="A339" s="20" t="n">
        <v>45356</v>
      </c>
      <c r="B339" s="14" t="n"/>
      <c r="C339" s="14" t="inlineStr">
        <is>
          <t>贵州遵义亮洁洗涤服务有限公司</t>
        </is>
      </c>
      <c r="D339" s="14" t="inlineStr">
        <is>
          <t>常规带钢丝网上蜡布-23084备货出</t>
        </is>
      </c>
      <c r="E339" s="14" t="inlineStr">
        <is>
          <t>3.1*2.1米</t>
        </is>
      </c>
      <c r="F339" s="17" t="n">
        <v>1</v>
      </c>
      <c r="G339" s="17" t="inlineStr">
        <is>
          <t>张</t>
        </is>
      </c>
      <c r="H339" s="17" t="n">
        <v>530</v>
      </c>
      <c r="I339" s="18">
        <f>F339*H339</f>
        <v/>
      </c>
      <c r="J339" s="18" t="inlineStr">
        <is>
          <t>智锐</t>
        </is>
      </c>
      <c r="K339" s="329" t="n"/>
      <c r="L339" s="329" t="n"/>
    </row>
    <row r="340" ht="18" customHeight="1" s="322">
      <c r="A340" s="20" t="n">
        <v>45356</v>
      </c>
      <c r="B340" s="12" t="n">
        <v>23091</v>
      </c>
      <c r="C340" s="14" t="inlineStr">
        <is>
          <t>四川亿仟亿洗涤服务有限公司 王雷介绍</t>
        </is>
      </c>
      <c r="D340" s="16" t="inlineStr">
        <is>
          <t>HT芳纶毡，包边缝合</t>
        </is>
      </c>
      <c r="E340" s="14" t="inlineStr">
        <is>
          <t>3.6*7.6米*3张  拍下包装和标签</t>
        </is>
      </c>
      <c r="F340" s="17" t="n">
        <v>22.8</v>
      </c>
      <c r="G340" s="18" t="inlineStr">
        <is>
          <t>米</t>
        </is>
      </c>
      <c r="H340" s="18" t="n">
        <v>738</v>
      </c>
      <c r="I340" s="18">
        <f>F340*H340</f>
        <v/>
      </c>
      <c r="J340" s="18" t="inlineStr">
        <is>
          <t>智锐</t>
        </is>
      </c>
      <c r="K340" s="335" t="n">
        <v>440</v>
      </c>
      <c r="L340" s="14" t="inlineStr">
        <is>
          <t>城市之星</t>
        </is>
      </c>
    </row>
    <row r="341" ht="18" customFormat="1" customHeight="1" s="6">
      <c r="A341" s="11" t="n">
        <v>45356</v>
      </c>
      <c r="B341" s="12" t="n">
        <v>23095</v>
      </c>
      <c r="C341" s="145" t="inlineStr">
        <is>
          <t>高新技术产业开发区万骏通用机械经营部</t>
        </is>
      </c>
      <c r="D341" s="12" t="inlineStr">
        <is>
          <t>进口红线全棉带</t>
        </is>
      </c>
      <c r="E341" s="12" t="inlineStr">
        <is>
          <t xml:space="preserve">50*6180mm  </t>
        </is>
      </c>
      <c r="F341" s="33" t="n">
        <v>10</v>
      </c>
      <c r="G341" s="33" t="inlineStr">
        <is>
          <t>条</t>
        </is>
      </c>
      <c r="H341" s="33">
        <f>6.18*8.4+6</f>
        <v/>
      </c>
      <c r="I341" s="33">
        <f>F341*H341</f>
        <v/>
      </c>
      <c r="J341" s="33" t="inlineStr">
        <is>
          <t>到付</t>
        </is>
      </c>
      <c r="K341" s="358" t="n">
        <v>0</v>
      </c>
      <c r="L341" s="33" t="inlineStr">
        <is>
          <t>/</t>
        </is>
      </c>
    </row>
    <row r="342" ht="18" customHeight="1" s="322">
      <c r="A342" s="20" t="n">
        <v>45356</v>
      </c>
      <c r="B342" s="14" t="n"/>
      <c r="C342" s="16" t="inlineStr">
        <is>
          <t>沈阳汇隆洗涤设备有限公司</t>
        </is>
      </c>
      <c r="D342" s="16" t="inlineStr">
        <is>
          <t>美国小地球蜡粉-23084备货出</t>
        </is>
      </c>
      <c r="E342" s="16" t="inlineStr">
        <is>
          <t>22.5公斤/桶  发顺丰卡航</t>
        </is>
      </c>
      <c r="F342" s="17" t="n">
        <v>2</v>
      </c>
      <c r="G342" s="18" t="inlineStr">
        <is>
          <t>桶</t>
        </is>
      </c>
      <c r="H342" s="18" t="n">
        <v>1147.5</v>
      </c>
      <c r="I342" s="18">
        <f>F342*H342</f>
        <v/>
      </c>
      <c r="J342" s="18" t="inlineStr">
        <is>
          <t>智锐</t>
        </is>
      </c>
      <c r="K342" s="335" t="n"/>
      <c r="L342" s="17" t="inlineStr">
        <is>
          <t>顺丰</t>
        </is>
      </c>
    </row>
    <row r="343" ht="18" customHeight="1" s="322">
      <c r="A343" s="20" t="n">
        <v>45356</v>
      </c>
      <c r="B343" s="14" t="n"/>
      <c r="C343" s="14" t="inlineStr">
        <is>
          <t>湖南佰泽贸易有限公司</t>
        </is>
      </c>
      <c r="D343" s="16" t="inlineStr">
        <is>
          <t>美国小地球蜡粉-23084备货出</t>
        </is>
      </c>
      <c r="E343" s="16" t="inlineStr">
        <is>
          <t xml:space="preserve">22.5公斤/桶 </t>
        </is>
      </c>
      <c r="F343" s="17" t="n">
        <v>6</v>
      </c>
      <c r="G343" s="18" t="inlineStr">
        <is>
          <t>桶</t>
        </is>
      </c>
      <c r="H343" s="18" t="n">
        <v>1147.5</v>
      </c>
      <c r="I343" s="18">
        <f>F343*H343</f>
        <v/>
      </c>
      <c r="J343" s="19" t="inlineStr">
        <is>
          <t>到付</t>
        </is>
      </c>
      <c r="K343" s="335" t="n">
        <v>25</v>
      </c>
      <c r="L343" s="17" t="inlineStr">
        <is>
          <t>城市之星</t>
        </is>
      </c>
    </row>
    <row r="344" ht="18" customHeight="1" s="322">
      <c r="A344" s="20" t="n">
        <v>45357</v>
      </c>
      <c r="B344" s="12" t="n">
        <v>23098</v>
      </c>
      <c r="C344" s="16" t="inlineStr">
        <is>
          <t>宁波瑞丽洗涤股份有限公司</t>
        </is>
      </c>
      <c r="D344" s="48" t="inlineStr">
        <is>
          <t>打孔毛毡带</t>
        </is>
      </c>
      <c r="E344" s="14" t="inlineStr">
        <is>
          <t>50*2700mm</t>
        </is>
      </c>
      <c r="F344" s="17" t="n">
        <v>58</v>
      </c>
      <c r="G344" s="17" t="inlineStr">
        <is>
          <t>条</t>
        </is>
      </c>
      <c r="H344" s="17">
        <f>2.7*9+6</f>
        <v/>
      </c>
      <c r="I344" s="18">
        <f>F344*H344</f>
        <v/>
      </c>
      <c r="J344" s="18" t="inlineStr">
        <is>
          <t>智锐</t>
        </is>
      </c>
      <c r="K344" s="330" t="n">
        <v>56</v>
      </c>
      <c r="L344" s="327" t="inlineStr">
        <is>
          <t>德邦</t>
        </is>
      </c>
    </row>
    <row r="345" ht="18" customHeight="1" s="322">
      <c r="A345" s="20" t="n">
        <v>45357</v>
      </c>
      <c r="B345" s="12" t="n">
        <v>23098</v>
      </c>
      <c r="C345" s="16" t="inlineStr">
        <is>
          <t>宁波瑞丽洗涤股份有限公司</t>
        </is>
      </c>
      <c r="D345" s="48" t="inlineStr">
        <is>
          <t>打孔毛毡带</t>
        </is>
      </c>
      <c r="E345" s="14" t="inlineStr">
        <is>
          <t>50*2945mm</t>
        </is>
      </c>
      <c r="F345" s="17" t="n">
        <v>58</v>
      </c>
      <c r="G345" s="17" t="inlineStr">
        <is>
          <t>条</t>
        </is>
      </c>
      <c r="H345" s="161">
        <f>2.945*9+6</f>
        <v/>
      </c>
      <c r="I345" s="18">
        <f>F345*H345</f>
        <v/>
      </c>
      <c r="J345" s="18" t="inlineStr">
        <is>
          <t>智锐</t>
        </is>
      </c>
      <c r="K345" s="328" t="n"/>
      <c r="L345" s="328" t="n"/>
    </row>
    <row r="346" ht="18" customHeight="1" s="322">
      <c r="A346" s="20" t="n">
        <v>45357</v>
      </c>
      <c r="B346" s="12" t="n">
        <v>23098</v>
      </c>
      <c r="C346" s="16" t="inlineStr">
        <is>
          <t>宁波瑞丽洗涤股份有限公司</t>
        </is>
      </c>
      <c r="D346" s="48" t="inlineStr">
        <is>
          <t>人字纹带</t>
        </is>
      </c>
      <c r="E346" s="14" t="inlineStr">
        <is>
          <t>70*4900mm</t>
        </is>
      </c>
      <c r="F346" s="17" t="n">
        <v>32</v>
      </c>
      <c r="G346" s="17" t="inlineStr">
        <is>
          <t>条</t>
        </is>
      </c>
      <c r="H346" s="17" t="n">
        <v>71.7</v>
      </c>
      <c r="I346" s="18">
        <f>F346*H346</f>
        <v/>
      </c>
      <c r="J346" s="18" t="inlineStr">
        <is>
          <t>智锐</t>
        </is>
      </c>
      <c r="K346" s="329" t="n"/>
      <c r="L346" s="329" t="n"/>
    </row>
    <row r="347" ht="18" customHeight="1" s="322">
      <c r="A347" s="20" t="n">
        <v>45357</v>
      </c>
      <c r="B347" s="14" t="n"/>
      <c r="C347" s="48" t="inlineStr">
        <is>
          <t>大同市云冈大酒店有限公司</t>
        </is>
      </c>
      <c r="D347" s="16" t="inlineStr">
        <is>
          <t>T900 AID 毛毡，包边缝合-23084备货出</t>
        </is>
      </c>
      <c r="E347" s="35" t="inlineStr">
        <is>
          <t>3.6*7.6米*3张</t>
        </is>
      </c>
      <c r="F347" s="17" t="n">
        <v>22.8</v>
      </c>
      <c r="G347" s="130" t="inlineStr">
        <is>
          <t>米</t>
        </is>
      </c>
      <c r="H347" s="130" t="n">
        <v>180</v>
      </c>
      <c r="I347" s="18">
        <f>F347*H347</f>
        <v/>
      </c>
      <c r="J347" s="18" t="inlineStr">
        <is>
          <t>智锐</t>
        </is>
      </c>
      <c r="K347" s="335" t="n">
        <v>230</v>
      </c>
      <c r="L347" s="14" t="inlineStr">
        <is>
          <t>城市之星</t>
        </is>
      </c>
    </row>
    <row r="348" ht="18" customHeight="1" s="322">
      <c r="A348" s="36" t="n">
        <v>45357</v>
      </c>
      <c r="B348" s="26" t="n">
        <v>23099</v>
      </c>
      <c r="C348" s="54" t="inlineStr">
        <is>
          <t>宁波市大象清洗服务有限公司</t>
        </is>
      </c>
      <c r="D348" s="186" t="inlineStr">
        <is>
          <t>红线全棉带</t>
        </is>
      </c>
      <c r="E348" s="26" t="inlineStr">
        <is>
          <t>50*5810mm</t>
        </is>
      </c>
      <c r="F348" s="19" t="n">
        <v>15</v>
      </c>
      <c r="G348" s="19" t="inlineStr">
        <is>
          <t>条</t>
        </is>
      </c>
      <c r="H348" s="19">
        <f>5.81*8.4+6</f>
        <v/>
      </c>
      <c r="I348" s="18">
        <f>F348*H348</f>
        <v/>
      </c>
      <c r="J348" s="19" t="inlineStr">
        <is>
          <t>智锐</t>
        </is>
      </c>
      <c r="K348" s="361" t="n">
        <v>14</v>
      </c>
      <c r="L348" s="362" t="inlineStr">
        <is>
          <t>德邦</t>
        </is>
      </c>
    </row>
    <row r="349" ht="18" customHeight="1" s="322">
      <c r="A349" s="36" t="n">
        <v>45357</v>
      </c>
      <c r="B349" s="26" t="n">
        <v>23099</v>
      </c>
      <c r="C349" s="54" t="inlineStr">
        <is>
          <t>宁波市大象清洗服务有限公司</t>
        </is>
      </c>
      <c r="D349" s="186" t="inlineStr">
        <is>
          <t>毛毡带</t>
        </is>
      </c>
      <c r="E349" s="26" t="inlineStr">
        <is>
          <t>50*705mm</t>
        </is>
      </c>
      <c r="F349" s="19" t="n">
        <v>17</v>
      </c>
      <c r="G349" s="19" t="inlineStr">
        <is>
          <t>条</t>
        </is>
      </c>
      <c r="H349" s="19">
        <f>0.705*6.4+6</f>
        <v/>
      </c>
      <c r="I349" s="18">
        <f>F349*H349</f>
        <v/>
      </c>
      <c r="J349" s="19" t="inlineStr">
        <is>
          <t>智锐</t>
        </is>
      </c>
      <c r="K349" s="329" t="n"/>
      <c r="L349" s="329" t="n"/>
    </row>
    <row r="350" ht="18" customHeight="1" s="322">
      <c r="A350" s="20" t="n">
        <v>45357</v>
      </c>
      <c r="B350" s="14" t="n">
        <v>23101</v>
      </c>
      <c r="C350" s="14" t="inlineStr">
        <is>
          <t>杭州鹏尼机电有限公司</t>
        </is>
      </c>
      <c r="D350" s="16" t="inlineStr">
        <is>
          <t>850g 涤纶芳纶复合 AID 毛毡，不要包边缝合</t>
        </is>
      </c>
      <c r="E350" s="35" t="inlineStr">
        <is>
          <t xml:space="preserve">3.3*5.2米*2张  </t>
        </is>
      </c>
      <c r="F350" s="17" t="n">
        <v>10.4</v>
      </c>
      <c r="G350" s="18" t="inlineStr">
        <is>
          <t>米</t>
        </is>
      </c>
      <c r="H350" s="18" t="n">
        <v>397.8</v>
      </c>
      <c r="I350" s="18">
        <f>F350*H350</f>
        <v/>
      </c>
      <c r="J350" s="18" t="inlineStr">
        <is>
          <t>智锐</t>
        </is>
      </c>
      <c r="K350" s="335" t="n">
        <v>47</v>
      </c>
      <c r="L350" s="17" t="inlineStr">
        <is>
          <t>德邦</t>
        </is>
      </c>
    </row>
    <row r="351" ht="18" customHeight="1" s="322">
      <c r="A351" s="20" t="n">
        <v>45357</v>
      </c>
      <c r="B351" s="14" t="n">
        <v>23102</v>
      </c>
      <c r="C351" s="14" t="inlineStr">
        <is>
          <t>成都卓兴酒店用品有限公司</t>
        </is>
      </c>
      <c r="D351" s="16" t="inlineStr">
        <is>
          <t>PONY 夹机垫</t>
        </is>
      </c>
      <c r="E351" s="16" t="inlineStr">
        <is>
          <t xml:space="preserve">12283 上垫 47"（SP/BP-U） </t>
        </is>
      </c>
      <c r="F351" s="17" t="n">
        <v>1</v>
      </c>
      <c r="G351" s="18" t="inlineStr">
        <is>
          <t>个</t>
        </is>
      </c>
      <c r="H351" s="342">
        <f>#REF!*0.85</f>
        <v/>
      </c>
      <c r="I351" s="18">
        <f>F351*H351</f>
        <v/>
      </c>
      <c r="J351" s="19" t="inlineStr">
        <is>
          <t>到付</t>
        </is>
      </c>
      <c r="K351" s="330" t="n">
        <v>0</v>
      </c>
      <c r="L351" s="327" t="n"/>
      <c r="M351" s="364" t="n"/>
    </row>
    <row r="352" ht="18" customHeight="1" s="322">
      <c r="A352" s="20" t="n">
        <v>45357</v>
      </c>
      <c r="B352" s="14" t="n">
        <v>23102</v>
      </c>
      <c r="C352" s="14" t="inlineStr">
        <is>
          <t>成都卓兴酒店用品有限公司</t>
        </is>
      </c>
      <c r="D352" s="16" t="inlineStr">
        <is>
          <t>PONY 夹机垫</t>
        </is>
      </c>
      <c r="E352" s="16" t="inlineStr">
        <is>
          <t>12282 下垫 47"(SP/BP-U)</t>
        </is>
      </c>
      <c r="F352" s="17" t="n">
        <v>1</v>
      </c>
      <c r="G352" s="18" t="inlineStr">
        <is>
          <t>个</t>
        </is>
      </c>
      <c r="H352" s="342">
        <f>#REF!*0.85</f>
        <v/>
      </c>
      <c r="I352" s="18">
        <f>F352*H352</f>
        <v/>
      </c>
      <c r="J352" s="19" t="inlineStr">
        <is>
          <t>到付</t>
        </is>
      </c>
      <c r="K352" s="328" t="n"/>
      <c r="L352" s="328" t="n"/>
      <c r="M352" s="364" t="n"/>
    </row>
    <row r="353" ht="18" customHeight="1" s="322">
      <c r="A353" s="20" t="n">
        <v>45357</v>
      </c>
      <c r="B353" s="14" t="n">
        <v>23102</v>
      </c>
      <c r="C353" s="14" t="inlineStr">
        <is>
          <t>成都卓兴酒店用品有限公司</t>
        </is>
      </c>
      <c r="D353" s="16" t="inlineStr">
        <is>
          <t>PONY 夹机垫</t>
        </is>
      </c>
      <c r="E353" s="16" t="inlineStr">
        <is>
          <t>07006LAVF(菌型）</t>
        </is>
      </c>
      <c r="F353" s="17" t="n">
        <v>1</v>
      </c>
      <c r="G353" s="18" t="inlineStr">
        <is>
          <t>个</t>
        </is>
      </c>
      <c r="H353" s="342">
        <f>#REF!*0.85</f>
        <v/>
      </c>
      <c r="I353" s="18">
        <f>F353*H353</f>
        <v/>
      </c>
      <c r="J353" s="19" t="inlineStr">
        <is>
          <t>到付</t>
        </is>
      </c>
      <c r="K353" s="328" t="n"/>
      <c r="L353" s="328" t="n"/>
      <c r="M353" s="364" t="n"/>
    </row>
    <row r="354" ht="18" customHeight="1" s="322">
      <c r="A354" s="20" t="n">
        <v>45357</v>
      </c>
      <c r="B354" s="14" t="n">
        <v>23102</v>
      </c>
      <c r="C354" s="14" t="inlineStr">
        <is>
          <t>成都卓兴酒店用品有限公司</t>
        </is>
      </c>
      <c r="D354" s="16" t="inlineStr">
        <is>
          <t>PONY 夹机垫</t>
        </is>
      </c>
      <c r="E354" s="16" t="inlineStr">
        <is>
          <t>CCP</t>
        </is>
      </c>
      <c r="F354" s="17" t="n">
        <v>1</v>
      </c>
      <c r="G354" s="18" t="inlineStr">
        <is>
          <t>个</t>
        </is>
      </c>
      <c r="H354" s="342">
        <f>#REF!*0.85</f>
        <v/>
      </c>
      <c r="I354" s="18">
        <f>F354*H354</f>
        <v/>
      </c>
      <c r="J354" s="19" t="inlineStr">
        <is>
          <t>到付</t>
        </is>
      </c>
      <c r="K354" s="328" t="n"/>
      <c r="L354" s="328" t="n"/>
      <c r="M354" s="364" t="n"/>
    </row>
    <row r="355" ht="18" customHeight="1" s="322">
      <c r="A355" s="20" t="n">
        <v>45357</v>
      </c>
      <c r="B355" s="14" t="n">
        <v>23102</v>
      </c>
      <c r="C355" s="14" t="inlineStr">
        <is>
          <t>成都卓兴酒店用品有限公司</t>
        </is>
      </c>
      <c r="D355" s="16" t="inlineStr">
        <is>
          <t>PONY 夹机垫</t>
        </is>
      </c>
      <c r="E355" s="35" t="inlineStr">
        <is>
          <t>12490  LAV—U（裤型）</t>
        </is>
      </c>
      <c r="F355" s="17" t="n">
        <v>1</v>
      </c>
      <c r="G355" s="18" t="inlineStr">
        <is>
          <t>个</t>
        </is>
      </c>
      <c r="H355" s="342">
        <f>#REF!*0.85</f>
        <v/>
      </c>
      <c r="I355" s="18">
        <f>F355*H355</f>
        <v/>
      </c>
      <c r="J355" s="19" t="inlineStr">
        <is>
          <t>到付</t>
        </is>
      </c>
      <c r="K355" s="328" t="n"/>
      <c r="L355" s="328" t="n"/>
      <c r="M355" s="364" t="n"/>
    </row>
    <row r="356" ht="18" customHeight="1" s="322">
      <c r="A356" s="20" t="n">
        <v>45357</v>
      </c>
      <c r="B356" s="14" t="n"/>
      <c r="C356" s="14" t="inlineStr">
        <is>
          <t>成都卓兴酒店用品有限公司</t>
        </is>
      </c>
      <c r="D356" s="14" t="inlineStr">
        <is>
          <t>德国高温蜡粉-无锡发</t>
        </is>
      </c>
      <c r="E356" s="16" t="inlineStr">
        <is>
          <t>20kg/纸箱</t>
        </is>
      </c>
      <c r="F356" s="17" t="n">
        <v>2</v>
      </c>
      <c r="G356" s="18" t="inlineStr">
        <is>
          <t>箱</t>
        </is>
      </c>
      <c r="H356" s="18" t="n">
        <v>1840</v>
      </c>
      <c r="I356" s="18">
        <f>F356*H356</f>
        <v/>
      </c>
      <c r="J356" s="19" t="inlineStr">
        <is>
          <t>到付</t>
        </is>
      </c>
      <c r="K356" s="329" t="n"/>
      <c r="L356" s="329" t="n"/>
      <c r="M356" s="364" t="n"/>
    </row>
    <row r="357" ht="18" customHeight="1" s="322">
      <c r="A357" s="20" t="n">
        <v>45358</v>
      </c>
      <c r="B357" s="14" t="n"/>
      <c r="C357" s="14" t="inlineStr">
        <is>
          <t>广州鑫峰海狮洗涤设备有限公司</t>
        </is>
      </c>
      <c r="D357" s="16" t="inlineStr">
        <is>
          <t>T900 AID 毛毡，包边缝合-23084备货出</t>
        </is>
      </c>
      <c r="E357" s="16" t="inlineStr">
        <is>
          <t>3.6*5.2米*2张</t>
        </is>
      </c>
      <c r="F357" s="17" t="n">
        <v>10.4</v>
      </c>
      <c r="G357" s="18" t="inlineStr">
        <is>
          <t>米</t>
        </is>
      </c>
      <c r="H357" s="18" t="n">
        <v>180</v>
      </c>
      <c r="I357" s="18">
        <f>F357*H357</f>
        <v/>
      </c>
      <c r="J357" s="18" t="inlineStr">
        <is>
          <t>智锐</t>
        </is>
      </c>
      <c r="K357" s="335" t="n">
        <v>110</v>
      </c>
      <c r="L357" s="14" t="inlineStr">
        <is>
          <t>城市之星</t>
        </is>
      </c>
      <c r="M357" s="364" t="n"/>
    </row>
    <row r="358" ht="18" customHeight="1" s="322">
      <c r="A358" s="20" t="n">
        <v>45358</v>
      </c>
      <c r="B358" s="14" t="n">
        <v>23103</v>
      </c>
      <c r="C358" s="48" t="inlineStr">
        <is>
          <t>海口九源酒店设备维修有限公司</t>
        </is>
      </c>
      <c r="D358" s="48" t="inlineStr">
        <is>
          <t>绿黑弹性带</t>
        </is>
      </c>
      <c r="E358" s="14" t="inlineStr">
        <is>
          <t>49*725mm</t>
        </is>
      </c>
      <c r="F358" s="17" t="n">
        <v>4</v>
      </c>
      <c r="G358" s="17" t="inlineStr">
        <is>
          <t>条</t>
        </is>
      </c>
      <c r="H358" s="17">
        <f>0.725*90+6</f>
        <v/>
      </c>
      <c r="I358" s="18">
        <f>F358*H358</f>
        <v/>
      </c>
      <c r="J358" s="19" t="inlineStr">
        <is>
          <t>到付</t>
        </is>
      </c>
      <c r="K358" s="335" t="n">
        <v>0</v>
      </c>
      <c r="L358" s="17" t="inlineStr">
        <is>
          <t>/</t>
        </is>
      </c>
    </row>
    <row r="359" ht="18" customHeight="1" s="322">
      <c r="A359" s="20" t="n">
        <v>45358</v>
      </c>
      <c r="B359" s="14" t="n">
        <v>23104</v>
      </c>
      <c r="C359" s="131" t="inlineStr">
        <is>
          <t>北京创新古道清洁科技有限公司</t>
        </is>
      </c>
      <c r="D359" s="42" t="inlineStr">
        <is>
          <t>扣接打孔防滑条毛毡型送料带
缝制防滑条白色</t>
        </is>
      </c>
      <c r="E359" s="14" t="inlineStr">
        <is>
          <t>68X3300mm</t>
        </is>
      </c>
      <c r="F359" s="17" t="n">
        <v>15</v>
      </c>
      <c r="G359" s="17" t="inlineStr">
        <is>
          <t>条</t>
        </is>
      </c>
      <c r="H359" s="17" t="n">
        <v>90</v>
      </c>
      <c r="I359" s="18">
        <f>F359*H359</f>
        <v/>
      </c>
      <c r="J359" s="18" t="inlineStr">
        <is>
          <t>智锐</t>
        </is>
      </c>
      <c r="K359" s="333" t="n">
        <v>23</v>
      </c>
      <c r="L359" s="14" t="n"/>
      <c r="M359" s="238" t="n"/>
    </row>
    <row r="360" ht="18" customHeight="1" s="322">
      <c r="A360" s="20" t="n">
        <v>45359</v>
      </c>
      <c r="B360" s="14" t="n"/>
      <c r="C360" s="16" t="inlineStr">
        <is>
          <t>宁波瑞丽洗涤股份有限公司</t>
        </is>
      </c>
      <c r="D360" s="16" t="inlineStr">
        <is>
          <t>JTX600导向带-23084备货出</t>
        </is>
      </c>
      <c r="E360" s="35" t="inlineStr">
        <is>
          <t xml:space="preserve">400米/卷  </t>
        </is>
      </c>
      <c r="F360" s="18" t="n">
        <v>5</v>
      </c>
      <c r="G360" s="18" t="inlineStr">
        <is>
          <t>卷</t>
        </is>
      </c>
      <c r="H360" s="18" t="n">
        <v>235</v>
      </c>
      <c r="I360" s="18">
        <f>F360*H360</f>
        <v/>
      </c>
      <c r="J360" s="18" t="inlineStr">
        <is>
          <t>智锐</t>
        </is>
      </c>
      <c r="K360" s="341" t="n"/>
      <c r="L360" s="17" t="inlineStr">
        <is>
          <t>德邦</t>
        </is>
      </c>
    </row>
    <row r="361" ht="18" customHeight="1" s="322">
      <c r="A361" s="20" t="n">
        <v>45359</v>
      </c>
      <c r="B361" s="16" t="n"/>
      <c r="C361" s="14" t="inlineStr">
        <is>
          <t>四川蓝浣熊清洁服务有限公司</t>
        </is>
      </c>
      <c r="D361" s="16" t="inlineStr">
        <is>
          <t>JTX600导向带-23084备货出</t>
        </is>
      </c>
      <c r="E361" s="35" t="inlineStr">
        <is>
          <t xml:space="preserve">400米/卷  </t>
        </is>
      </c>
      <c r="F361" s="18" t="n">
        <v>5</v>
      </c>
      <c r="G361" s="18" t="inlineStr">
        <is>
          <t>卷</t>
        </is>
      </c>
      <c r="H361" s="18" t="n">
        <v>235</v>
      </c>
      <c r="I361" s="18">
        <f>F361*H361</f>
        <v/>
      </c>
      <c r="J361" s="18" t="inlineStr">
        <is>
          <t>智锐</t>
        </is>
      </c>
      <c r="K361" s="333" t="n">
        <v>30</v>
      </c>
      <c r="L361" s="17" t="inlineStr">
        <is>
          <t>德邦</t>
        </is>
      </c>
    </row>
    <row r="362" ht="18" customHeight="1" s="322">
      <c r="A362" s="38" t="n">
        <v>45359</v>
      </c>
      <c r="B362" s="14" t="n">
        <v>23106</v>
      </c>
      <c r="C362" s="16" t="inlineStr">
        <is>
          <t>广州市翔洁洗涤服务有限公司</t>
        </is>
      </c>
      <c r="D362" s="16" t="inlineStr">
        <is>
          <t>美国小地球蜡膏Clena Cote</t>
        </is>
      </c>
      <c r="E362" s="16" t="inlineStr">
        <is>
          <t>16kg/桶</t>
        </is>
      </c>
      <c r="F362" s="18" t="n">
        <v>3</v>
      </c>
      <c r="G362" s="18" t="inlineStr">
        <is>
          <t>桶</t>
        </is>
      </c>
      <c r="H362" s="18" t="n">
        <v>1150</v>
      </c>
      <c r="I362" s="18">
        <f>F362*H362</f>
        <v/>
      </c>
      <c r="J362" s="18" t="inlineStr">
        <is>
          <t>智锐</t>
        </is>
      </c>
      <c r="K362" s="334" t="n">
        <v>210</v>
      </c>
      <c r="L362" s="331" t="inlineStr">
        <is>
          <t>城市之星</t>
        </is>
      </c>
    </row>
    <row r="363" ht="18" customHeight="1" s="322">
      <c r="A363" s="20" t="n">
        <v>45359</v>
      </c>
      <c r="B363" s="16" t="n"/>
      <c r="C363" s="14" t="inlineStr">
        <is>
          <t>广州市翔洁洗涤服务有限公司</t>
        </is>
      </c>
      <c r="D363" s="16" t="inlineStr">
        <is>
          <t>英国蜡粉-23084备货出</t>
        </is>
      </c>
      <c r="E363" s="16" t="inlineStr">
        <is>
          <t>20kg/箱</t>
        </is>
      </c>
      <c r="F363" s="17" t="n">
        <v>4</v>
      </c>
      <c r="G363" s="18" t="inlineStr">
        <is>
          <t>箱</t>
        </is>
      </c>
      <c r="H363" s="18" t="n">
        <v>825</v>
      </c>
      <c r="I363" s="18">
        <f>F363*H363</f>
        <v/>
      </c>
      <c r="J363" s="18" t="inlineStr">
        <is>
          <t>智锐</t>
        </is>
      </c>
      <c r="K363" s="329" t="n"/>
      <c r="L363" s="329" t="n"/>
    </row>
    <row r="364" ht="18" customFormat="1" customHeight="1" s="6">
      <c r="A364" s="11" t="n">
        <v>45359</v>
      </c>
      <c r="B364" s="12" t="n"/>
      <c r="C364" s="12" t="inlineStr">
        <is>
          <t>四川绿竹风时代洗涤有限公司</t>
        </is>
      </c>
      <c r="D364" s="12" t="inlineStr">
        <is>
          <t>JTX600导向带-23084备货出</t>
        </is>
      </c>
      <c r="E364" s="169" t="inlineStr">
        <is>
          <t>400米/卷</t>
        </is>
      </c>
      <c r="F364" s="33" t="n">
        <v>30</v>
      </c>
      <c r="G364" s="33" t="inlineStr">
        <is>
          <t>卷</t>
        </is>
      </c>
      <c r="H364" s="33" t="n">
        <v>235</v>
      </c>
      <c r="I364" s="33">
        <f>F364*H364</f>
        <v/>
      </c>
      <c r="J364" s="33" t="inlineStr">
        <is>
          <t>智锐</t>
        </is>
      </c>
      <c r="K364" s="356" t="n">
        <v>130</v>
      </c>
      <c r="L364" s="357" t="inlineStr">
        <is>
          <t>城市之星</t>
        </is>
      </c>
    </row>
    <row r="365" ht="18" customFormat="1" customHeight="1" s="6">
      <c r="A365" s="11" t="n">
        <v>45359</v>
      </c>
      <c r="B365" s="12" t="n"/>
      <c r="C365" s="12" t="inlineStr">
        <is>
          <t>四川绿竹风时代洗涤有限公司</t>
        </is>
      </c>
      <c r="D365" s="12" t="inlineStr">
        <is>
          <t>英国蜡粉-23084备货出</t>
        </is>
      </c>
      <c r="E365" s="12" t="inlineStr">
        <is>
          <t>20kg/箱</t>
        </is>
      </c>
      <c r="F365" s="33" t="n">
        <v>1</v>
      </c>
      <c r="G365" s="33" t="inlineStr">
        <is>
          <t>箱</t>
        </is>
      </c>
      <c r="H365" s="33" t="n">
        <v>825</v>
      </c>
      <c r="I365" s="33">
        <f>F365*H365</f>
        <v/>
      </c>
      <c r="J365" s="33" t="inlineStr">
        <is>
          <t>智锐</t>
        </is>
      </c>
      <c r="K365" s="329" t="n"/>
      <c r="L365" s="329" t="n"/>
    </row>
    <row r="366" ht="18" customHeight="1" s="322">
      <c r="A366" s="20" t="n">
        <v>45359</v>
      </c>
      <c r="B366" s="14" t="n">
        <v>23107</v>
      </c>
      <c r="C366" s="29" t="inlineStr">
        <is>
          <t>厦门市霍夫曼机械设备有限公司</t>
        </is>
      </c>
      <c r="D366" s="16" t="inlineStr">
        <is>
          <t>5#清洁剂</t>
        </is>
      </c>
      <c r="E366" s="16" t="n"/>
      <c r="F366" s="17" t="n">
        <v>5</v>
      </c>
      <c r="G366" s="18" t="inlineStr">
        <is>
          <t>瓶</t>
        </is>
      </c>
      <c r="H366" s="18" t="n">
        <v>120</v>
      </c>
      <c r="I366" s="18">
        <f>F366*H366</f>
        <v/>
      </c>
      <c r="J366" s="19" t="inlineStr">
        <is>
          <t>到付</t>
        </is>
      </c>
      <c r="K366" s="335" t="n">
        <v>0</v>
      </c>
      <c r="L366" s="17" t="inlineStr">
        <is>
          <t>/</t>
        </is>
      </c>
      <c r="M366" s="364" t="n"/>
    </row>
    <row r="367" ht="18" customHeight="1" s="322">
      <c r="A367" s="20" t="n">
        <v>45359</v>
      </c>
      <c r="B367" s="16" t="n"/>
      <c r="C367" s="48" t="inlineStr">
        <is>
          <t>云南标志机电设备有限公司</t>
        </is>
      </c>
      <c r="D367" s="16" t="inlineStr">
        <is>
          <t>英国蜡粉-23084备货出</t>
        </is>
      </c>
      <c r="E367" s="16" t="inlineStr">
        <is>
          <t>20kg/箱</t>
        </is>
      </c>
      <c r="F367" s="17" t="n">
        <v>1</v>
      </c>
      <c r="G367" s="18" t="inlineStr">
        <is>
          <t>箱</t>
        </is>
      </c>
      <c r="H367" s="18" t="n">
        <v>825</v>
      </c>
      <c r="I367" s="18">
        <f>F367*H367</f>
        <v/>
      </c>
      <c r="J367" s="19" t="inlineStr">
        <is>
          <t>到付</t>
        </is>
      </c>
      <c r="K367" s="330" t="n">
        <v>0</v>
      </c>
      <c r="L367" s="327" t="inlineStr">
        <is>
          <t>/</t>
        </is>
      </c>
    </row>
    <row r="368" ht="18" customHeight="1" s="322">
      <c r="A368" s="20" t="n">
        <v>45359</v>
      </c>
      <c r="B368" s="16" t="n"/>
      <c r="C368" s="48" t="inlineStr">
        <is>
          <t>云南标志机电设备有限公司</t>
        </is>
      </c>
      <c r="D368" s="16" t="inlineStr">
        <is>
          <t>JTX600导向带-23084备货出</t>
        </is>
      </c>
      <c r="E368" s="142" t="inlineStr">
        <is>
          <t>400米/卷</t>
        </is>
      </c>
      <c r="F368" s="17" t="n">
        <v>3</v>
      </c>
      <c r="G368" s="18" t="inlineStr">
        <is>
          <t>卷</t>
        </is>
      </c>
      <c r="H368" s="18" t="n">
        <v>235</v>
      </c>
      <c r="I368" s="18">
        <f>F368*H368</f>
        <v/>
      </c>
      <c r="J368" s="19" t="inlineStr">
        <is>
          <t>到付</t>
        </is>
      </c>
      <c r="K368" s="329" t="n"/>
      <c r="L368" s="329" t="n"/>
    </row>
    <row r="369" ht="18" customFormat="1" customHeight="1" s="6">
      <c r="A369" s="11" t="n">
        <v>45361</v>
      </c>
      <c r="B369" s="12" t="n"/>
      <c r="C369" s="84" t="inlineStr">
        <is>
          <t>惠州市新天亮洗洁有限公司</t>
        </is>
      </c>
      <c r="D369" s="12" t="inlineStr">
        <is>
          <t>T900 AID 毛毡，包边缝合-无锡发</t>
        </is>
      </c>
      <c r="E369" s="12" t="inlineStr">
        <is>
          <t>3.35*5.2米</t>
        </is>
      </c>
      <c r="F369" s="33" t="n">
        <v>5.2</v>
      </c>
      <c r="G369" s="33" t="inlineStr">
        <is>
          <t>米</t>
        </is>
      </c>
      <c r="H369" s="33" t="n">
        <v>180</v>
      </c>
      <c r="I369" s="33">
        <f>F369*H369</f>
        <v/>
      </c>
      <c r="J369" s="33" t="inlineStr">
        <is>
          <t>智锐</t>
        </is>
      </c>
      <c r="K369" s="358" t="n"/>
      <c r="L369" s="12" t="inlineStr">
        <is>
          <t>无锡顺丰</t>
        </is>
      </c>
    </row>
    <row r="370" ht="18" customHeight="1" s="322">
      <c r="A370" s="20" t="n">
        <v>45361</v>
      </c>
      <c r="B370" s="26" t="n"/>
      <c r="C370" s="14" t="inlineStr">
        <is>
          <t>苏州市杭杰睿机械科技有限公司</t>
        </is>
      </c>
      <c r="D370" s="16" t="inlineStr">
        <is>
          <t>常规带钢丝网上蜡布-无锡发</t>
        </is>
      </c>
      <c r="E370" s="16" t="inlineStr">
        <is>
          <t>3.1*2.1米</t>
        </is>
      </c>
      <c r="F370" s="17" t="n">
        <v>1</v>
      </c>
      <c r="G370" s="18" t="inlineStr">
        <is>
          <t>张</t>
        </is>
      </c>
      <c r="H370" s="18" t="n">
        <v>530</v>
      </c>
      <c r="I370" s="18">
        <f>F370*H370</f>
        <v/>
      </c>
      <c r="J370" s="19" t="inlineStr">
        <is>
          <t>到付</t>
        </is>
      </c>
      <c r="K370" s="335" t="n">
        <v>0</v>
      </c>
      <c r="L370" s="17" t="inlineStr">
        <is>
          <t>/</t>
        </is>
      </c>
    </row>
    <row r="371" ht="18" customHeight="1" s="322">
      <c r="A371" s="20" t="n">
        <v>45361</v>
      </c>
      <c r="B371" s="26" t="n"/>
      <c r="C371" s="14" t="inlineStr">
        <is>
          <t>泰州李珍</t>
        </is>
      </c>
      <c r="D371" s="16" t="inlineStr">
        <is>
          <t>T900 AID 毛毡，包边缝合-无锡发</t>
        </is>
      </c>
      <c r="E371" s="35" t="inlineStr">
        <is>
          <t>3.6*5.2米*2张</t>
        </is>
      </c>
      <c r="F371" s="162" t="n">
        <v>10.4</v>
      </c>
      <c r="G371" s="163" t="inlineStr">
        <is>
          <t>米</t>
        </is>
      </c>
      <c r="H371" s="163" t="n">
        <v>180</v>
      </c>
      <c r="I371" s="18">
        <f>F371*H371</f>
        <v/>
      </c>
      <c r="J371" s="18" t="inlineStr">
        <is>
          <t>智锐</t>
        </is>
      </c>
      <c r="K371" s="16" t="n"/>
      <c r="L371" s="14" t="inlineStr">
        <is>
          <t>无锡德邦</t>
        </is>
      </c>
    </row>
    <row r="372" ht="18" customHeight="1" s="322">
      <c r="A372" s="20" t="n">
        <v>45362</v>
      </c>
      <c r="B372" s="14" t="n">
        <v>23111</v>
      </c>
      <c r="C372" s="16" t="inlineStr">
        <is>
          <t>泰州李珍</t>
        </is>
      </c>
      <c r="D372" s="164" t="inlineStr">
        <is>
          <t>包辊高温布</t>
        </is>
      </c>
      <c r="E372" s="16" t="inlineStr">
        <is>
          <t>1.6米门幅  50米/卷  发德邦</t>
        </is>
      </c>
      <c r="F372" s="17" t="n">
        <v>50</v>
      </c>
      <c r="G372" s="18" t="inlineStr">
        <is>
          <t>米</t>
        </is>
      </c>
      <c r="H372" s="18" t="n">
        <v>75</v>
      </c>
      <c r="I372" s="18">
        <f>F372*H372</f>
        <v/>
      </c>
      <c r="J372" s="18" t="inlineStr">
        <is>
          <t>智锐</t>
        </is>
      </c>
      <c r="K372" s="333" t="n">
        <v>59</v>
      </c>
      <c r="L372" s="17" t="inlineStr">
        <is>
          <t>德邦</t>
        </is>
      </c>
    </row>
    <row r="373" ht="18" customFormat="1" customHeight="1" s="3">
      <c r="A373" s="30" t="n">
        <v>45362</v>
      </c>
      <c r="B373" s="27" t="n">
        <v>23110</v>
      </c>
      <c r="C373" s="27" t="inlineStr">
        <is>
          <t>浙江和兴医疗科技服务有限公司</t>
        </is>
      </c>
      <c r="D373" s="27" t="inlineStr">
        <is>
          <t>钻石纹防滑带</t>
        </is>
      </c>
      <c r="E373" s="27" t="inlineStr">
        <is>
          <t>50*2620mm  拍下照 + 送毛毡零头 3-4块</t>
        </is>
      </c>
      <c r="F373" s="28" t="n">
        <v>10</v>
      </c>
      <c r="G373" s="28" t="inlineStr">
        <is>
          <t>条</t>
        </is>
      </c>
      <c r="H373" s="28" t="n">
        <v>53.3</v>
      </c>
      <c r="I373" s="28">
        <f>F373*H373</f>
        <v/>
      </c>
      <c r="J373" s="28" t="inlineStr">
        <is>
          <t>到付</t>
        </is>
      </c>
      <c r="K373" s="359" t="n">
        <v>0</v>
      </c>
      <c r="L373" s="28" t="inlineStr">
        <is>
          <t>/</t>
        </is>
      </c>
    </row>
    <row r="374" ht="18" customHeight="1" s="322">
      <c r="A374" s="20" t="n">
        <v>45362</v>
      </c>
      <c r="B374" s="14" t="n">
        <v>23112</v>
      </c>
      <c r="C374" s="16" t="inlineStr">
        <is>
          <t>镇江句容博尔发洗涤</t>
        </is>
      </c>
      <c r="D374" s="16" t="inlineStr">
        <is>
          <t>欧洲进口弹簧</t>
        </is>
      </c>
      <c r="E374" s="16" t="inlineStr">
        <is>
          <t>560米/辊 弹簧高度 11mm</t>
        </is>
      </c>
      <c r="F374" s="17" t="n">
        <v>560</v>
      </c>
      <c r="G374" s="18" t="inlineStr">
        <is>
          <t>米</t>
        </is>
      </c>
      <c r="H374" s="18" t="n">
        <v>17.6</v>
      </c>
      <c r="I374" s="18">
        <f>F374*H374</f>
        <v/>
      </c>
      <c r="J374" s="18" t="inlineStr">
        <is>
          <t>智锐</t>
        </is>
      </c>
      <c r="K374" s="333" t="n"/>
      <c r="L374" s="14" t="inlineStr">
        <is>
          <t>城市之星</t>
        </is>
      </c>
    </row>
    <row r="375" ht="18" customHeight="1" s="322">
      <c r="A375" s="20" t="n">
        <v>45362</v>
      </c>
      <c r="B375" s="14" t="n"/>
      <c r="C375" s="14" t="inlineStr">
        <is>
          <t>王雷</t>
        </is>
      </c>
      <c r="D375" s="16" t="inlineStr">
        <is>
          <t>T900 AID 毛毡，包边缝合-23084备货出</t>
        </is>
      </c>
      <c r="E375" s="16" t="inlineStr">
        <is>
          <t>3.6*5.2米*1张  发货人写：王雷  17782688980</t>
        </is>
      </c>
      <c r="F375" s="17" t="n">
        <v>5.2</v>
      </c>
      <c r="G375" s="18" t="inlineStr">
        <is>
          <t>米</t>
        </is>
      </c>
      <c r="H375" s="18" t="n">
        <v>180</v>
      </c>
      <c r="I375" s="18">
        <f>F375*H375</f>
        <v/>
      </c>
      <c r="J375" s="18" t="inlineStr">
        <is>
          <t>智锐</t>
        </is>
      </c>
      <c r="K375" s="335" t="n">
        <v>80</v>
      </c>
      <c r="L375" s="14" t="inlineStr">
        <is>
          <t>城市之星</t>
        </is>
      </c>
    </row>
    <row r="376" ht="18" customHeight="1" s="322">
      <c r="A376" s="23" t="n">
        <v>45362</v>
      </c>
      <c r="B376" s="22" t="n">
        <v>23113</v>
      </c>
      <c r="C376" s="80" t="inlineStr">
        <is>
          <t>内蒙古博阳酒店用品有限公司</t>
        </is>
      </c>
      <c r="D376" s="22" t="inlineStr">
        <is>
          <t>美国小地球蜡膏Clena Cote</t>
        </is>
      </c>
      <c r="E376" s="22" t="inlineStr">
        <is>
          <t>16kg/桶  新客户第一次发货麻烦拍下照</t>
        </is>
      </c>
      <c r="F376" s="21" t="n">
        <v>1</v>
      </c>
      <c r="G376" s="21" t="inlineStr">
        <is>
          <t>桶</t>
        </is>
      </c>
      <c r="H376" s="21" t="n">
        <v>1150</v>
      </c>
      <c r="I376" s="18">
        <f>F376*H376</f>
        <v/>
      </c>
      <c r="J376" s="21" t="inlineStr">
        <is>
          <t>智锐</t>
        </is>
      </c>
      <c r="K376" s="330" t="n">
        <v>100</v>
      </c>
      <c r="L376" s="327" t="inlineStr">
        <is>
          <t>城市之星</t>
        </is>
      </c>
    </row>
    <row r="377" ht="18" customHeight="1" s="322">
      <c r="A377" s="20" t="n">
        <v>45362</v>
      </c>
      <c r="B377" s="14" t="n"/>
      <c r="C377" s="48" t="inlineStr">
        <is>
          <t>内蒙古博阳酒店用品有限公司</t>
        </is>
      </c>
      <c r="D377" s="14" t="inlineStr">
        <is>
          <t>常规带钢丝网上蜡布-23084备货出</t>
        </is>
      </c>
      <c r="E377" s="14" t="inlineStr">
        <is>
          <t>3.1*2.1米</t>
        </is>
      </c>
      <c r="F377" s="17" t="n">
        <v>1</v>
      </c>
      <c r="G377" s="17" t="inlineStr">
        <is>
          <t>张</t>
        </is>
      </c>
      <c r="H377" s="17" t="n">
        <v>530</v>
      </c>
      <c r="I377" s="18">
        <f>F377*H377</f>
        <v/>
      </c>
      <c r="J377" s="21" t="inlineStr">
        <is>
          <t>智锐</t>
        </is>
      </c>
      <c r="K377" s="329" t="n"/>
      <c r="L377" s="329" t="n"/>
    </row>
    <row r="378" ht="18" customHeight="1" s="322">
      <c r="A378" s="20" t="n">
        <v>45362</v>
      </c>
      <c r="B378" s="14" t="n"/>
      <c r="C378" s="14" t="inlineStr">
        <is>
          <t>贵阳市白云区红城洗涤中心</t>
        </is>
      </c>
      <c r="D378" s="14" t="inlineStr">
        <is>
          <t>英国蜡粉-23084备货出</t>
        </is>
      </c>
      <c r="E378" s="14" t="inlineStr">
        <is>
          <t>20公斤/纸箱</t>
        </is>
      </c>
      <c r="F378" s="17" t="n">
        <v>2</v>
      </c>
      <c r="G378" s="18" t="inlineStr">
        <is>
          <t>箱</t>
        </is>
      </c>
      <c r="H378" s="18" t="n">
        <v>825</v>
      </c>
      <c r="I378" s="18">
        <f>F378*H378</f>
        <v/>
      </c>
      <c r="J378" s="21" t="inlineStr">
        <is>
          <t>智锐</t>
        </is>
      </c>
      <c r="K378" s="335" t="n">
        <v>110</v>
      </c>
      <c r="L378" s="14" t="inlineStr">
        <is>
          <t>城市之星</t>
        </is>
      </c>
    </row>
    <row r="379" ht="18" customHeight="1" s="322">
      <c r="A379" s="20" t="n">
        <v>45362</v>
      </c>
      <c r="B379" s="14" t="n"/>
      <c r="C379" s="16" t="inlineStr">
        <is>
          <t>哈尔滨沐祺机电有限公司</t>
        </is>
      </c>
      <c r="D379" s="16" t="inlineStr">
        <is>
          <t>T900 AID 毛毡，包边缝合-23084备货出</t>
        </is>
      </c>
      <c r="E379" s="16" t="inlineStr">
        <is>
          <t>3.6*5.1米*2张</t>
        </is>
      </c>
      <c r="F379" s="17" t="n">
        <v>10.2</v>
      </c>
      <c r="G379" s="18" t="inlineStr">
        <is>
          <t>米</t>
        </is>
      </c>
      <c r="H379" s="18" t="n">
        <v>180</v>
      </c>
      <c r="I379" s="18">
        <f>F379*H379</f>
        <v/>
      </c>
      <c r="J379" s="21" t="inlineStr">
        <is>
          <t>智锐</t>
        </is>
      </c>
      <c r="K379" s="335" t="n">
        <v>140</v>
      </c>
      <c r="L379" s="14" t="inlineStr">
        <is>
          <t>城市之星</t>
        </is>
      </c>
    </row>
    <row r="380" ht="18" customHeight="1" s="322">
      <c r="A380" s="20" t="n">
        <v>45362</v>
      </c>
      <c r="B380" s="14" t="n"/>
      <c r="C380" s="48" t="inlineStr">
        <is>
          <t>东莞市正宏洗涤设备有限公司</t>
        </is>
      </c>
      <c r="D380" s="16" t="inlineStr">
        <is>
          <t>T900 AID 毛毡，包边缝合-23084备货出</t>
        </is>
      </c>
      <c r="E380" s="16" t="inlineStr">
        <is>
          <t>3.6*5.2米*3张</t>
        </is>
      </c>
      <c r="F380" s="17" t="n">
        <v>15.6</v>
      </c>
      <c r="G380" s="130" t="inlineStr">
        <is>
          <t>米</t>
        </is>
      </c>
      <c r="H380" s="130" t="n">
        <v>180</v>
      </c>
      <c r="I380" s="18">
        <f>F380*H380</f>
        <v/>
      </c>
      <c r="J380" s="21" t="inlineStr">
        <is>
          <t>智锐</t>
        </is>
      </c>
      <c r="K380" s="330" t="n">
        <v>200</v>
      </c>
      <c r="L380" s="327" t="inlineStr">
        <is>
          <t>城市之星</t>
        </is>
      </c>
    </row>
    <row r="381" ht="18" customHeight="1" s="322">
      <c r="A381" s="20" t="n">
        <v>45362</v>
      </c>
      <c r="B381" s="14" t="n"/>
      <c r="C381" s="48" t="inlineStr">
        <is>
          <t>东莞市正宏洗涤设备有限公司</t>
        </is>
      </c>
      <c r="D381" s="16" t="inlineStr">
        <is>
          <t>T900 AID 毛毡，包边缝合-22932备货出</t>
        </is>
      </c>
      <c r="E381" s="16" t="inlineStr">
        <is>
          <t>3.3*5.2米*2张</t>
        </is>
      </c>
      <c r="F381" s="17" t="n">
        <v>10.4</v>
      </c>
      <c r="G381" s="130" t="inlineStr">
        <is>
          <t>米</t>
        </is>
      </c>
      <c r="H381" s="130" t="n">
        <v>167.5</v>
      </c>
      <c r="I381" s="18">
        <f>F381*H381</f>
        <v/>
      </c>
      <c r="J381" s="21" t="inlineStr">
        <is>
          <t>智锐</t>
        </is>
      </c>
      <c r="K381" s="329" t="n"/>
      <c r="L381" s="329" t="n"/>
    </row>
    <row r="382" ht="18" customHeight="1" s="322">
      <c r="A382" s="20" t="n">
        <v>45362</v>
      </c>
      <c r="B382" s="14" t="n">
        <v>23114</v>
      </c>
      <c r="C382" s="14" t="inlineStr">
        <is>
          <t>武汉得力宝洗涤设备有限公司</t>
        </is>
      </c>
      <c r="D382" s="48" t="inlineStr">
        <is>
          <t>绿黑弹性带</t>
        </is>
      </c>
      <c r="E382" s="14" t="inlineStr">
        <is>
          <t>50*2240mm</t>
        </is>
      </c>
      <c r="F382" s="21" t="n">
        <v>12</v>
      </c>
      <c r="G382" s="21" t="inlineStr">
        <is>
          <t>条</t>
        </is>
      </c>
      <c r="H382" s="21">
        <f>2.24*90+6</f>
        <v/>
      </c>
      <c r="I382" s="18">
        <f>F382*H382</f>
        <v/>
      </c>
      <c r="J382" s="19" t="inlineStr">
        <is>
          <t>到付</t>
        </is>
      </c>
      <c r="K382" s="335" t="n">
        <v>0</v>
      </c>
      <c r="L382" s="17" t="inlineStr">
        <is>
          <t>/</t>
        </is>
      </c>
    </row>
    <row r="383" ht="18" customFormat="1" customHeight="1" s="74">
      <c r="A383" s="20" t="n">
        <v>45362</v>
      </c>
      <c r="B383" s="14" t="n"/>
      <c r="C383" s="48" t="inlineStr">
        <is>
          <t>汕尾海丰县鸿发洗涤公司</t>
        </is>
      </c>
      <c r="D383" s="197" t="inlineStr">
        <is>
          <t>涤棉带-无锡发 直采</t>
        </is>
      </c>
      <c r="E383" s="35" t="inlineStr">
        <is>
          <t>150*6220mm  不含扣长度 钢扣是狼牙扣</t>
        </is>
      </c>
      <c r="F383" s="106" t="n">
        <v>50</v>
      </c>
      <c r="G383" s="18" t="inlineStr">
        <is>
          <t>条</t>
        </is>
      </c>
      <c r="H383" s="18" t="n">
        <v>49</v>
      </c>
      <c r="I383" s="18">
        <f>F383*H383</f>
        <v/>
      </c>
      <c r="J383" s="21" t="inlineStr">
        <is>
          <t>智锐</t>
        </is>
      </c>
      <c r="K383" s="335" t="n">
        <v>135</v>
      </c>
      <c r="L383" s="17" t="inlineStr">
        <is>
          <t>无锡百世</t>
        </is>
      </c>
    </row>
    <row r="384" ht="18" customHeight="1" s="322">
      <c r="A384" s="20" t="n">
        <v>45362</v>
      </c>
      <c r="B384" s="346" t="n"/>
      <c r="C384" s="16" t="inlineStr">
        <is>
          <t>杭州宝盛水博园大酒店有限公司</t>
        </is>
      </c>
      <c r="D384" s="16" t="inlineStr">
        <is>
          <t>美国小地球蜡粉-23084备货出</t>
        </is>
      </c>
      <c r="E384" s="121" t="inlineStr">
        <is>
          <t>22.5kg/桶</t>
        </is>
      </c>
      <c r="F384" s="18" t="n">
        <v>2</v>
      </c>
      <c r="G384" s="18" t="inlineStr">
        <is>
          <t>桶</t>
        </is>
      </c>
      <c r="H384" s="18" t="n">
        <v>1147.5</v>
      </c>
      <c r="I384" s="18">
        <f>F384*H384</f>
        <v/>
      </c>
      <c r="J384" s="18" t="inlineStr">
        <is>
          <t>智锐</t>
        </is>
      </c>
      <c r="K384" s="341" t="n">
        <v>69</v>
      </c>
      <c r="L384" s="18" t="inlineStr">
        <is>
          <t>德邦</t>
        </is>
      </c>
    </row>
    <row r="385" ht="18" customHeight="1" s="322">
      <c r="A385" s="20" t="n">
        <v>45362</v>
      </c>
      <c r="B385" s="14" t="n">
        <v>23115</v>
      </c>
      <c r="C385" s="16" t="inlineStr">
        <is>
          <t>泰州李珍</t>
        </is>
      </c>
      <c r="D385" s="48" t="inlineStr">
        <is>
          <t>打孔毛毡带</t>
        </is>
      </c>
      <c r="E385" s="14" t="inlineStr">
        <is>
          <t>65*2370mm  拍下照</t>
        </is>
      </c>
      <c r="F385" s="21" t="n">
        <v>20</v>
      </c>
      <c r="G385" s="21" t="inlineStr">
        <is>
          <t>条</t>
        </is>
      </c>
      <c r="H385" s="21" t="n">
        <v>48.29</v>
      </c>
      <c r="I385" s="18">
        <f>F385*H385</f>
        <v/>
      </c>
      <c r="J385" s="18" t="inlineStr">
        <is>
          <t>智锐</t>
        </is>
      </c>
      <c r="K385" s="335" t="n">
        <v>11</v>
      </c>
      <c r="L385" s="18" t="inlineStr">
        <is>
          <t>德邦</t>
        </is>
      </c>
    </row>
    <row r="386" ht="18" customHeight="1" s="322">
      <c r="A386" s="20" t="n">
        <v>45363</v>
      </c>
      <c r="B386" s="14" t="n">
        <v>23116</v>
      </c>
      <c r="C386" s="16" t="inlineStr">
        <is>
          <t>深圳市锦隆洗涤有限公司</t>
        </is>
      </c>
      <c r="D386" s="14" t="inlineStr">
        <is>
          <t>850g 涤纶芳纶复合 AID 毛毡，包边缝合</t>
        </is>
      </c>
      <c r="E386" s="16" t="inlineStr">
        <is>
          <t>3.6*8.3米*2张</t>
        </is>
      </c>
      <c r="F386" s="17" t="n">
        <v>16.6</v>
      </c>
      <c r="G386" s="18" t="inlineStr">
        <is>
          <t>米</t>
        </is>
      </c>
      <c r="H386" s="18" t="n">
        <v>397.8</v>
      </c>
      <c r="I386" s="18">
        <f>F386*H386</f>
        <v/>
      </c>
      <c r="J386" s="18" t="inlineStr">
        <is>
          <t>智锐</t>
        </is>
      </c>
      <c r="K386" s="335" t="n">
        <v>150</v>
      </c>
      <c r="L386" s="14" t="inlineStr">
        <is>
          <t>城市之星</t>
        </is>
      </c>
    </row>
    <row r="387" ht="18" customHeight="1" s="322">
      <c r="A387" s="36" t="n">
        <v>45363</v>
      </c>
      <c r="B387" s="26" t="n">
        <v>23117</v>
      </c>
      <c r="C387" s="26" t="inlineStr">
        <is>
          <t>宁波市大象清洗服务有限公司</t>
        </is>
      </c>
      <c r="D387" s="26" t="inlineStr">
        <is>
          <t>JTX600导向带</t>
        </is>
      </c>
      <c r="E387" s="26" t="inlineStr">
        <is>
          <t>400米/卷</t>
        </is>
      </c>
      <c r="F387" s="19" t="n">
        <v>8</v>
      </c>
      <c r="G387" s="19" t="inlineStr">
        <is>
          <t>卷</t>
        </is>
      </c>
      <c r="H387" s="19" t="n">
        <v>235</v>
      </c>
      <c r="I387" s="18">
        <f>F387*H387</f>
        <v/>
      </c>
      <c r="J387" s="19" t="inlineStr">
        <is>
          <t>智锐</t>
        </is>
      </c>
      <c r="K387" s="339" t="n">
        <v>17</v>
      </c>
      <c r="L387" s="19" t="inlineStr">
        <is>
          <t>德邦</t>
        </is>
      </c>
    </row>
    <row r="388" ht="18" customHeight="1" s="322">
      <c r="A388" s="36" t="n">
        <v>45363</v>
      </c>
      <c r="B388" s="26" t="n"/>
      <c r="C388" s="26" t="inlineStr">
        <is>
          <t>宁波市大象清洗服务有限公司</t>
        </is>
      </c>
      <c r="D388" s="26" t="inlineStr">
        <is>
          <t>德国高温蜡粉-无锡发</t>
        </is>
      </c>
      <c r="E388" s="26" t="inlineStr">
        <is>
          <t>20kg/纸箱</t>
        </is>
      </c>
      <c r="F388" s="19" t="n">
        <v>1</v>
      </c>
      <c r="G388" s="19" t="inlineStr">
        <is>
          <t>箱</t>
        </is>
      </c>
      <c r="H388" s="19" t="n">
        <v>1840</v>
      </c>
      <c r="I388" s="18">
        <f>F388*H388</f>
        <v/>
      </c>
      <c r="J388" s="19" t="inlineStr">
        <is>
          <t>智锐</t>
        </is>
      </c>
      <c r="K388" s="339" t="n">
        <v>34</v>
      </c>
      <c r="L388" s="26" t="inlineStr">
        <is>
          <t>无锡德邦</t>
        </is>
      </c>
    </row>
    <row r="389" ht="18" customFormat="1" customHeight="1" s="6">
      <c r="A389" s="11" t="n">
        <v>45363</v>
      </c>
      <c r="B389" s="12" t="n"/>
      <c r="C389" s="145" t="inlineStr">
        <is>
          <t>高新技术产业开发区万骏通用机械经营部</t>
        </is>
      </c>
      <c r="D389" s="12" t="inlineStr">
        <is>
          <t>英国蜡粉-无锡发</t>
        </is>
      </c>
      <c r="E389" s="12" t="inlineStr">
        <is>
          <t>20kg/纸箱 分成5kg/桶*4</t>
        </is>
      </c>
      <c r="F389" s="33" t="n">
        <v>1</v>
      </c>
      <c r="G389" s="33" t="inlineStr">
        <is>
          <t>箱</t>
        </is>
      </c>
      <c r="H389" s="33" t="n">
        <v>825</v>
      </c>
      <c r="I389" s="33">
        <f>F389*H389</f>
        <v/>
      </c>
      <c r="J389" s="33" t="inlineStr">
        <is>
          <t>到付</t>
        </is>
      </c>
      <c r="K389" s="358" t="n">
        <v>0</v>
      </c>
      <c r="L389" s="33" t="inlineStr">
        <is>
          <t>/</t>
        </is>
      </c>
    </row>
    <row r="390" ht="18" customHeight="1" s="322">
      <c r="A390" s="20" t="n">
        <v>45364</v>
      </c>
      <c r="B390" s="14" t="n">
        <v>23126</v>
      </c>
      <c r="C390" s="14" t="inlineStr">
        <is>
          <t>海南启帆实业有限公司</t>
        </is>
      </c>
      <c r="D390" s="48" t="inlineStr">
        <is>
          <t>打孔毛毡带</t>
        </is>
      </c>
      <c r="E390" s="14" t="inlineStr">
        <is>
          <t>65*2265mm</t>
        </is>
      </c>
      <c r="F390" s="21" t="n">
        <v>2</v>
      </c>
      <c r="G390" s="21" t="inlineStr">
        <is>
          <t>条</t>
        </is>
      </c>
      <c r="H390" s="21" t="n">
        <v>46.51</v>
      </c>
      <c r="I390" s="18">
        <f>F390*H390</f>
        <v/>
      </c>
      <c r="J390" s="19" t="inlineStr">
        <is>
          <t>到付</t>
        </is>
      </c>
      <c r="K390" s="335" t="n">
        <v>0</v>
      </c>
      <c r="L390" s="17" t="inlineStr">
        <is>
          <t>/</t>
        </is>
      </c>
      <c r="M390" s="246" t="n"/>
    </row>
    <row r="391" ht="18" customHeight="1" s="322">
      <c r="A391" s="20" t="n">
        <v>45364</v>
      </c>
      <c r="B391" s="14" t="n">
        <v>23127</v>
      </c>
      <c r="C391" s="289" t="inlineStr">
        <is>
          <t>惠州市新天亮洗洁有限公司</t>
        </is>
      </c>
      <c r="D391" s="22" t="inlineStr">
        <is>
          <t>T900 AID 毛毡，包边缝合</t>
        </is>
      </c>
      <c r="E391" s="22" t="inlineStr">
        <is>
          <t>3.35*5.2米*2张</t>
        </is>
      </c>
      <c r="F391" s="21" t="n">
        <v>10.4</v>
      </c>
      <c r="G391" s="21" t="inlineStr">
        <is>
          <t>米</t>
        </is>
      </c>
      <c r="H391" s="21" t="n">
        <v>167.5</v>
      </c>
      <c r="I391" s="18">
        <f>F391*H391</f>
        <v/>
      </c>
      <c r="J391" s="21" t="inlineStr">
        <is>
          <t>智锐</t>
        </is>
      </c>
      <c r="K391" s="335" t="n">
        <v>110</v>
      </c>
      <c r="L391" s="14" t="inlineStr">
        <is>
          <t>城市之星</t>
        </is>
      </c>
    </row>
    <row r="392" ht="18" customHeight="1" s="322">
      <c r="A392" s="20" t="n">
        <v>45364</v>
      </c>
      <c r="B392" s="14" t="n">
        <v>23128</v>
      </c>
      <c r="C392" s="14" t="inlineStr">
        <is>
          <t>宁波市北仑荣邦洗涤有限公司</t>
        </is>
      </c>
      <c r="D392" s="16" t="inlineStr">
        <is>
          <t>T900 AID 毛毡，塑料带有“A”字样</t>
        </is>
      </c>
      <c r="E392" s="16" t="inlineStr">
        <is>
          <t>3.3*3.9*2张</t>
        </is>
      </c>
      <c r="F392" s="17" t="n">
        <v>3.9</v>
      </c>
      <c r="G392" s="18" t="inlineStr">
        <is>
          <t>米</t>
        </is>
      </c>
      <c r="H392" s="18" t="n">
        <v>167.5</v>
      </c>
      <c r="I392" s="18">
        <f>F392*H392</f>
        <v/>
      </c>
      <c r="J392" s="21" t="inlineStr">
        <is>
          <t>智锐</t>
        </is>
      </c>
      <c r="K392" s="330" t="n">
        <v>44</v>
      </c>
      <c r="L392" s="327" t="inlineStr">
        <is>
          <t>德邦</t>
        </is>
      </c>
    </row>
    <row r="393" ht="18" customFormat="1" customHeight="1" s="15">
      <c r="A393" s="75" t="n">
        <v>45364</v>
      </c>
      <c r="B393" s="76" t="n"/>
      <c r="C393" s="76" t="inlineStr">
        <is>
          <t>宁波市北仑荣邦洗涤有限公司</t>
        </is>
      </c>
      <c r="D393" s="76" t="inlineStr">
        <is>
          <t>T900 AID 毛毡，包边缝合-智锐买的仁经库存</t>
        </is>
      </c>
      <c r="E393" s="76" t="inlineStr">
        <is>
          <t>3.3*3.9米*1张  用仁经库存</t>
        </is>
      </c>
      <c r="F393" s="34" t="n">
        <v>3.9</v>
      </c>
      <c r="G393" s="34" t="inlineStr">
        <is>
          <t>米</t>
        </is>
      </c>
      <c r="H393" s="34" t="n"/>
      <c r="I393" s="34">
        <f>F393*H393</f>
        <v/>
      </c>
      <c r="J393" s="34" t="inlineStr">
        <is>
          <t>智锐</t>
        </is>
      </c>
      <c r="K393" s="328" t="n"/>
      <c r="L393" s="328" t="n"/>
    </row>
    <row r="394" ht="18" customHeight="1" s="322">
      <c r="A394" s="20" t="n">
        <v>45364</v>
      </c>
      <c r="B394" s="14" t="n"/>
      <c r="C394" s="14" t="inlineStr">
        <is>
          <t>宁波市北仑荣邦洗涤有限公司</t>
        </is>
      </c>
      <c r="D394" s="14" t="inlineStr">
        <is>
          <t>常规带钢丝网上蜡布-23084备货出</t>
        </is>
      </c>
      <c r="E394" s="14" t="inlineStr">
        <is>
          <t>3.1*2.1米</t>
        </is>
      </c>
      <c r="F394" s="17" t="n">
        <v>1</v>
      </c>
      <c r="G394" s="17" t="inlineStr">
        <is>
          <t>张</t>
        </is>
      </c>
      <c r="H394" s="17" t="n">
        <v>530</v>
      </c>
      <c r="I394" s="18">
        <f>F394*H394</f>
        <v/>
      </c>
      <c r="J394" s="21" t="inlineStr">
        <is>
          <t>智锐</t>
        </is>
      </c>
      <c r="K394" s="329" t="n"/>
      <c r="L394" s="329" t="n"/>
    </row>
    <row r="395" ht="18" customFormat="1" customHeight="1" s="8">
      <c r="A395" s="38" t="n">
        <v>45364</v>
      </c>
      <c r="B395" s="16" t="n">
        <v>23129</v>
      </c>
      <c r="C395" s="35" t="inlineStr">
        <is>
          <t>泰州市建鸿物联科技服务有限公司</t>
        </is>
      </c>
      <c r="D395" s="16" t="inlineStr">
        <is>
          <t>美国小地球蜡膏Clena Cote</t>
        </is>
      </c>
      <c r="E395" s="16" t="inlineStr">
        <is>
          <t xml:space="preserve">16kg/桶 </t>
        </is>
      </c>
      <c r="F395" s="18" t="n">
        <v>1</v>
      </c>
      <c r="G395" s="18" t="inlineStr">
        <is>
          <t>桶</t>
        </is>
      </c>
      <c r="H395" s="18" t="n">
        <v>1150</v>
      </c>
      <c r="I395" s="18">
        <f>F395*H395</f>
        <v/>
      </c>
      <c r="J395" s="18" t="inlineStr">
        <is>
          <t>智锐</t>
        </is>
      </c>
      <c r="K395" s="335" t="n">
        <v>29</v>
      </c>
      <c r="L395" s="18" t="inlineStr">
        <is>
          <t>德邦</t>
        </is>
      </c>
    </row>
    <row r="396" ht="18" customHeight="1" s="322">
      <c r="A396" s="20" t="n">
        <v>45364</v>
      </c>
      <c r="B396" s="14" t="n"/>
      <c r="C396" s="22" t="inlineStr">
        <is>
          <t>广州市金水牛洗衣洗涤服务有限公司</t>
        </is>
      </c>
      <c r="D396" s="22" t="inlineStr">
        <is>
          <t>850g 涤纶芳纶复合 AID 毛毡，包边缝合-23084备货出</t>
        </is>
      </c>
      <c r="E396" s="22" t="inlineStr">
        <is>
          <t xml:space="preserve">3.6*7.5米*3张   </t>
        </is>
      </c>
      <c r="F396" s="21" t="n">
        <v>22.5</v>
      </c>
      <c r="G396" s="21" t="inlineStr">
        <is>
          <t>米</t>
        </is>
      </c>
      <c r="H396" s="21" t="n">
        <v>397.8</v>
      </c>
      <c r="I396" s="18">
        <f>F396*H396</f>
        <v/>
      </c>
      <c r="J396" s="21" t="inlineStr">
        <is>
          <t>智锐</t>
        </is>
      </c>
      <c r="K396" s="335" t="n">
        <v>200</v>
      </c>
      <c r="L396" s="14" t="inlineStr">
        <is>
          <t>城市之星</t>
        </is>
      </c>
    </row>
    <row r="397" ht="18" customHeight="1" s="322">
      <c r="A397" s="20" t="n">
        <v>45364</v>
      </c>
      <c r="B397" s="14" t="n"/>
      <c r="C397" s="296" t="inlineStr">
        <is>
          <t>三亚贝尔特智能科技有限公司</t>
        </is>
      </c>
      <c r="D397" s="296" t="inlineStr">
        <is>
          <t>美国小地球蜡粉-23084备货出</t>
        </is>
      </c>
      <c r="E397" s="296" t="inlineStr">
        <is>
          <t>22.5公斤/桶</t>
        </is>
      </c>
      <c r="F397" s="143" t="n">
        <v>1</v>
      </c>
      <c r="G397" s="143" t="inlineStr">
        <is>
          <t>桶</t>
        </is>
      </c>
      <c r="H397" s="143" t="n">
        <v>1147.5</v>
      </c>
      <c r="I397" s="18">
        <f>F397*H397</f>
        <v/>
      </c>
      <c r="J397" s="157" t="inlineStr">
        <is>
          <t>到付</t>
        </is>
      </c>
      <c r="K397" s="335" t="n">
        <v>0</v>
      </c>
      <c r="L397" s="17" t="inlineStr">
        <is>
          <t>/</t>
        </is>
      </c>
    </row>
    <row r="398" ht="18" customHeight="1" s="322">
      <c r="A398" s="20" t="n">
        <v>45364</v>
      </c>
      <c r="B398" s="14" t="n">
        <v>23131</v>
      </c>
      <c r="C398" s="142" t="inlineStr">
        <is>
          <t>晏祥飞  史经理</t>
        </is>
      </c>
      <c r="D398" s="48" t="inlineStr">
        <is>
          <t>打孔毛毡带</t>
        </is>
      </c>
      <c r="E398" s="14" t="inlineStr">
        <is>
          <t>65*2370mm  发顺丰特快到付</t>
        </is>
      </c>
      <c r="F398" s="21" t="n">
        <v>11</v>
      </c>
      <c r="G398" s="21" t="inlineStr">
        <is>
          <t>条</t>
        </is>
      </c>
      <c r="H398" s="21" t="n">
        <v>48.29</v>
      </c>
      <c r="I398" s="18">
        <f>F398*H398</f>
        <v/>
      </c>
      <c r="J398" s="19" t="inlineStr">
        <is>
          <t>到付</t>
        </is>
      </c>
      <c r="K398" s="335" t="n">
        <v>0</v>
      </c>
      <c r="L398" s="17" t="inlineStr">
        <is>
          <t>/</t>
        </is>
      </c>
    </row>
    <row r="399" ht="18" customHeight="1" s="322">
      <c r="A399" s="20" t="n">
        <v>45365</v>
      </c>
      <c r="B399" s="14" t="n">
        <v>23132</v>
      </c>
      <c r="C399" s="48" t="inlineStr">
        <is>
          <t>山西凌涵洗涤服务有限公司</t>
        </is>
      </c>
      <c r="D399" s="16" t="inlineStr">
        <is>
          <t>安德鲁纯芳纶高温烫带</t>
        </is>
      </c>
      <c r="E399" s="16" t="inlineStr">
        <is>
          <t>98*3980mm 进口钢扣</t>
        </is>
      </c>
      <c r="F399" s="17" t="n">
        <v>31</v>
      </c>
      <c r="G399" s="18" t="inlineStr">
        <is>
          <t>条</t>
        </is>
      </c>
      <c r="H399" s="18">
        <f>3.98*26+15</f>
        <v/>
      </c>
      <c r="I399" s="18">
        <f>F399*H399</f>
        <v/>
      </c>
      <c r="J399" s="21" t="inlineStr">
        <is>
          <t>智锐</t>
        </is>
      </c>
      <c r="K399" s="335" t="n">
        <v>36</v>
      </c>
      <c r="L399" s="17" t="inlineStr">
        <is>
          <t>德邦</t>
        </is>
      </c>
    </row>
    <row r="400" ht="18" customHeight="1" s="322">
      <c r="A400" s="20" t="n">
        <v>45365</v>
      </c>
      <c r="B400" s="14" t="n">
        <v>23134</v>
      </c>
      <c r="C400" s="48" t="inlineStr">
        <is>
          <t>东莞市正宏洗涤设备有限公司</t>
        </is>
      </c>
      <c r="D400" s="41" t="inlineStr">
        <is>
          <t>美国3/4导向带</t>
        </is>
      </c>
      <c r="E400" s="14" t="inlineStr">
        <is>
          <t>100 码=91.44米</t>
        </is>
      </c>
      <c r="F400" s="17" t="n">
        <v>1</v>
      </c>
      <c r="G400" s="18" t="inlineStr">
        <is>
          <t>盒</t>
        </is>
      </c>
      <c r="H400" s="18" t="n">
        <v>87</v>
      </c>
      <c r="I400" s="18">
        <f>F400*H400</f>
        <v/>
      </c>
      <c r="J400" s="157" t="inlineStr">
        <is>
          <t>到付</t>
        </is>
      </c>
      <c r="K400" s="330" t="n">
        <v>0</v>
      </c>
      <c r="L400" s="327" t="inlineStr">
        <is>
          <t>/</t>
        </is>
      </c>
    </row>
    <row r="401" ht="18" customHeight="1" s="322">
      <c r="A401" s="20" t="n">
        <v>45365</v>
      </c>
      <c r="B401" s="14" t="n"/>
      <c r="C401" s="48" t="inlineStr">
        <is>
          <t>东莞市正宏洗涤设备有限公司</t>
        </is>
      </c>
      <c r="D401" s="41" t="inlineStr">
        <is>
          <t>美国3/4导向带-23084备货出</t>
        </is>
      </c>
      <c r="E401" s="14" t="inlineStr">
        <is>
          <t>100 码=91.44米</t>
        </is>
      </c>
      <c r="F401" s="17" t="n">
        <v>29</v>
      </c>
      <c r="G401" s="18" t="inlineStr">
        <is>
          <t>盒</t>
        </is>
      </c>
      <c r="H401" s="18" t="n">
        <v>87</v>
      </c>
      <c r="I401" s="18">
        <f>F401*H401</f>
        <v/>
      </c>
      <c r="J401" s="157" t="inlineStr">
        <is>
          <t>到付</t>
        </is>
      </c>
      <c r="K401" s="328" t="n"/>
      <c r="L401" s="328" t="n"/>
    </row>
    <row r="402" ht="18" customHeight="1" s="322">
      <c r="A402" s="20" t="n">
        <v>45365</v>
      </c>
      <c r="B402" s="14" t="n"/>
      <c r="C402" s="48" t="inlineStr">
        <is>
          <t>东莞市正宏洗涤设备有限公司</t>
        </is>
      </c>
      <c r="D402" s="41" t="inlineStr">
        <is>
          <t>美国1/2导向带-23084备货出</t>
        </is>
      </c>
      <c r="E402" s="14" t="inlineStr">
        <is>
          <t>100 码=91.44米</t>
        </is>
      </c>
      <c r="F402" s="17" t="n">
        <v>10</v>
      </c>
      <c r="G402" s="18" t="inlineStr">
        <is>
          <t>盒</t>
        </is>
      </c>
      <c r="H402" s="18" t="n">
        <v>83</v>
      </c>
      <c r="I402" s="18">
        <f>F402*H402</f>
        <v/>
      </c>
      <c r="J402" s="157" t="inlineStr">
        <is>
          <t>到付</t>
        </is>
      </c>
      <c r="K402" s="329" t="n"/>
      <c r="L402" s="329" t="n"/>
    </row>
    <row r="403" ht="18" customHeight="1" s="322">
      <c r="A403" s="20" t="n">
        <v>45365</v>
      </c>
      <c r="B403" s="1" t="n"/>
      <c r="C403" s="14" t="inlineStr">
        <is>
          <t>广州市海珠区四海酒店用品商行</t>
        </is>
      </c>
      <c r="D403" s="16" t="inlineStr">
        <is>
          <t>JTX600导向带-23084备货出</t>
        </is>
      </c>
      <c r="E403" s="16" t="inlineStr">
        <is>
          <t>400米/卷</t>
        </is>
      </c>
      <c r="F403" s="18" t="n">
        <v>2</v>
      </c>
      <c r="G403" s="18" t="inlineStr">
        <is>
          <t>卷</t>
        </is>
      </c>
      <c r="H403" s="18" t="n">
        <v>235</v>
      </c>
      <c r="I403" s="18">
        <f>F403*H403</f>
        <v/>
      </c>
      <c r="J403" s="21" t="inlineStr">
        <is>
          <t>智锐</t>
        </is>
      </c>
      <c r="K403" s="335" t="n">
        <v>19</v>
      </c>
      <c r="L403" s="17" t="inlineStr">
        <is>
          <t>德邦垫付</t>
        </is>
      </c>
    </row>
    <row r="404" ht="18" customHeight="1" s="322">
      <c r="A404" s="20" t="n">
        <v>45365</v>
      </c>
      <c r="B404" s="14" t="n"/>
      <c r="C404" s="16" t="inlineStr">
        <is>
          <t>陕西金河洗涤有限公司</t>
        </is>
      </c>
      <c r="D404" s="14" t="inlineStr">
        <is>
          <t>德国高温蜡粉-无锡发</t>
        </is>
      </c>
      <c r="E404" s="16" t="inlineStr">
        <is>
          <t xml:space="preserve">20公斤/纸箱  </t>
        </is>
      </c>
      <c r="F404" s="17" t="n">
        <v>1</v>
      </c>
      <c r="G404" s="18" t="inlineStr">
        <is>
          <t>箱</t>
        </is>
      </c>
      <c r="H404" s="18" t="n">
        <v>1840</v>
      </c>
      <c r="I404" s="18">
        <f>F404*H404</f>
        <v/>
      </c>
      <c r="J404" s="21" t="inlineStr">
        <is>
          <t>智锐</t>
        </is>
      </c>
      <c r="K404" s="335" t="n">
        <v>75</v>
      </c>
      <c r="L404" s="14" t="inlineStr">
        <is>
          <t>无锡德邦</t>
        </is>
      </c>
    </row>
    <row r="405" ht="18" customHeight="1" s="322">
      <c r="A405" s="20" t="n">
        <v>45365</v>
      </c>
      <c r="B405" s="14" t="n"/>
      <c r="C405" s="16" t="inlineStr">
        <is>
          <t>陕西金河洗涤有限公司</t>
        </is>
      </c>
      <c r="D405" s="14" t="inlineStr">
        <is>
          <t>德国高温蜡粉-未发 等新进口到再补发</t>
        </is>
      </c>
      <c r="E405" s="16" t="inlineStr">
        <is>
          <t xml:space="preserve">20公斤/纸箱  </t>
        </is>
      </c>
      <c r="F405" s="17" t="n">
        <v>1</v>
      </c>
      <c r="G405" s="18" t="inlineStr">
        <is>
          <t>箱</t>
        </is>
      </c>
      <c r="H405" s="18" t="n">
        <v>1840</v>
      </c>
      <c r="I405" s="18">
        <f>F405*H405</f>
        <v/>
      </c>
      <c r="J405" s="21" t="inlineStr">
        <is>
          <t>智锐</t>
        </is>
      </c>
      <c r="K405" s="14" t="n"/>
      <c r="L405" s="14" t="n"/>
    </row>
    <row r="406" ht="18" customHeight="1" s="322">
      <c r="A406" s="20" t="n">
        <v>45365</v>
      </c>
      <c r="B406" s="14" t="n"/>
      <c r="C406" s="14" t="inlineStr">
        <is>
          <t>青岛美瑞泰洗涤服务科技有限公司</t>
        </is>
      </c>
      <c r="D406" s="296" t="inlineStr">
        <is>
          <t>美国小地球蜡粉-23084备货出</t>
        </is>
      </c>
      <c r="E406" s="16" t="inlineStr">
        <is>
          <t>22.5公斤/桶</t>
        </is>
      </c>
      <c r="F406" s="17" t="n">
        <v>2</v>
      </c>
      <c r="G406" s="18" t="inlineStr">
        <is>
          <t>桶</t>
        </is>
      </c>
      <c r="H406" s="18" t="n">
        <v>1147.5</v>
      </c>
      <c r="I406" s="18">
        <f>F406*H406</f>
        <v/>
      </c>
      <c r="J406" s="21" t="inlineStr">
        <is>
          <t>智锐</t>
        </is>
      </c>
      <c r="K406" s="335" t="n">
        <v>100</v>
      </c>
      <c r="L406" s="14" t="inlineStr">
        <is>
          <t>城市之星</t>
        </is>
      </c>
    </row>
    <row r="407" ht="18" customHeight="1" s="322">
      <c r="A407" s="20" t="n">
        <v>45366</v>
      </c>
      <c r="B407" s="14" t="n">
        <v>23136</v>
      </c>
      <c r="C407" s="14" t="inlineStr">
        <is>
          <t>长春圣派科技有限公司</t>
        </is>
      </c>
      <c r="D407" s="14" t="inlineStr">
        <is>
          <t>进口红线全棉带</t>
        </is>
      </c>
      <c r="E407" s="14" t="inlineStr">
        <is>
          <t>50*1720mm  含钢扣长度</t>
        </is>
      </c>
      <c r="F407" s="17" t="n">
        <v>7</v>
      </c>
      <c r="G407" s="18" t="inlineStr">
        <is>
          <t>条</t>
        </is>
      </c>
      <c r="H407" s="18">
        <f>1.72*8.4+6</f>
        <v/>
      </c>
      <c r="I407" s="18">
        <f>F407*H407</f>
        <v/>
      </c>
      <c r="J407" s="157" t="inlineStr">
        <is>
          <t>到付</t>
        </is>
      </c>
      <c r="K407" s="335" t="n">
        <v>0</v>
      </c>
      <c r="L407" s="17" t="inlineStr">
        <is>
          <t>/</t>
        </is>
      </c>
    </row>
    <row r="408" ht="18" customHeight="1" s="322">
      <c r="A408" s="23" t="n">
        <v>45363</v>
      </c>
      <c r="B408" s="22" t="n">
        <v>23120</v>
      </c>
      <c r="C408" s="22" t="inlineStr">
        <is>
          <t>合肥安施洗涤设备有限公司</t>
        </is>
      </c>
      <c r="D408" s="22" t="inlineStr">
        <is>
          <t>淡绿色传动无缝带</t>
        </is>
      </c>
      <c r="E408" s="22" t="inlineStr">
        <is>
          <t>40*2355mm</t>
        </is>
      </c>
      <c r="F408" s="21" t="n">
        <v>2</v>
      </c>
      <c r="G408" s="21" t="inlineStr">
        <is>
          <t>条</t>
        </is>
      </c>
      <c r="H408" s="21">
        <f>2.355*0.04*2125</f>
        <v/>
      </c>
      <c r="I408" s="18">
        <f>F408*H408</f>
        <v/>
      </c>
      <c r="J408" s="21" t="inlineStr">
        <is>
          <t>智锐</t>
        </is>
      </c>
      <c r="K408" s="330" t="n">
        <v>35</v>
      </c>
      <c r="L408" s="327" t="inlineStr">
        <is>
          <t>德邦</t>
        </is>
      </c>
    </row>
    <row r="409" ht="18" customHeight="1" s="322">
      <c r="A409" s="23" t="n">
        <v>45363</v>
      </c>
      <c r="B409" s="22" t="n">
        <v>23120</v>
      </c>
      <c r="C409" s="22" t="inlineStr">
        <is>
          <t>合肥安施洗涤设备有限公司</t>
        </is>
      </c>
      <c r="D409" s="22" t="inlineStr">
        <is>
          <t>美国小地球蜡膏Clena Cote</t>
        </is>
      </c>
      <c r="E409" s="22" t="inlineStr">
        <is>
          <t xml:space="preserve">16kg/桶 </t>
        </is>
      </c>
      <c r="F409" s="21" t="n">
        <v>1</v>
      </c>
      <c r="G409" s="21" t="inlineStr">
        <is>
          <t>桶</t>
        </is>
      </c>
      <c r="H409" s="21" t="n">
        <v>1150</v>
      </c>
      <c r="I409" s="18">
        <f>F409*H409</f>
        <v/>
      </c>
      <c r="J409" s="21" t="inlineStr">
        <is>
          <t>智锐</t>
        </is>
      </c>
      <c r="K409" s="328" t="n"/>
      <c r="L409" s="328" t="n"/>
    </row>
    <row r="410" ht="18" customHeight="1" s="322">
      <c r="A410" s="20" t="n">
        <v>45363</v>
      </c>
      <c r="B410" s="22" t="n"/>
      <c r="C410" s="16" t="inlineStr">
        <is>
          <t>合肥安施洗涤设备有限公司</t>
        </is>
      </c>
      <c r="D410" s="41" t="inlineStr">
        <is>
          <t>美国1/2导向带-23084备货出</t>
        </is>
      </c>
      <c r="E410" s="14" t="inlineStr">
        <is>
          <t>100 码=91.44米</t>
        </is>
      </c>
      <c r="F410" s="17" t="n">
        <v>10</v>
      </c>
      <c r="G410" s="18" t="inlineStr">
        <is>
          <t>盒</t>
        </is>
      </c>
      <c r="H410" s="18" t="n">
        <v>83</v>
      </c>
      <c r="I410" s="18">
        <f>F410*H410</f>
        <v/>
      </c>
      <c r="J410" s="21" t="inlineStr">
        <is>
          <t>智锐</t>
        </is>
      </c>
      <c r="K410" s="329" t="n"/>
      <c r="L410" s="329" t="n"/>
    </row>
    <row r="411" ht="18" customHeight="1" s="322">
      <c r="A411" s="20" t="n">
        <v>45366</v>
      </c>
      <c r="B411" s="14" t="n"/>
      <c r="C411" s="14" t="inlineStr">
        <is>
          <t>无锡智锐</t>
        </is>
      </c>
      <c r="D411" s="16" t="inlineStr">
        <is>
          <t>安德鲁纯芳纶高温烫带样品</t>
        </is>
      </c>
      <c r="E411" s="16" t="inlineStr">
        <is>
          <t>98mm 长度40-50cm 其中3组打扣，另外3组光带就可以</t>
        </is>
      </c>
      <c r="F411" s="17" t="n">
        <v>6</v>
      </c>
      <c r="G411" s="18" t="inlineStr">
        <is>
          <t>条</t>
        </is>
      </c>
      <c r="H411" s="18" t="n"/>
      <c r="I411" s="18">
        <f>F411*H411</f>
        <v/>
      </c>
      <c r="J411" s="21" t="inlineStr">
        <is>
          <t>智锐</t>
        </is>
      </c>
      <c r="K411" s="14" t="n"/>
      <c r="L411" s="14" t="n"/>
    </row>
    <row r="412" ht="18" customHeight="1" s="322">
      <c r="A412" s="20" t="n">
        <v>45366</v>
      </c>
      <c r="B412" s="14" t="n"/>
      <c r="C412" s="14" t="inlineStr">
        <is>
          <t>无锡智锐</t>
        </is>
      </c>
      <c r="D412" s="16" t="inlineStr">
        <is>
          <t>日本进口芳纶高温烫带样品</t>
        </is>
      </c>
      <c r="E412" s="16" t="inlineStr">
        <is>
          <t>98mm 长度40-50cm 其中3组打扣，另外3组光带就可以</t>
        </is>
      </c>
      <c r="F412" s="17" t="n">
        <v>6</v>
      </c>
      <c r="G412" s="18" t="inlineStr">
        <is>
          <t>条</t>
        </is>
      </c>
      <c r="H412" s="18" t="n"/>
      <c r="I412" s="18">
        <f>F412*H412</f>
        <v/>
      </c>
      <c r="J412" s="21" t="inlineStr">
        <is>
          <t>智锐</t>
        </is>
      </c>
      <c r="K412" s="14" t="n"/>
      <c r="L412" s="14" t="n"/>
    </row>
    <row r="413" ht="18" customHeight="1" s="322">
      <c r="A413" s="20" t="n">
        <v>45366</v>
      </c>
      <c r="B413" s="14" t="n">
        <v>23138</v>
      </c>
      <c r="C413" s="14" t="inlineStr">
        <is>
          <t>武汉佳裕科技发展有限公司 九华庄洗衣房 王延春</t>
        </is>
      </c>
      <c r="D413" s="16" t="inlineStr">
        <is>
          <t>HT芳纶毡，包边缝合</t>
        </is>
      </c>
      <c r="E413" s="14" t="inlineStr">
        <is>
          <t xml:space="preserve">3.6*7.6米*3张  </t>
        </is>
      </c>
      <c r="F413" s="17" t="n">
        <v>22.8</v>
      </c>
      <c r="G413" s="18" t="inlineStr">
        <is>
          <t>米</t>
        </is>
      </c>
      <c r="H413" s="18" t="n">
        <v>738</v>
      </c>
      <c r="I413" s="18">
        <f>F413*H413</f>
        <v/>
      </c>
      <c r="J413" s="18" t="inlineStr">
        <is>
          <t>智锐</t>
        </is>
      </c>
      <c r="K413" s="330" t="n">
        <v>190</v>
      </c>
      <c r="L413" s="327" t="inlineStr">
        <is>
          <t>城市之星</t>
        </is>
      </c>
    </row>
    <row r="414" ht="18" customHeight="1" s="322">
      <c r="A414" s="20" t="n">
        <v>45366</v>
      </c>
      <c r="B414" s="14" t="n"/>
      <c r="C414" s="14" t="inlineStr">
        <is>
          <t>武汉佳裕科技发展有限公司 九华庄洗衣房 王延春</t>
        </is>
      </c>
      <c r="D414" s="14" t="inlineStr">
        <is>
          <t>常规带钢丝网上蜡布-23084备货出</t>
        </is>
      </c>
      <c r="E414" s="14" t="inlineStr">
        <is>
          <t>3.1*2.1米</t>
        </is>
      </c>
      <c r="F414" s="17" t="n">
        <v>1</v>
      </c>
      <c r="G414" s="17" t="inlineStr">
        <is>
          <t>张</t>
        </is>
      </c>
      <c r="H414" s="17" t="n">
        <v>530</v>
      </c>
      <c r="I414" s="18">
        <f>F414*H414</f>
        <v/>
      </c>
      <c r="J414" s="21" t="inlineStr">
        <is>
          <t>智锐</t>
        </is>
      </c>
      <c r="K414" s="329" t="n"/>
      <c r="L414" s="329" t="n"/>
    </row>
    <row r="415" ht="18" customHeight="1" s="322">
      <c r="A415" s="20" t="n">
        <v>45366</v>
      </c>
      <c r="B415" s="14" t="n">
        <v>23139</v>
      </c>
      <c r="C415" s="14" t="inlineStr">
        <is>
          <t>成都卓兴酒店用品有限公司</t>
        </is>
      </c>
      <c r="D415" s="16" t="inlineStr">
        <is>
          <t>常规带钢丝网上蜡布</t>
        </is>
      </c>
      <c r="E415" s="16" t="inlineStr">
        <is>
          <t xml:space="preserve">3.3*2.1米   </t>
        </is>
      </c>
      <c r="F415" s="17" t="n">
        <v>2</v>
      </c>
      <c r="G415" s="18" t="inlineStr">
        <is>
          <t>张</t>
        </is>
      </c>
      <c r="H415" s="18" t="n">
        <v>580</v>
      </c>
      <c r="I415" s="18">
        <f>F415*H415</f>
        <v/>
      </c>
      <c r="J415" s="157" t="inlineStr">
        <is>
          <t>到付</t>
        </is>
      </c>
      <c r="K415" s="14" t="n"/>
      <c r="L415" s="14" t="n"/>
    </row>
    <row r="416" ht="18" customHeight="1" s="322">
      <c r="A416" s="20" t="n">
        <v>45366</v>
      </c>
      <c r="B416" s="14" t="n">
        <v>23139</v>
      </c>
      <c r="C416" s="14" t="inlineStr">
        <is>
          <t>成都卓兴酒店用品有限公司</t>
        </is>
      </c>
      <c r="D416" s="16" t="inlineStr">
        <is>
          <t>咖啡色面布</t>
        </is>
      </c>
      <c r="E416" s="16" t="inlineStr">
        <is>
          <t>1.5M门幅</t>
        </is>
      </c>
      <c r="F416" s="17" t="n">
        <v>5</v>
      </c>
      <c r="G416" s="17" t="inlineStr">
        <is>
          <t>米</t>
        </is>
      </c>
      <c r="H416" s="17" t="n">
        <v>72</v>
      </c>
      <c r="I416" s="18">
        <f>F416*H416</f>
        <v/>
      </c>
      <c r="J416" s="157" t="inlineStr">
        <is>
          <t>到付</t>
        </is>
      </c>
      <c r="K416" s="14" t="n"/>
      <c r="L416" s="14" t="n"/>
    </row>
    <row r="417" ht="18" customHeight="1" s="322">
      <c r="A417" s="20" t="n">
        <v>45366</v>
      </c>
      <c r="B417" s="14" t="n">
        <v>23140</v>
      </c>
      <c r="C417" s="14" t="inlineStr">
        <is>
          <t>成都卓兴酒店用品有限公司</t>
        </is>
      </c>
      <c r="D417" s="16" t="inlineStr">
        <is>
          <t>Po：22927改制</t>
        </is>
      </c>
      <c r="E417" s="16" t="inlineStr">
        <is>
          <t>PONY-MG人像衫改领口尺寸  已在途周一会收到</t>
        </is>
      </c>
      <c r="F417" s="17" t="n">
        <v>1</v>
      </c>
      <c r="G417" s="17" t="inlineStr">
        <is>
          <t>个</t>
        </is>
      </c>
      <c r="H417" s="17" t="n">
        <v>100</v>
      </c>
      <c r="I417" s="18">
        <f>F417*H417</f>
        <v/>
      </c>
      <c r="J417" s="157" t="inlineStr">
        <is>
          <t>到付</t>
        </is>
      </c>
      <c r="K417" s="14" t="n"/>
      <c r="L417" s="14" t="n"/>
    </row>
    <row r="418" ht="18" customHeight="1" s="322">
      <c r="A418" s="20" t="n">
        <v>45366</v>
      </c>
      <c r="B418" s="14" t="n">
        <v>23141</v>
      </c>
      <c r="C418" s="48" t="inlineStr">
        <is>
          <t>无锡智锐</t>
        </is>
      </c>
      <c r="D418" s="16" t="inlineStr">
        <is>
          <t>T900 AID 毛毡，包边缝合</t>
        </is>
      </c>
      <c r="E418" s="14" t="inlineStr">
        <is>
          <t>3.3*5.15米*5张</t>
        </is>
      </c>
      <c r="F418" s="17" t="n">
        <v>25.75</v>
      </c>
      <c r="G418" s="18" t="inlineStr">
        <is>
          <t>米</t>
        </is>
      </c>
      <c r="H418" s="18" t="n">
        <v>167.5</v>
      </c>
      <c r="I418" s="18">
        <f>F418*H418</f>
        <v/>
      </c>
      <c r="J418" s="325" t="inlineStr">
        <is>
          <t>智锐</t>
        </is>
      </c>
      <c r="K418" s="14" t="n"/>
      <c r="L418" s="14" t="n"/>
    </row>
    <row r="419" ht="18" customHeight="1" s="322">
      <c r="A419" s="20" t="n">
        <v>45366</v>
      </c>
      <c r="B419" s="14" t="n">
        <v>23141</v>
      </c>
      <c r="C419" s="48" t="inlineStr">
        <is>
          <t>无锡智锐</t>
        </is>
      </c>
      <c r="D419" s="14" t="inlineStr">
        <is>
          <t>850g 涤纶芳纶复合 AID 毛毡，包边缝合</t>
        </is>
      </c>
      <c r="E419" s="16" t="inlineStr">
        <is>
          <t>3.6*7.55米*5张</t>
        </is>
      </c>
      <c r="F419" s="17" t="n">
        <v>37.75</v>
      </c>
      <c r="G419" s="18" t="inlineStr">
        <is>
          <t>米</t>
        </is>
      </c>
      <c r="H419" s="18" t="n">
        <v>397.8</v>
      </c>
      <c r="I419" s="18">
        <f>F419*H419</f>
        <v/>
      </c>
      <c r="J419" s="18" t="inlineStr">
        <is>
          <t>智锐</t>
        </is>
      </c>
      <c r="K419" s="14" t="n"/>
      <c r="L419" s="14" t="n"/>
    </row>
    <row r="420" ht="18" customHeight="1" s="322">
      <c r="A420" s="20" t="n">
        <v>45366</v>
      </c>
      <c r="B420" s="14" t="n">
        <v>23141</v>
      </c>
      <c r="C420" s="48" t="inlineStr">
        <is>
          <t>无锡智锐</t>
        </is>
      </c>
      <c r="D420" s="14" t="inlineStr">
        <is>
          <t>美国1/2导向带</t>
        </is>
      </c>
      <c r="E420" s="16" t="inlineStr">
        <is>
          <t>100码=91.44米</t>
        </is>
      </c>
      <c r="F420" s="17" t="n">
        <v>50</v>
      </c>
      <c r="G420" s="18" t="inlineStr">
        <is>
          <t>盒</t>
        </is>
      </c>
      <c r="H420" s="18" t="n">
        <v>83</v>
      </c>
      <c r="I420" s="18">
        <f>F420*H420</f>
        <v/>
      </c>
      <c r="J420" s="18" t="inlineStr">
        <is>
          <t>智锐</t>
        </is>
      </c>
      <c r="K420" s="14" t="n"/>
      <c r="L420" s="14" t="n"/>
    </row>
    <row r="421" ht="18" customHeight="1" s="322">
      <c r="A421" s="20" t="n">
        <v>45366</v>
      </c>
      <c r="B421" s="14" t="n">
        <v>23141</v>
      </c>
      <c r="C421" s="48" t="inlineStr">
        <is>
          <t>无锡智锐</t>
        </is>
      </c>
      <c r="D421" s="14" t="inlineStr">
        <is>
          <t>美国3/4导向带</t>
        </is>
      </c>
      <c r="E421" s="16" t="inlineStr">
        <is>
          <t>100码=91.44米</t>
        </is>
      </c>
      <c r="F421" s="17" t="n">
        <v>50</v>
      </c>
      <c r="G421" s="18" t="inlineStr">
        <is>
          <t>盒</t>
        </is>
      </c>
      <c r="H421" s="18" t="n">
        <v>87</v>
      </c>
      <c r="I421" s="18">
        <f>F421*H421</f>
        <v/>
      </c>
      <c r="J421" s="18" t="inlineStr">
        <is>
          <t>智锐</t>
        </is>
      </c>
      <c r="K421" s="14" t="n"/>
      <c r="L421" s="14" t="n"/>
    </row>
    <row r="422" ht="18" customHeight="1" s="322">
      <c r="A422" s="20" t="n">
        <v>45366</v>
      </c>
      <c r="B422" s="14" t="n">
        <v>23141</v>
      </c>
      <c r="C422" s="48" t="inlineStr">
        <is>
          <t>无锡智锐</t>
        </is>
      </c>
      <c r="D422" s="14" t="inlineStr">
        <is>
          <t>JTX600导向带</t>
        </is>
      </c>
      <c r="E422" s="16" t="inlineStr">
        <is>
          <t>400米/卷</t>
        </is>
      </c>
      <c r="F422" s="17" t="n">
        <v>50</v>
      </c>
      <c r="G422" s="18" t="inlineStr">
        <is>
          <t>卷</t>
        </is>
      </c>
      <c r="H422" s="18" t="n">
        <v>235</v>
      </c>
      <c r="I422" s="18">
        <f>F422*H422</f>
        <v/>
      </c>
      <c r="J422" s="18" t="inlineStr">
        <is>
          <t>智锐</t>
        </is>
      </c>
      <c r="K422" s="14" t="n"/>
      <c r="L422" s="14" t="n"/>
    </row>
    <row r="423" ht="18" customHeight="1" s="322">
      <c r="A423" s="20" t="n">
        <v>45366</v>
      </c>
      <c r="B423" s="14" t="n">
        <v>23141</v>
      </c>
      <c r="C423" s="48" t="inlineStr">
        <is>
          <t>无锡智锐</t>
        </is>
      </c>
      <c r="D423" s="14" t="inlineStr">
        <is>
          <t>常规带钢丝网上蜡布</t>
        </is>
      </c>
      <c r="E423" s="16" t="inlineStr">
        <is>
          <t>3.1*2.1米  已申请特价</t>
        </is>
      </c>
      <c r="F423" s="17" t="n">
        <v>3</v>
      </c>
      <c r="G423" s="18" t="inlineStr">
        <is>
          <t>张</t>
        </is>
      </c>
      <c r="H423" s="18" t="n">
        <v>450</v>
      </c>
      <c r="I423" s="18">
        <f>F423*H423</f>
        <v/>
      </c>
      <c r="J423" s="18" t="inlineStr">
        <is>
          <t>智锐</t>
        </is>
      </c>
      <c r="K423" s="14" t="n"/>
      <c r="L423" s="14" t="n"/>
    </row>
    <row r="424" ht="18" customHeight="1" s="322">
      <c r="A424" s="20" t="n">
        <v>45366</v>
      </c>
      <c r="B424" s="14" t="n">
        <v>23141</v>
      </c>
      <c r="C424" s="48" t="inlineStr">
        <is>
          <t>无锡智锐</t>
        </is>
      </c>
      <c r="D424" s="14" t="inlineStr">
        <is>
          <t>常规带钢丝网上蜡布</t>
        </is>
      </c>
      <c r="E424" s="16" t="inlineStr">
        <is>
          <t>3.1*2.1米</t>
        </is>
      </c>
      <c r="F424" s="17" t="n">
        <v>2</v>
      </c>
      <c r="G424" s="18" t="inlineStr">
        <is>
          <t>张</t>
        </is>
      </c>
      <c r="H424" s="18" t="n">
        <v>530</v>
      </c>
      <c r="I424" s="18">
        <f>F424*H424</f>
        <v/>
      </c>
      <c r="J424" s="18" t="inlineStr">
        <is>
          <t>智锐</t>
        </is>
      </c>
      <c r="K424" s="14" t="n"/>
      <c r="L424" s="14" t="n"/>
    </row>
    <row r="425" ht="18" customHeight="1" s="322">
      <c r="A425" s="20" t="n">
        <v>45366</v>
      </c>
      <c r="B425" s="14" t="n">
        <v>23141</v>
      </c>
      <c r="C425" s="48" t="inlineStr">
        <is>
          <t>无锡智锐</t>
        </is>
      </c>
      <c r="D425" s="22" t="inlineStr">
        <is>
          <t>美国小地球蜡膏Clena Cote</t>
        </is>
      </c>
      <c r="E425" s="22" t="inlineStr">
        <is>
          <t xml:space="preserve">16kg/桶 </t>
        </is>
      </c>
      <c r="F425" s="21" t="n">
        <v>5</v>
      </c>
      <c r="G425" s="21" t="inlineStr">
        <is>
          <t>桶</t>
        </is>
      </c>
      <c r="H425" s="21" t="n">
        <v>1150</v>
      </c>
      <c r="I425" s="18">
        <f>F425*H425</f>
        <v/>
      </c>
      <c r="J425" s="18" t="inlineStr">
        <is>
          <t>智锐</t>
        </is>
      </c>
      <c r="K425" s="14" t="n"/>
      <c r="L425" s="14" t="n"/>
    </row>
    <row r="426" ht="18" customHeight="1" s="322">
      <c r="A426" s="20" t="n">
        <v>45366</v>
      </c>
      <c r="B426" s="14" t="n">
        <v>23141</v>
      </c>
      <c r="C426" s="48" t="inlineStr">
        <is>
          <t>无锡智锐</t>
        </is>
      </c>
      <c r="D426" s="22" t="inlineStr">
        <is>
          <t>美国小地球蜡粉</t>
        </is>
      </c>
      <c r="E426" s="22" t="inlineStr">
        <is>
          <t>22.5kg/桶</t>
        </is>
      </c>
      <c r="F426" s="21" t="n">
        <v>10</v>
      </c>
      <c r="G426" s="21" t="inlineStr">
        <is>
          <t>桶</t>
        </is>
      </c>
      <c r="H426" s="21" t="n">
        <v>1147.5</v>
      </c>
      <c r="I426" s="18">
        <f>F426*H426</f>
        <v/>
      </c>
      <c r="J426" s="18" t="inlineStr">
        <is>
          <t>智锐</t>
        </is>
      </c>
      <c r="K426" s="14" t="n"/>
      <c r="L426" s="14" t="n"/>
    </row>
    <row r="427" ht="18" customHeight="1" s="322">
      <c r="A427" s="20" t="n">
        <v>45369</v>
      </c>
      <c r="B427" s="14" t="n"/>
      <c r="C427" s="48" t="inlineStr">
        <is>
          <t>成都市赛洁洗涤有限公司</t>
        </is>
      </c>
      <c r="D427" s="41" t="inlineStr">
        <is>
          <t>美国1/2导向带-23084备货出</t>
        </is>
      </c>
      <c r="E427" s="14" t="inlineStr">
        <is>
          <t>100 码=91.44米</t>
        </is>
      </c>
      <c r="F427" s="17" t="n">
        <v>10</v>
      </c>
      <c r="G427" s="18" t="inlineStr">
        <is>
          <t>盒</t>
        </is>
      </c>
      <c r="H427" s="18" t="n">
        <v>83</v>
      </c>
      <c r="I427" s="18">
        <f>F427*H427</f>
        <v/>
      </c>
      <c r="J427" s="21" t="inlineStr">
        <is>
          <t>智锐</t>
        </is>
      </c>
      <c r="K427" s="330" t="n">
        <v>62</v>
      </c>
      <c r="L427" s="327" t="inlineStr">
        <is>
          <t>德邦</t>
        </is>
      </c>
    </row>
    <row r="428" ht="18" customHeight="1" s="322">
      <c r="A428" s="20" t="n">
        <v>45369</v>
      </c>
      <c r="B428" s="14" t="n"/>
      <c r="C428" s="48" t="inlineStr">
        <is>
          <t>成都市赛洁洗涤有限公司</t>
        </is>
      </c>
      <c r="D428" s="16" t="inlineStr">
        <is>
          <t>JTX600导向带-23084备货出</t>
        </is>
      </c>
      <c r="E428" s="16" t="inlineStr">
        <is>
          <t>400米/卷</t>
        </is>
      </c>
      <c r="F428" s="18" t="n">
        <v>10</v>
      </c>
      <c r="G428" s="18" t="inlineStr">
        <is>
          <t>卷</t>
        </is>
      </c>
      <c r="H428" s="18" t="n">
        <v>235</v>
      </c>
      <c r="I428" s="18">
        <f>F428*H428</f>
        <v/>
      </c>
      <c r="J428" s="21" t="inlineStr">
        <is>
          <t>智锐</t>
        </is>
      </c>
      <c r="K428" s="329" t="n"/>
      <c r="L428" s="329" t="n"/>
    </row>
    <row r="429" ht="18" customHeight="1" s="322">
      <c r="A429" s="20" t="n">
        <v>45369</v>
      </c>
      <c r="B429" s="14" t="n">
        <v>23143</v>
      </c>
      <c r="C429" s="14" t="inlineStr">
        <is>
          <t>天津市温石酒店用品有限公司</t>
        </is>
      </c>
      <c r="D429" s="14" t="inlineStr">
        <is>
          <t>进口红线全棉带</t>
        </is>
      </c>
      <c r="E429" s="14" t="inlineStr">
        <is>
          <t>50*6140mm</t>
        </is>
      </c>
      <c r="F429" s="17" t="n">
        <v>42</v>
      </c>
      <c r="G429" s="18" t="inlineStr">
        <is>
          <t>条</t>
        </is>
      </c>
      <c r="H429" s="18">
        <f>6.14*8.4+6</f>
        <v/>
      </c>
      <c r="I429" s="18">
        <f>F429*H429</f>
        <v/>
      </c>
      <c r="J429" s="18" t="inlineStr">
        <is>
          <t>智锐</t>
        </is>
      </c>
      <c r="K429" s="330" t="n">
        <v>80</v>
      </c>
      <c r="L429" s="327" t="inlineStr">
        <is>
          <t>城市之星</t>
        </is>
      </c>
    </row>
    <row r="430" ht="18" customHeight="1" s="322">
      <c r="A430" s="20" t="n">
        <v>45369</v>
      </c>
      <c r="B430" s="14" t="n">
        <v>23143</v>
      </c>
      <c r="C430" s="14" t="inlineStr">
        <is>
          <t>天津市温石酒店用品有限公司</t>
        </is>
      </c>
      <c r="D430" s="14" t="inlineStr">
        <is>
          <t>进口红线全棉带</t>
        </is>
      </c>
      <c r="E430" s="14" t="inlineStr">
        <is>
          <t>50*2840mm</t>
        </is>
      </c>
      <c r="F430" s="17" t="n">
        <v>42</v>
      </c>
      <c r="G430" s="18" t="inlineStr">
        <is>
          <t>条</t>
        </is>
      </c>
      <c r="H430" s="18">
        <f>2.84*8.4+6</f>
        <v/>
      </c>
      <c r="I430" s="18">
        <f>F430*H430</f>
        <v/>
      </c>
      <c r="J430" s="18" t="inlineStr">
        <is>
          <t>智锐</t>
        </is>
      </c>
      <c r="K430" s="329" t="n"/>
      <c r="L430" s="329" t="n"/>
    </row>
    <row r="431" ht="18" customHeight="1" s="322">
      <c r="A431" s="38" t="n">
        <v>45369</v>
      </c>
      <c r="B431" s="16" t="n">
        <v>23146</v>
      </c>
      <c r="C431" s="16" t="inlineStr">
        <is>
          <t>史经理</t>
        </is>
      </c>
      <c r="D431" s="16" t="inlineStr">
        <is>
          <t>安德鲁纯芳纶高温烫带</t>
        </is>
      </c>
      <c r="E431" s="16" t="inlineStr">
        <is>
          <t>98*3750mm  国产钢扣</t>
        </is>
      </c>
      <c r="F431" s="18" t="n">
        <v>31</v>
      </c>
      <c r="G431" s="18" t="inlineStr">
        <is>
          <t>条</t>
        </is>
      </c>
      <c r="H431" s="18">
        <f>3.75*26</f>
        <v/>
      </c>
      <c r="I431" s="18">
        <f>F431*H431</f>
        <v/>
      </c>
      <c r="J431" s="157" t="inlineStr">
        <is>
          <t>到付</t>
        </is>
      </c>
      <c r="K431" s="330" t="n">
        <v>0</v>
      </c>
      <c r="L431" s="327" t="inlineStr">
        <is>
          <t>/</t>
        </is>
      </c>
    </row>
    <row r="432" ht="18" customHeight="1" s="322">
      <c r="A432" s="38" t="n">
        <v>45369</v>
      </c>
      <c r="B432" s="16" t="n">
        <v>23146</v>
      </c>
      <c r="C432" s="16" t="inlineStr">
        <is>
          <t>史经理</t>
        </is>
      </c>
      <c r="D432" s="16" t="inlineStr">
        <is>
          <t>安德鲁纯芳纶高温烫带</t>
        </is>
      </c>
      <c r="E432" s="16" t="inlineStr">
        <is>
          <t>98*6300mm  国产钢扣</t>
        </is>
      </c>
      <c r="F432" s="18" t="n">
        <v>31</v>
      </c>
      <c r="G432" s="18" t="inlineStr">
        <is>
          <t>条</t>
        </is>
      </c>
      <c r="H432" s="18">
        <f>6.3*26</f>
        <v/>
      </c>
      <c r="I432" s="18">
        <f>F432*H432</f>
        <v/>
      </c>
      <c r="J432" s="157" t="inlineStr">
        <is>
          <t>到付</t>
        </is>
      </c>
      <c r="K432" s="328" t="n"/>
      <c r="L432" s="328" t="n"/>
    </row>
    <row r="433" ht="18" customHeight="1" s="322">
      <c r="A433" s="38" t="n">
        <v>45369</v>
      </c>
      <c r="B433" s="16" t="n">
        <v>23146</v>
      </c>
      <c r="C433" s="16" t="inlineStr">
        <is>
          <t>史经理</t>
        </is>
      </c>
      <c r="D433" s="16" t="inlineStr">
        <is>
          <t>安德鲁纯芳纶高温烫带</t>
        </is>
      </c>
      <c r="E433" s="16" t="inlineStr">
        <is>
          <t>98*5020mm  国产钢扣</t>
        </is>
      </c>
      <c r="F433" s="18" t="n">
        <v>31</v>
      </c>
      <c r="G433" s="18" t="inlineStr">
        <is>
          <t>条</t>
        </is>
      </c>
      <c r="H433" s="18">
        <f>5.02*26</f>
        <v/>
      </c>
      <c r="I433" s="18">
        <f>F433*H433</f>
        <v/>
      </c>
      <c r="J433" s="157" t="inlineStr">
        <is>
          <t>到付</t>
        </is>
      </c>
      <c r="K433" s="329" t="n"/>
      <c r="L433" s="329" t="n"/>
    </row>
    <row r="434" ht="18" customHeight="1" s="322">
      <c r="A434" s="20" t="n">
        <v>45369</v>
      </c>
      <c r="B434" s="14" t="n"/>
      <c r="C434" s="52" t="inlineStr">
        <is>
          <t>成都净布洗涤有限公司</t>
        </is>
      </c>
      <c r="D434" s="14" t="inlineStr">
        <is>
          <t>蓝色进口打磨布-22745备货出</t>
        </is>
      </c>
      <c r="E434" s="16" t="inlineStr">
        <is>
          <t>1.8*1.2米</t>
        </is>
      </c>
      <c r="F434" s="17" t="n">
        <v>1</v>
      </c>
      <c r="G434" s="18" t="inlineStr">
        <is>
          <t>张</t>
        </is>
      </c>
      <c r="H434" s="18" t="n">
        <v>1425</v>
      </c>
      <c r="I434" s="18">
        <f>F434*H434</f>
        <v/>
      </c>
      <c r="J434" s="21" t="inlineStr">
        <is>
          <t>智锐</t>
        </is>
      </c>
      <c r="K434" s="335" t="n">
        <v>26</v>
      </c>
      <c r="L434" s="17" t="inlineStr">
        <is>
          <t>德邦</t>
        </is>
      </c>
    </row>
    <row r="435" ht="18" customHeight="1" s="322">
      <c r="A435" s="20" t="n">
        <v>45369</v>
      </c>
      <c r="B435" s="14" t="n">
        <v>23148</v>
      </c>
      <c r="C435" s="48" t="inlineStr">
        <is>
          <t>张家界欣融洗涤有限责任公司</t>
        </is>
      </c>
      <c r="D435" s="14" t="inlineStr">
        <is>
          <t>棉橡胶带</t>
        </is>
      </c>
      <c r="E435" s="14" t="inlineStr">
        <is>
          <t>70*2445mm  含扣长度</t>
        </is>
      </c>
      <c r="F435" s="17" t="n">
        <v>8</v>
      </c>
      <c r="G435" s="18" t="inlineStr">
        <is>
          <t>条</t>
        </is>
      </c>
      <c r="H435" s="53">
        <f>2.445*23.18+10</f>
        <v/>
      </c>
      <c r="I435" s="53">
        <f>F435*H435</f>
        <v/>
      </c>
      <c r="J435" s="18" t="inlineStr">
        <is>
          <t>智锐</t>
        </is>
      </c>
      <c r="K435" s="330" t="n">
        <v>80</v>
      </c>
      <c r="L435" s="327" t="inlineStr">
        <is>
          <t>城市之星</t>
        </is>
      </c>
    </row>
    <row r="436" ht="18" customHeight="1" s="322">
      <c r="A436" s="20" t="n">
        <v>45369</v>
      </c>
      <c r="B436" s="14" t="n">
        <v>23148</v>
      </c>
      <c r="C436" s="48" t="inlineStr">
        <is>
          <t>张家界欣融洗涤有限责任公司</t>
        </is>
      </c>
      <c r="D436" s="14" t="inlineStr">
        <is>
          <t>棉橡胶带</t>
        </is>
      </c>
      <c r="E436" s="14" t="inlineStr">
        <is>
          <t>70*2570mm  含扣长度</t>
        </is>
      </c>
      <c r="F436" s="17" t="n">
        <v>8</v>
      </c>
      <c r="G436" s="18" t="inlineStr">
        <is>
          <t>条</t>
        </is>
      </c>
      <c r="H436" s="53">
        <f>2.57*23.18+10</f>
        <v/>
      </c>
      <c r="I436" s="53">
        <f>F436*H436</f>
        <v/>
      </c>
      <c r="J436" s="18" t="inlineStr">
        <is>
          <t>智锐</t>
        </is>
      </c>
      <c r="K436" s="328" t="n"/>
      <c r="L436" s="328" t="n"/>
    </row>
    <row r="437" ht="18" customHeight="1" s="322">
      <c r="A437" s="20" t="n">
        <v>45369</v>
      </c>
      <c r="B437" s="14" t="n">
        <v>23148</v>
      </c>
      <c r="C437" s="48" t="inlineStr">
        <is>
          <t>张家界欣融洗涤有限责任公司</t>
        </is>
      </c>
      <c r="D437" s="14" t="inlineStr">
        <is>
          <t>人字纹带</t>
        </is>
      </c>
      <c r="E437" s="14" t="inlineStr">
        <is>
          <t>70*6220mm  含扣长度</t>
        </is>
      </c>
      <c r="F437" s="17" t="n">
        <v>30</v>
      </c>
      <c r="G437" s="18" t="inlineStr">
        <is>
          <t>条</t>
        </is>
      </c>
      <c r="H437" s="18" t="n">
        <v>88.86</v>
      </c>
      <c r="I437" s="18">
        <f>F437*H437</f>
        <v/>
      </c>
      <c r="J437" s="18" t="inlineStr">
        <is>
          <t>智锐</t>
        </is>
      </c>
      <c r="K437" s="329" t="n"/>
      <c r="L437" s="329" t="n"/>
    </row>
    <row r="438" ht="18" customHeight="1" s="322">
      <c r="A438" s="20" t="n">
        <v>45370</v>
      </c>
      <c r="B438" s="14" t="n">
        <v>23152</v>
      </c>
      <c r="C438" s="14" t="inlineStr">
        <is>
          <t>贵州鼎鉴兴科技有限公司</t>
        </is>
      </c>
      <c r="D438" s="16" t="inlineStr">
        <is>
          <t>咖啡色面布</t>
        </is>
      </c>
      <c r="E438" s="16" t="inlineStr">
        <is>
          <t>1.5M门幅</t>
        </is>
      </c>
      <c r="F438" s="17" t="n">
        <v>10</v>
      </c>
      <c r="G438" s="17" t="inlineStr">
        <is>
          <t>米</t>
        </is>
      </c>
      <c r="H438" s="17" t="n">
        <v>72</v>
      </c>
      <c r="I438" s="18">
        <f>F438*H438</f>
        <v/>
      </c>
      <c r="J438" s="157" t="inlineStr">
        <is>
          <t>到付</t>
        </is>
      </c>
      <c r="K438" s="335" t="n">
        <v>0</v>
      </c>
      <c r="L438" s="17" t="inlineStr">
        <is>
          <t>/</t>
        </is>
      </c>
    </row>
    <row r="439" ht="18" customHeight="1" s="322">
      <c r="A439" s="20" t="n">
        <v>45370</v>
      </c>
      <c r="B439" s="14" t="n">
        <v>23153</v>
      </c>
      <c r="C439" s="48" t="inlineStr">
        <is>
          <t>深圳市锦隆洗涤有限公司</t>
        </is>
      </c>
      <c r="D439" s="16" t="inlineStr">
        <is>
          <t>糙面带</t>
        </is>
      </c>
      <c r="E439" s="16" t="inlineStr">
        <is>
          <t>50mm             发顺丰 标快特快？待客户确认</t>
        </is>
      </c>
      <c r="F439" s="17" t="n">
        <v>25</v>
      </c>
      <c r="G439" s="17" t="inlineStr">
        <is>
          <t>米</t>
        </is>
      </c>
      <c r="H439" s="17" t="n">
        <v>18</v>
      </c>
      <c r="I439" s="18">
        <f>F439*H439</f>
        <v/>
      </c>
      <c r="J439" s="157" t="inlineStr">
        <is>
          <t>到付</t>
        </is>
      </c>
      <c r="K439" s="330" t="n">
        <v>0</v>
      </c>
      <c r="L439" s="327" t="inlineStr">
        <is>
          <t>/</t>
        </is>
      </c>
    </row>
    <row r="440" ht="18" customHeight="1" s="322">
      <c r="A440" s="20" t="n">
        <v>45370</v>
      </c>
      <c r="B440" s="14" t="n">
        <v>23153</v>
      </c>
      <c r="C440" s="48" t="inlineStr">
        <is>
          <t>深圳市锦隆洗涤有限公司</t>
        </is>
      </c>
      <c r="D440" s="16" t="inlineStr">
        <is>
          <t>毛毡带</t>
        </is>
      </c>
      <c r="E440" s="16" t="inlineStr">
        <is>
          <t>95*1220mm    发顺丰 标快特快？待客户确认</t>
        </is>
      </c>
      <c r="F440" s="17" t="n">
        <v>28</v>
      </c>
      <c r="G440" s="17" t="inlineStr">
        <is>
          <t>条</t>
        </is>
      </c>
      <c r="H440" s="17">
        <f>1.22*16+10</f>
        <v/>
      </c>
      <c r="I440" s="18">
        <f>F440*H440</f>
        <v/>
      </c>
      <c r="J440" s="157" t="inlineStr">
        <is>
          <t>到付</t>
        </is>
      </c>
      <c r="K440" s="329" t="n"/>
      <c r="L440" s="329" t="n"/>
    </row>
    <row r="441" ht="18" customHeight="1" s="322">
      <c r="A441" s="20" t="n">
        <v>45370</v>
      </c>
      <c r="B441" s="14" t="n">
        <v>23154</v>
      </c>
      <c r="C441" s="16" t="inlineStr">
        <is>
          <t>广州市再博机械设备有限公司</t>
        </is>
      </c>
      <c r="D441" s="16" t="inlineStr">
        <is>
          <t>PONY 夹机垫</t>
        </is>
      </c>
      <c r="E441" s="16" t="inlineStr">
        <is>
          <t>12282 下垫 47"(SP/BP-U)</t>
        </is>
      </c>
      <c r="F441" s="17" t="n">
        <v>1</v>
      </c>
      <c r="G441" s="18" t="inlineStr">
        <is>
          <t>个</t>
        </is>
      </c>
      <c r="H441" s="342">
        <f>#REF!*0.85</f>
        <v/>
      </c>
      <c r="I441" s="18">
        <f>F441*H441</f>
        <v/>
      </c>
      <c r="J441" s="157" t="inlineStr">
        <is>
          <t>到付</t>
        </is>
      </c>
      <c r="K441" s="335" t="n">
        <v>0</v>
      </c>
      <c r="L441" s="17" t="inlineStr">
        <is>
          <t>/</t>
        </is>
      </c>
    </row>
    <row r="442" ht="18" customHeight="1" s="322">
      <c r="A442" s="20" t="n">
        <v>45370</v>
      </c>
      <c r="B442" s="14" t="n"/>
      <c r="C442" s="16" t="inlineStr">
        <is>
          <t>杭州开元之江清洗连锁有限公司</t>
        </is>
      </c>
      <c r="D442" s="16" t="inlineStr">
        <is>
          <t>T900 AID 毛毡，包边缝合-23084备货出</t>
        </is>
      </c>
      <c r="E442" s="16" t="inlineStr">
        <is>
          <t>3.6*7.5米*2张</t>
        </is>
      </c>
      <c r="F442" s="18" t="n">
        <v>15</v>
      </c>
      <c r="G442" s="18" t="inlineStr">
        <is>
          <t>米</t>
        </is>
      </c>
      <c r="H442" s="18" t="n">
        <v>180</v>
      </c>
      <c r="I442" s="18">
        <f>F442*H442</f>
        <v/>
      </c>
      <c r="J442" s="21" t="inlineStr">
        <is>
          <t>智锐</t>
        </is>
      </c>
      <c r="K442" s="334" t="n">
        <v>160</v>
      </c>
      <c r="L442" s="327" t="inlineStr">
        <is>
          <t>城市之星</t>
        </is>
      </c>
    </row>
    <row r="443" ht="18" customHeight="1" s="322">
      <c r="A443" s="20" t="n">
        <v>45370</v>
      </c>
      <c r="B443" s="14" t="n"/>
      <c r="C443" s="16" t="inlineStr">
        <is>
          <t>杭州开元之江清洗连锁有限公司</t>
        </is>
      </c>
      <c r="D443" s="16" t="inlineStr">
        <is>
          <t>美国小地球蜡粉-23084备货出</t>
        </is>
      </c>
      <c r="E443" s="16" t="inlineStr">
        <is>
          <t>22.5公斤/桶</t>
        </is>
      </c>
      <c r="F443" s="17" t="n">
        <v>2</v>
      </c>
      <c r="G443" s="18" t="inlineStr">
        <is>
          <t>桶</t>
        </is>
      </c>
      <c r="H443" s="18" t="n">
        <v>1147.5</v>
      </c>
      <c r="I443" s="18">
        <f>F443*H443</f>
        <v/>
      </c>
      <c r="J443" s="21" t="inlineStr">
        <is>
          <t>智锐</t>
        </is>
      </c>
      <c r="K443" s="329" t="n"/>
      <c r="L443" s="329" t="n"/>
    </row>
    <row r="444" ht="18" customHeight="1" s="322">
      <c r="A444" s="20" t="n">
        <v>45370</v>
      </c>
      <c r="B444" s="14" t="n">
        <v>23155</v>
      </c>
      <c r="C444" s="14" t="inlineStr">
        <is>
          <t>海南启帆实业有限公司-冯</t>
        </is>
      </c>
      <c r="D444" s="48" t="inlineStr">
        <is>
          <t>打孔毛毡带</t>
        </is>
      </c>
      <c r="E444" s="14" t="inlineStr">
        <is>
          <t>65*2370mm  不要放单子</t>
        </is>
      </c>
      <c r="F444" s="21" t="n">
        <v>2</v>
      </c>
      <c r="G444" s="21" t="inlineStr">
        <is>
          <t>条</t>
        </is>
      </c>
      <c r="H444" s="21" t="n">
        <v>48.29</v>
      </c>
      <c r="I444" s="18">
        <f>F444*H444</f>
        <v/>
      </c>
      <c r="J444" s="157" t="inlineStr">
        <is>
          <t>到付</t>
        </is>
      </c>
      <c r="K444" s="335" t="n">
        <v>0</v>
      </c>
      <c r="L444" s="17" t="inlineStr">
        <is>
          <t>/</t>
        </is>
      </c>
    </row>
    <row r="445" ht="18" customHeight="1" s="322">
      <c r="A445" s="20" t="n">
        <v>45370</v>
      </c>
      <c r="B445" s="14" t="n"/>
      <c r="C445" s="48" t="inlineStr">
        <is>
          <t>陕西金坤泰机电有限公司</t>
        </is>
      </c>
      <c r="D445" s="41" t="inlineStr">
        <is>
          <t>美国3/4导向带-23备货出</t>
        </is>
      </c>
      <c r="E445" s="14" t="inlineStr">
        <is>
          <t>100 码=91.44米</t>
        </is>
      </c>
      <c r="F445" s="17" t="n">
        <v>10</v>
      </c>
      <c r="G445" s="18" t="inlineStr">
        <is>
          <t>盒</t>
        </is>
      </c>
      <c r="H445" s="18" t="n">
        <v>87</v>
      </c>
      <c r="I445" s="18">
        <f>F445*H445</f>
        <v/>
      </c>
      <c r="J445" s="157" t="inlineStr">
        <is>
          <t>到付</t>
        </is>
      </c>
      <c r="K445" s="335" t="n">
        <v>0</v>
      </c>
      <c r="L445" s="17" t="inlineStr">
        <is>
          <t>/</t>
        </is>
      </c>
    </row>
    <row r="446" ht="18" customHeight="1" s="322">
      <c r="A446" s="20" t="n">
        <v>45370</v>
      </c>
      <c r="B446" s="14" t="n"/>
      <c r="C446" s="48" t="inlineStr">
        <is>
          <t>成都卓兴酒店用品有限公司</t>
        </is>
      </c>
      <c r="D446" s="41" t="inlineStr">
        <is>
          <t>美国1/2导向带-23备货出</t>
        </is>
      </c>
      <c r="E446" s="14" t="inlineStr">
        <is>
          <t>100 码=91.44米</t>
        </is>
      </c>
      <c r="F446" s="17" t="n">
        <v>20</v>
      </c>
      <c r="G446" s="18" t="inlineStr">
        <is>
          <t>盒</t>
        </is>
      </c>
      <c r="H446" s="18" t="n">
        <v>83</v>
      </c>
      <c r="I446" s="18">
        <f>F446*H446</f>
        <v/>
      </c>
      <c r="J446" s="157" t="inlineStr">
        <is>
          <t>到付</t>
        </is>
      </c>
      <c r="K446" s="330" t="n">
        <v>0</v>
      </c>
      <c r="L446" s="327" t="inlineStr">
        <is>
          <t>/</t>
        </is>
      </c>
    </row>
    <row r="447" ht="18" customHeight="1" s="322">
      <c r="A447" s="20" t="n">
        <v>45370</v>
      </c>
      <c r="B447" s="14" t="n"/>
      <c r="C447" s="48" t="inlineStr">
        <is>
          <t>成都卓兴酒店用品有限公司</t>
        </is>
      </c>
      <c r="D447" s="41" t="inlineStr">
        <is>
          <t>美国3/4导向带-23备货出</t>
        </is>
      </c>
      <c r="E447" s="14" t="inlineStr">
        <is>
          <t>100 码=91.44米</t>
        </is>
      </c>
      <c r="F447" s="17" t="n">
        <v>10</v>
      </c>
      <c r="G447" s="18" t="inlineStr">
        <is>
          <t>盒</t>
        </is>
      </c>
      <c r="H447" s="18" t="n">
        <v>87</v>
      </c>
      <c r="I447" s="18">
        <f>F447*H447</f>
        <v/>
      </c>
      <c r="J447" s="157" t="inlineStr">
        <is>
          <t>到付</t>
        </is>
      </c>
      <c r="K447" s="329" t="n"/>
      <c r="L447" s="329" t="n"/>
    </row>
    <row r="448" ht="18" customHeight="1" s="322">
      <c r="A448" s="20" t="n">
        <v>45370</v>
      </c>
      <c r="B448" s="14" t="n"/>
      <c r="C448" s="14" t="inlineStr">
        <is>
          <t>东莞市康德洗衣有限公司</t>
        </is>
      </c>
      <c r="D448" s="16" t="inlineStr">
        <is>
          <t>JTX600导向带-23084备货出</t>
        </is>
      </c>
      <c r="E448" s="16" t="inlineStr">
        <is>
          <t>400米/卷</t>
        </is>
      </c>
      <c r="F448" s="18" t="n">
        <v>2</v>
      </c>
      <c r="G448" s="18" t="inlineStr">
        <is>
          <t>卷</t>
        </is>
      </c>
      <c r="H448" s="18" t="n">
        <v>235</v>
      </c>
      <c r="I448" s="18">
        <f>F448*H448</f>
        <v/>
      </c>
      <c r="J448" s="21" t="inlineStr">
        <is>
          <t>智锐</t>
        </is>
      </c>
      <c r="K448" s="335" t="n">
        <v>19</v>
      </c>
      <c r="L448" s="267" t="inlineStr">
        <is>
          <t>德邦</t>
        </is>
      </c>
    </row>
    <row r="449" ht="18" customHeight="1" s="322">
      <c r="A449" s="20" t="n">
        <v>45370</v>
      </c>
      <c r="B449" s="14" t="n"/>
      <c r="C449" s="14" t="inlineStr">
        <is>
          <t>武汉市江岸区亿瀚酒店用品经营部</t>
        </is>
      </c>
      <c r="D449" s="14" t="inlineStr">
        <is>
          <t>美国1/2导向带-23备货出</t>
        </is>
      </c>
      <c r="E449" s="14" t="inlineStr">
        <is>
          <t>100 码=91.44</t>
        </is>
      </c>
      <c r="F449" s="17" t="n">
        <v>5</v>
      </c>
      <c r="G449" s="17" t="inlineStr">
        <is>
          <t>盒</t>
        </is>
      </c>
      <c r="H449" s="17" t="n">
        <v>83</v>
      </c>
      <c r="I449" s="18">
        <f>F449*H449</f>
        <v/>
      </c>
      <c r="J449" s="157" t="inlineStr">
        <is>
          <t>到付</t>
        </is>
      </c>
      <c r="K449" s="335" t="n">
        <v>0</v>
      </c>
      <c r="L449" s="17" t="inlineStr">
        <is>
          <t>/</t>
        </is>
      </c>
    </row>
    <row r="450" ht="18" customHeight="1" s="322">
      <c r="A450" s="20" t="n">
        <v>45370</v>
      </c>
      <c r="B450" s="14" t="n"/>
      <c r="C450" s="16" t="inlineStr">
        <is>
          <t>惠州市爱洁洗涤有限公司</t>
        </is>
      </c>
      <c r="D450" s="16" t="inlineStr">
        <is>
          <t>T900 AID 毛毡，包边缝合-23084备货出</t>
        </is>
      </c>
      <c r="E450" s="16" t="inlineStr">
        <is>
          <t>3.6*7.5米*2张</t>
        </is>
      </c>
      <c r="F450" s="17" t="n">
        <v>15</v>
      </c>
      <c r="G450" s="18" t="inlineStr">
        <is>
          <t>米</t>
        </is>
      </c>
      <c r="H450" s="18" t="n">
        <v>180</v>
      </c>
      <c r="I450" s="18">
        <f>F450*H450</f>
        <v/>
      </c>
      <c r="J450" s="21" t="inlineStr">
        <is>
          <t>智锐</t>
        </is>
      </c>
      <c r="K450" s="335" t="n">
        <v>150</v>
      </c>
      <c r="L450" s="14" t="inlineStr">
        <is>
          <t>城市之星</t>
        </is>
      </c>
    </row>
    <row r="451" ht="18" customHeight="1" s="322">
      <c r="A451" s="20" t="n">
        <v>45371</v>
      </c>
      <c r="B451" s="14" t="n"/>
      <c r="C451" s="16" t="inlineStr">
        <is>
          <t>青岛美瑞泰洗涤服务科技有限公司</t>
        </is>
      </c>
      <c r="D451" s="16" t="inlineStr">
        <is>
          <t>T900 AID 毛毡，包边缝合-23084备货出</t>
        </is>
      </c>
      <c r="E451" s="16" t="inlineStr">
        <is>
          <t>3.6*7.5米*3张</t>
        </is>
      </c>
      <c r="F451" s="17" t="n">
        <v>22.5</v>
      </c>
      <c r="G451" s="18" t="inlineStr">
        <is>
          <t>米</t>
        </is>
      </c>
      <c r="H451" s="18" t="n">
        <v>180</v>
      </c>
      <c r="I451" s="18">
        <f>F451*H451</f>
        <v/>
      </c>
      <c r="J451" s="21" t="inlineStr">
        <is>
          <t>智锐</t>
        </is>
      </c>
      <c r="K451" s="335" t="n">
        <v>180</v>
      </c>
      <c r="L451" s="14" t="inlineStr">
        <is>
          <t>城市之星</t>
        </is>
      </c>
    </row>
    <row r="452" ht="18" customHeight="1" s="322">
      <c r="A452" s="20" t="n">
        <v>45371</v>
      </c>
      <c r="B452" s="14" t="n">
        <v>23159</v>
      </c>
      <c r="C452" s="52" t="inlineStr">
        <is>
          <t>武汉得力宝洗涤设备有限公司</t>
        </is>
      </c>
      <c r="D452" s="52" t="inlineStr">
        <is>
          <t>夹机垫</t>
        </is>
      </c>
      <c r="E452" s="16" t="inlineStr">
        <is>
          <t>07006LAVF(菌型）   加蓝色硅胶海棉</t>
        </is>
      </c>
      <c r="F452" s="17" t="n">
        <v>2</v>
      </c>
      <c r="G452" s="18" t="inlineStr">
        <is>
          <t>个</t>
        </is>
      </c>
      <c r="H452" s="342" t="n">
        <v>396.35</v>
      </c>
      <c r="I452" s="18">
        <f>F452*H452</f>
        <v/>
      </c>
      <c r="J452" s="157" t="inlineStr">
        <is>
          <t>到付</t>
        </is>
      </c>
      <c r="K452" s="330" t="n">
        <v>0</v>
      </c>
      <c r="L452" s="327" t="inlineStr">
        <is>
          <t>/</t>
        </is>
      </c>
    </row>
    <row r="453" ht="18" customHeight="1" s="322">
      <c r="A453" s="20" t="n">
        <v>45371</v>
      </c>
      <c r="B453" s="14" t="n">
        <v>23159</v>
      </c>
      <c r="C453" s="52" t="inlineStr">
        <is>
          <t>武汉得力宝洗涤设备有限公司</t>
        </is>
      </c>
      <c r="D453" s="52" t="inlineStr">
        <is>
          <t>夹机垫</t>
        </is>
      </c>
      <c r="E453" s="35" t="inlineStr">
        <is>
          <t>12490  LAV—U（裤型）加蓝色硅胶海绵</t>
        </is>
      </c>
      <c r="F453" s="17" t="n">
        <v>2</v>
      </c>
      <c r="G453" s="18" t="inlineStr">
        <is>
          <t>个</t>
        </is>
      </c>
      <c r="H453" s="342" t="n">
        <v>480</v>
      </c>
      <c r="I453" s="18">
        <f>F453*H453</f>
        <v/>
      </c>
      <c r="J453" s="157" t="inlineStr">
        <is>
          <t>到付</t>
        </is>
      </c>
      <c r="K453" s="328" t="n"/>
      <c r="L453" s="328" t="n"/>
    </row>
    <row r="454" ht="18" customHeight="1" s="322">
      <c r="A454" s="20" t="n">
        <v>45371</v>
      </c>
      <c r="B454" s="14" t="n">
        <v>23159</v>
      </c>
      <c r="C454" s="52" t="inlineStr">
        <is>
          <t>武汉得力宝洗涤设备有限公司</t>
        </is>
      </c>
      <c r="D454" s="52" t="inlineStr">
        <is>
          <t>夹机垫</t>
        </is>
      </c>
      <c r="E454" s="35" t="inlineStr">
        <is>
          <t>TA  F3 03426 1150*430*285</t>
        </is>
      </c>
      <c r="F454" s="17" t="n">
        <v>2</v>
      </c>
      <c r="G454" s="18" t="inlineStr">
        <is>
          <t>个</t>
        </is>
      </c>
      <c r="H454" s="342">
        <f>#REF!*0.85</f>
        <v/>
      </c>
      <c r="I454" s="18">
        <f>F454*H454</f>
        <v/>
      </c>
      <c r="J454" s="157" t="inlineStr">
        <is>
          <t>到付</t>
        </is>
      </c>
      <c r="K454" s="328" t="n"/>
      <c r="L454" s="328" t="n"/>
    </row>
    <row r="455" ht="18" customFormat="1" customHeight="1" s="3">
      <c r="A455" s="30" t="n">
        <v>45371</v>
      </c>
      <c r="B455" s="27" t="n">
        <v>23160</v>
      </c>
      <c r="C455" s="70" t="inlineStr">
        <is>
          <t>武汉得力宝洗涤设备有限公司</t>
        </is>
      </c>
      <c r="D455" s="70" t="inlineStr">
        <is>
          <t>Po:23114改制</t>
        </is>
      </c>
      <c r="E455" s="77" t="inlineStr">
        <is>
          <t>绿黑带50*2240mm改为50*1300mm  含扣长度  已在途</t>
        </is>
      </c>
      <c r="F455" s="28" t="n">
        <v>12</v>
      </c>
      <c r="G455" s="28" t="inlineStr">
        <is>
          <t>条</t>
        </is>
      </c>
      <c r="H455" s="28" t="n">
        <v>12.5</v>
      </c>
      <c r="I455" s="28">
        <f>F455*H455</f>
        <v/>
      </c>
      <c r="J455" s="28" t="inlineStr">
        <is>
          <t>到付</t>
        </is>
      </c>
      <c r="K455" s="328" t="n"/>
      <c r="L455" s="328" t="n"/>
    </row>
    <row r="456" ht="18" customHeight="1" s="322">
      <c r="A456" s="20" t="n">
        <v>45371</v>
      </c>
      <c r="B456" s="14" t="n"/>
      <c r="C456" s="52" t="inlineStr">
        <is>
          <t>武汉得力宝洗涤设备有限公司</t>
        </is>
      </c>
      <c r="D456" s="52" t="inlineStr">
        <is>
          <t>蓝色进口打磨布-23084备货出</t>
        </is>
      </c>
      <c r="E456" s="35" t="inlineStr">
        <is>
          <t>1.8*1.2米</t>
        </is>
      </c>
      <c r="F456" s="17" t="n">
        <v>1</v>
      </c>
      <c r="G456" s="18" t="inlineStr">
        <is>
          <t>张</t>
        </is>
      </c>
      <c r="H456" s="18" t="n">
        <v>1420</v>
      </c>
      <c r="I456" s="18">
        <f>F456*H456</f>
        <v/>
      </c>
      <c r="J456" s="157" t="inlineStr">
        <is>
          <t>到付</t>
        </is>
      </c>
      <c r="K456" s="329" t="n"/>
      <c r="L456" s="329" t="n"/>
    </row>
    <row r="457" ht="18" customFormat="1" customHeight="1" s="6">
      <c r="A457" s="11" t="n">
        <v>45371</v>
      </c>
      <c r="B457" s="12" t="n"/>
      <c r="C457" s="297" t="inlineStr">
        <is>
          <t>东莞市康捷洗涤有限公司</t>
        </is>
      </c>
      <c r="D457" s="12" t="inlineStr">
        <is>
          <t xml:space="preserve">包裹毡套   </t>
        </is>
      </c>
      <c r="E457" s="12" t="inlineStr">
        <is>
          <t>毛毡规格3450×860×450g/㎡高温包布规格3480×1550×0.5</t>
        </is>
      </c>
      <c r="F457" s="33" t="n">
        <v>3</v>
      </c>
      <c r="G457" s="33" t="inlineStr">
        <is>
          <t>套</t>
        </is>
      </c>
      <c r="H457" s="33" t="n">
        <v>638</v>
      </c>
      <c r="I457" s="33">
        <f>F457*H457</f>
        <v/>
      </c>
      <c r="J457" s="33" t="inlineStr">
        <is>
          <t>智锐</t>
        </is>
      </c>
      <c r="K457" s="358" t="n">
        <v>55</v>
      </c>
      <c r="L457" s="33" t="inlineStr">
        <is>
          <t>德邦</t>
        </is>
      </c>
    </row>
    <row r="458" ht="18" customHeight="1" s="322">
      <c r="A458" s="20" t="n">
        <v>45371</v>
      </c>
      <c r="B458" s="14" t="n">
        <v>23161</v>
      </c>
      <c r="C458" s="14" t="inlineStr">
        <is>
          <t>汕尾海丰县鸿发洗涤公司</t>
        </is>
      </c>
      <c r="D458" s="16" t="inlineStr">
        <is>
          <t>毛毡带</t>
        </is>
      </c>
      <c r="E458" s="16" t="inlineStr">
        <is>
          <t>50*4830mm</t>
        </is>
      </c>
      <c r="F458" s="17" t="n">
        <v>12</v>
      </c>
      <c r="G458" s="18" t="inlineStr">
        <is>
          <t>条</t>
        </is>
      </c>
      <c r="H458" s="18">
        <f>4.83*6.4+6</f>
        <v/>
      </c>
      <c r="I458" s="18">
        <f>F458*H458</f>
        <v/>
      </c>
      <c r="J458" s="18" t="inlineStr">
        <is>
          <t>智锐</t>
        </is>
      </c>
      <c r="K458" s="335" t="n">
        <v>19</v>
      </c>
      <c r="L458" s="17" t="inlineStr">
        <is>
          <t>德邦</t>
        </is>
      </c>
    </row>
    <row r="459" ht="18" customHeight="1" s="322">
      <c r="A459" s="20" t="n">
        <v>45371</v>
      </c>
      <c r="B459" s="14" t="n">
        <v>23165</v>
      </c>
      <c r="C459" s="16" t="inlineStr">
        <is>
          <t>沈阳汇隆洗涤设备有限公司</t>
        </is>
      </c>
      <c r="D459" s="16" t="inlineStr">
        <is>
          <t>防静电带</t>
        </is>
      </c>
      <c r="E459" s="35" t="inlineStr">
        <is>
          <t>50*7030mm   含扣长度</t>
        </is>
      </c>
      <c r="F459" s="17" t="n">
        <v>46</v>
      </c>
      <c r="G459" s="18" t="inlineStr">
        <is>
          <t>条</t>
        </is>
      </c>
      <c r="H459" s="18">
        <f>7.03*8+6</f>
        <v/>
      </c>
      <c r="I459" s="18">
        <f>F459*H459</f>
        <v/>
      </c>
      <c r="J459" s="157" t="inlineStr">
        <is>
          <t>到付</t>
        </is>
      </c>
      <c r="K459" s="335" t="n"/>
      <c r="L459" s="17" t="n"/>
    </row>
    <row r="460" ht="18" customHeight="1" s="322">
      <c r="A460" s="20" t="n">
        <v>45371</v>
      </c>
      <c r="B460" s="14" t="n">
        <v>23166</v>
      </c>
      <c r="C460" s="14" t="inlineStr">
        <is>
          <t>江西省腾瑞洗涤有限公司-川岛周晓平</t>
        </is>
      </c>
      <c r="D460" s="42" t="inlineStr">
        <is>
          <t>扣接打孔防滑条毛毡型送料带
缝制防滑条白色</t>
        </is>
      </c>
      <c r="E460" s="14" t="inlineStr">
        <is>
          <t>68*3300mm</t>
        </is>
      </c>
      <c r="F460" s="17" t="n">
        <v>2</v>
      </c>
      <c r="G460" s="17" t="inlineStr">
        <is>
          <t>条</t>
        </is>
      </c>
      <c r="H460" s="17" t="n">
        <v>90</v>
      </c>
      <c r="I460" s="18">
        <f>F460*H460</f>
        <v/>
      </c>
      <c r="J460" s="157" t="inlineStr">
        <is>
          <t>到付</t>
        </is>
      </c>
      <c r="K460" s="14" t="n"/>
      <c r="L460" s="17" t="n"/>
    </row>
    <row r="461" ht="18" customHeight="1" s="322">
      <c r="A461" s="20" t="n">
        <v>45371</v>
      </c>
      <c r="B461" s="298" t="n">
        <v>23167</v>
      </c>
      <c r="C461" s="14" t="inlineStr">
        <is>
          <t>燕兴石化加油站洗衣厂-史明路</t>
        </is>
      </c>
      <c r="D461" s="16" t="inlineStr">
        <is>
          <t>褐色弹力带</t>
        </is>
      </c>
      <c r="E461" s="16" t="inlineStr">
        <is>
          <t>50*2110mm</t>
        </is>
      </c>
      <c r="F461" s="106" t="n">
        <v>8</v>
      </c>
      <c r="G461" s="18" t="inlineStr">
        <is>
          <t>条</t>
        </is>
      </c>
      <c r="H461" s="18" t="n">
        <v>68.40000000000001</v>
      </c>
      <c r="I461" s="18">
        <f>F461*H461</f>
        <v/>
      </c>
      <c r="J461" s="157" t="inlineStr">
        <is>
          <t>到付</t>
        </is>
      </c>
      <c r="K461" s="330" t="n">
        <v>0</v>
      </c>
      <c r="L461" s="327" t="inlineStr">
        <is>
          <t>/</t>
        </is>
      </c>
    </row>
    <row r="462" ht="18" customHeight="1" s="322">
      <c r="A462" s="20" t="n">
        <v>45371</v>
      </c>
      <c r="B462" s="298" t="n">
        <v>23167</v>
      </c>
      <c r="C462" s="14" t="inlineStr">
        <is>
          <t>燕兴石化加油站洗衣厂</t>
        </is>
      </c>
      <c r="D462" s="16" t="inlineStr">
        <is>
          <t>褐色弹力带</t>
        </is>
      </c>
      <c r="E462" s="16" t="inlineStr">
        <is>
          <t>50*1210mm</t>
        </is>
      </c>
      <c r="F462" s="106" t="n">
        <v>8</v>
      </c>
      <c r="G462" s="18" t="inlineStr">
        <is>
          <t>条</t>
        </is>
      </c>
      <c r="H462" s="18" t="n">
        <v>42.6</v>
      </c>
      <c r="I462" s="18">
        <f>F462*H462</f>
        <v/>
      </c>
      <c r="J462" s="157" t="inlineStr">
        <is>
          <t>到付</t>
        </is>
      </c>
      <c r="K462" s="328" t="n"/>
      <c r="L462" s="328" t="n"/>
    </row>
    <row r="463" ht="18" customHeight="1" s="322">
      <c r="A463" s="20" t="n">
        <v>45371</v>
      </c>
      <c r="B463" s="298" t="n">
        <v>23167</v>
      </c>
      <c r="C463" s="14" t="inlineStr">
        <is>
          <t>燕兴石化加油站洗衣厂</t>
        </is>
      </c>
      <c r="D463" s="16" t="inlineStr">
        <is>
          <t>褐色弹力带</t>
        </is>
      </c>
      <c r="E463" s="16" t="inlineStr">
        <is>
          <t>50*1155mm</t>
        </is>
      </c>
      <c r="F463" s="106" t="n">
        <v>8</v>
      </c>
      <c r="G463" s="18" t="inlineStr">
        <is>
          <t>条</t>
        </is>
      </c>
      <c r="H463" s="18" t="n">
        <v>40.9</v>
      </c>
      <c r="I463" s="18">
        <f>F463*H463</f>
        <v/>
      </c>
      <c r="J463" s="157" t="inlineStr">
        <is>
          <t>到付</t>
        </is>
      </c>
      <c r="K463" s="328" t="n"/>
      <c r="L463" s="328" t="n"/>
    </row>
    <row r="464" ht="18" customHeight="1" s="322">
      <c r="A464" s="20" t="n">
        <v>45371</v>
      </c>
      <c r="B464" s="298" t="n">
        <v>23167</v>
      </c>
      <c r="C464" s="14" t="inlineStr">
        <is>
          <t>燕兴石化加油站洗衣厂</t>
        </is>
      </c>
      <c r="D464" s="16" t="inlineStr">
        <is>
          <t>褐色弹力带</t>
        </is>
      </c>
      <c r="E464" s="16" t="inlineStr">
        <is>
          <t>50*970mm</t>
        </is>
      </c>
      <c r="F464" s="106" t="n">
        <v>8</v>
      </c>
      <c r="G464" s="18" t="inlineStr">
        <is>
          <t>条</t>
        </is>
      </c>
      <c r="H464" s="18" t="n">
        <v>36.4</v>
      </c>
      <c r="I464" s="18">
        <f>F464*H464</f>
        <v/>
      </c>
      <c r="J464" s="157" t="inlineStr">
        <is>
          <t>到付</t>
        </is>
      </c>
      <c r="K464" s="329" t="n"/>
      <c r="L464" s="329" t="n"/>
    </row>
    <row r="465" ht="18" customHeight="1" s="322">
      <c r="A465" s="20" t="n">
        <v>45371</v>
      </c>
      <c r="B465" s="14" t="n"/>
      <c r="C465" s="16" t="inlineStr">
        <is>
          <t>桂林市佳净洗涤有限公司</t>
        </is>
      </c>
      <c r="D465" s="22" t="inlineStr">
        <is>
          <t>850g 涤纶芳纶复合 AID 毛毡，包边缝合-23141备货出</t>
        </is>
      </c>
      <c r="E465" s="22" t="inlineStr">
        <is>
          <t xml:space="preserve">3.6*7.5米*2张   </t>
        </is>
      </c>
      <c r="F465" s="21" t="n">
        <v>15</v>
      </c>
      <c r="G465" s="21" t="inlineStr">
        <is>
          <t>米</t>
        </is>
      </c>
      <c r="H465" s="21" t="n">
        <v>397.8</v>
      </c>
      <c r="I465" s="18">
        <f>F465*H465</f>
        <v/>
      </c>
      <c r="J465" s="21" t="inlineStr">
        <is>
          <t>智锐</t>
        </is>
      </c>
      <c r="K465" s="335" t="n">
        <v>200</v>
      </c>
      <c r="L465" s="1" t="inlineStr">
        <is>
          <t>城市之星</t>
        </is>
      </c>
    </row>
    <row r="466" ht="18" customHeight="1" s="322">
      <c r="A466" s="20" t="n">
        <v>45372</v>
      </c>
      <c r="B466" s="298" t="n">
        <v>23168</v>
      </c>
      <c r="C466" s="14" t="inlineStr">
        <is>
          <t>兰州海狮</t>
        </is>
      </c>
      <c r="D466" s="16" t="inlineStr">
        <is>
          <t>T900 AID 毛毡，包边缝合</t>
        </is>
      </c>
      <c r="E466" s="16" t="inlineStr">
        <is>
          <t>3.6*8.2米*2张</t>
        </is>
      </c>
      <c r="F466" s="17" t="n">
        <v>16.4</v>
      </c>
      <c r="G466" s="18" t="inlineStr">
        <is>
          <t>米</t>
        </is>
      </c>
      <c r="H466" s="18" t="n">
        <v>180</v>
      </c>
      <c r="I466" s="18">
        <f>F466*H466</f>
        <v/>
      </c>
      <c r="J466" s="21" t="inlineStr">
        <is>
          <t>智锐</t>
        </is>
      </c>
      <c r="K466" s="335" t="n">
        <v>200</v>
      </c>
      <c r="L466" s="14" t="inlineStr">
        <is>
          <t>城市之星</t>
        </is>
      </c>
    </row>
    <row r="467" ht="18" customHeight="1" s="322">
      <c r="A467" s="20" t="n">
        <v>45372</v>
      </c>
      <c r="B467" s="14" t="n"/>
      <c r="C467" s="16" t="inlineStr">
        <is>
          <t>李貌</t>
        </is>
      </c>
      <c r="D467" s="16" t="inlineStr">
        <is>
          <t>T900 AID 毛毡，包边缝合-23084备货出</t>
        </is>
      </c>
      <c r="E467" s="16" t="inlineStr">
        <is>
          <t>3.6*5.2米*2张 发件人写：李貌 18913777443</t>
        </is>
      </c>
      <c r="F467" s="17" t="n">
        <v>10.4</v>
      </c>
      <c r="G467" s="130" t="inlineStr">
        <is>
          <t>米</t>
        </is>
      </c>
      <c r="H467" s="130" t="n">
        <v>180</v>
      </c>
      <c r="I467" s="18">
        <f>F467*H467</f>
        <v/>
      </c>
      <c r="J467" s="21" t="inlineStr">
        <is>
          <t>智锐</t>
        </is>
      </c>
      <c r="K467" s="335" t="n">
        <v>63</v>
      </c>
      <c r="L467" s="17" t="inlineStr">
        <is>
          <t>德邦</t>
        </is>
      </c>
    </row>
    <row r="468" ht="18" customHeight="1" s="322">
      <c r="A468" s="20" t="n">
        <v>45372</v>
      </c>
      <c r="B468" s="14" t="n"/>
      <c r="C468" s="16" t="inlineStr">
        <is>
          <t>湖北奇异鸟公共纺织品服务有限公司</t>
        </is>
      </c>
      <c r="D468" s="16" t="inlineStr">
        <is>
          <t>英国蜡粉-23084备货出</t>
        </is>
      </c>
      <c r="E468" s="16" t="inlineStr">
        <is>
          <t>20kg/箱</t>
        </is>
      </c>
      <c r="F468" s="17" t="n">
        <v>3</v>
      </c>
      <c r="G468" s="18" t="inlineStr">
        <is>
          <t>箱</t>
        </is>
      </c>
      <c r="H468" s="18" t="n">
        <v>825</v>
      </c>
      <c r="I468" s="18">
        <f>F468*H468</f>
        <v/>
      </c>
      <c r="J468" s="18" t="inlineStr">
        <is>
          <t>智锐</t>
        </is>
      </c>
      <c r="K468" s="335" t="n">
        <v>140</v>
      </c>
      <c r="L468" s="14" t="inlineStr">
        <is>
          <t>城市之星</t>
        </is>
      </c>
    </row>
    <row r="469" ht="18" customHeight="1" s="322">
      <c r="A469" s="20" t="n">
        <v>45373</v>
      </c>
      <c r="B469" s="299" t="n"/>
      <c r="C469" s="14" t="inlineStr">
        <is>
          <t>苏州欧思美贸易有限公司</t>
        </is>
      </c>
      <c r="D469" s="43" t="inlineStr">
        <is>
          <t>英国蜡粉-无锡发</t>
        </is>
      </c>
      <c r="E469" s="43" t="inlineStr">
        <is>
          <t>20kg/纸箱</t>
        </is>
      </c>
      <c r="F469" s="44" t="n">
        <v>1</v>
      </c>
      <c r="G469" s="45" t="inlineStr">
        <is>
          <t>箱</t>
        </is>
      </c>
      <c r="H469" s="116" t="n">
        <v>825</v>
      </c>
      <c r="I469" s="18">
        <f>F469*H469</f>
        <v/>
      </c>
      <c r="J469" s="166" t="inlineStr">
        <is>
          <t>智锐</t>
        </is>
      </c>
      <c r="K469" s="335" t="n">
        <v>34</v>
      </c>
      <c r="L469" s="14" t="inlineStr">
        <is>
          <t>无锡德邦</t>
        </is>
      </c>
    </row>
    <row r="470" ht="18" customHeight="1" s="322">
      <c r="A470" s="20" t="n">
        <v>45373</v>
      </c>
      <c r="B470" s="191" t="n">
        <v>23170</v>
      </c>
      <c r="C470" s="35" t="inlineStr">
        <is>
          <t>大富豪洗涤（江苏）有限公司</t>
        </is>
      </c>
      <c r="D470" s="16" t="inlineStr">
        <is>
          <t>褐色弹力带</t>
        </is>
      </c>
      <c r="E470" s="16" t="inlineStr">
        <is>
          <t>50*700mm</t>
        </is>
      </c>
      <c r="F470" s="106" t="n">
        <v>39</v>
      </c>
      <c r="G470" s="18" t="inlineStr">
        <is>
          <t>条</t>
        </is>
      </c>
      <c r="H470" s="18" t="n">
        <v>31.3</v>
      </c>
      <c r="I470" s="18">
        <f>F470*H470</f>
        <v/>
      </c>
      <c r="J470" s="21" t="inlineStr">
        <is>
          <t>智锐</t>
        </is>
      </c>
      <c r="K470" s="330" t="n">
        <v>38</v>
      </c>
      <c r="L470" s="327" t="inlineStr">
        <is>
          <t>德邦</t>
        </is>
      </c>
    </row>
    <row r="471" ht="18" customHeight="1" s="322">
      <c r="A471" s="20" t="n">
        <v>45373</v>
      </c>
      <c r="B471" s="191" t="n">
        <v>23170</v>
      </c>
      <c r="C471" s="35" t="inlineStr">
        <is>
          <t>大富豪洗涤（江苏）有限公司</t>
        </is>
      </c>
      <c r="D471" s="16" t="inlineStr">
        <is>
          <t>褐色弹力带</t>
        </is>
      </c>
      <c r="E471" s="16" t="inlineStr">
        <is>
          <t>50*1110mm</t>
        </is>
      </c>
      <c r="F471" s="106" t="n">
        <v>13</v>
      </c>
      <c r="G471" s="18" t="inlineStr">
        <is>
          <t>条</t>
        </is>
      </c>
      <c r="H471" s="18" t="n">
        <v>40.1</v>
      </c>
      <c r="I471" s="18">
        <f>F471*H471</f>
        <v/>
      </c>
      <c r="J471" s="21" t="inlineStr">
        <is>
          <t>智锐</t>
        </is>
      </c>
      <c r="K471" s="328" t="n"/>
      <c r="L471" s="328" t="n"/>
    </row>
    <row r="472" ht="18" customHeight="1" s="322">
      <c r="A472" s="20" t="n">
        <v>45373</v>
      </c>
      <c r="B472" s="191" t="n"/>
      <c r="C472" s="35" t="inlineStr">
        <is>
          <t>大富豪洗涤（江苏）有限公司</t>
        </is>
      </c>
      <c r="D472" s="16" t="inlineStr">
        <is>
          <t>英国蜡粉-23084备货出</t>
        </is>
      </c>
      <c r="E472" s="16" t="inlineStr">
        <is>
          <t>20公斤/纸箱</t>
        </is>
      </c>
      <c r="F472" s="17" t="n">
        <v>1</v>
      </c>
      <c r="G472" s="18" t="inlineStr">
        <is>
          <t>箱</t>
        </is>
      </c>
      <c r="H472" s="18" t="n">
        <v>825</v>
      </c>
      <c r="I472" s="18">
        <f>F472*H472</f>
        <v/>
      </c>
      <c r="J472" s="21" t="inlineStr">
        <is>
          <t>智锐</t>
        </is>
      </c>
      <c r="K472" s="329" t="n"/>
      <c r="L472" s="329" t="n"/>
    </row>
    <row r="473" ht="18" customHeight="1" s="322">
      <c r="A473" s="20" t="n">
        <v>45373</v>
      </c>
      <c r="B473" s="191" t="n">
        <v>23171</v>
      </c>
      <c r="C473" s="16" t="inlineStr">
        <is>
          <t>惠州市爱洁洗涤有限公司</t>
        </is>
      </c>
      <c r="D473" s="16" t="inlineStr">
        <is>
          <t>拉泡厚毡</t>
        </is>
      </c>
      <c r="E473" s="300" t="inlineStr">
        <is>
          <t>3.15*3.3米*3张（实际按9.45）</t>
        </is>
      </c>
      <c r="F473" s="17" t="n">
        <v>9.9</v>
      </c>
      <c r="G473" s="18" t="inlineStr">
        <is>
          <t>米</t>
        </is>
      </c>
      <c r="H473" s="18" t="n">
        <v>1850</v>
      </c>
      <c r="I473" s="18">
        <f>1850*9.45</f>
        <v/>
      </c>
      <c r="J473" s="21" t="inlineStr">
        <is>
          <t>智锐</t>
        </is>
      </c>
      <c r="K473" s="14" t="n">
        <v>350</v>
      </c>
      <c r="L473" s="14" t="inlineStr">
        <is>
          <t>城市之星</t>
        </is>
      </c>
    </row>
    <row r="474" ht="18" customHeight="1" s="322">
      <c r="A474" s="20" t="n">
        <v>45373</v>
      </c>
      <c r="B474" s="191" t="n">
        <v>23172</v>
      </c>
      <c r="C474" s="16" t="inlineStr">
        <is>
          <t>合肥安施洗涤设备有限公司</t>
        </is>
      </c>
      <c r="D474" s="16" t="inlineStr">
        <is>
          <t>淡绿色无缝带</t>
        </is>
      </c>
      <c r="E474" s="16" t="inlineStr">
        <is>
          <t>35*1000mm</t>
        </is>
      </c>
      <c r="F474" s="17" t="n">
        <v>1</v>
      </c>
      <c r="G474" s="18" t="inlineStr">
        <is>
          <t>条</t>
        </is>
      </c>
      <c r="H474" s="18" t="n">
        <v>74.38</v>
      </c>
      <c r="I474" s="18">
        <f>F474*H474</f>
        <v/>
      </c>
      <c r="J474" s="21" t="inlineStr">
        <is>
          <t>智锐</t>
        </is>
      </c>
      <c r="K474" s="14" t="n"/>
      <c r="L474" s="17" t="inlineStr">
        <is>
          <t>德邦</t>
        </is>
      </c>
    </row>
    <row r="475" ht="18" customHeight="1" s="322">
      <c r="A475" s="20" t="n">
        <v>45373</v>
      </c>
      <c r="B475" s="191" t="n">
        <v>23175</v>
      </c>
      <c r="C475" s="301" t="inlineStr">
        <is>
          <t xml:space="preserve">海南启帆实业有限公司 </t>
        </is>
      </c>
      <c r="D475" s="52" t="inlineStr">
        <is>
          <t>蓝色进口打磨布</t>
        </is>
      </c>
      <c r="E475" s="35" t="inlineStr">
        <is>
          <t>1.8*1.2米 发货人写：冯工  18823061677</t>
        </is>
      </c>
      <c r="F475" s="17" t="n">
        <v>1</v>
      </c>
      <c r="G475" s="18" t="inlineStr">
        <is>
          <t>张</t>
        </is>
      </c>
      <c r="H475" s="18" t="n">
        <v>1425</v>
      </c>
      <c r="I475" s="18">
        <f>F475*H475</f>
        <v/>
      </c>
      <c r="J475" s="157" t="inlineStr">
        <is>
          <t>到付</t>
        </is>
      </c>
      <c r="K475" s="330" t="n">
        <v>0</v>
      </c>
      <c r="L475" s="327" t="inlineStr">
        <is>
          <t>/</t>
        </is>
      </c>
    </row>
    <row r="476" ht="18" customHeight="1" s="322">
      <c r="A476" s="20" t="n">
        <v>45373</v>
      </c>
      <c r="B476" s="191" t="n">
        <v>23175</v>
      </c>
      <c r="C476" s="301" t="inlineStr">
        <is>
          <t xml:space="preserve">海南启帆实业有限公司 </t>
        </is>
      </c>
      <c r="D476" s="52" t="inlineStr">
        <is>
          <t>蓝色进口打磨布</t>
        </is>
      </c>
      <c r="E476" s="35" t="inlineStr">
        <is>
          <t>1.8*1.2米 发货人写：冯工  18823061677 不要放单子</t>
        </is>
      </c>
      <c r="F476" s="17" t="n">
        <v>1</v>
      </c>
      <c r="G476" s="18" t="inlineStr">
        <is>
          <t>张</t>
        </is>
      </c>
      <c r="H476" s="18" t="n">
        <v>1425</v>
      </c>
      <c r="I476" s="18">
        <f>F476*H476</f>
        <v/>
      </c>
      <c r="J476" s="157" t="inlineStr">
        <is>
          <t>到付</t>
        </is>
      </c>
      <c r="K476" s="329" t="n"/>
      <c r="L476" s="329" t="n"/>
    </row>
    <row r="477" ht="18" customFormat="1" customHeight="1" s="3">
      <c r="A477" s="30" t="n">
        <v>45373</v>
      </c>
      <c r="B477" s="27" t="inlineStr">
        <is>
          <t>？？</t>
        </is>
      </c>
      <c r="C477" s="27" t="inlineStr">
        <is>
          <t>贵州鼎鉴兴科技有限公司</t>
        </is>
      </c>
      <c r="D477" s="27" t="inlineStr">
        <is>
          <t>T900 AID 毛毡，包边缝合</t>
        </is>
      </c>
      <c r="E477" s="27" t="inlineStr">
        <is>
          <t xml:space="preserve">3.6*5.1米*2张  </t>
        </is>
      </c>
      <c r="F477" s="28" t="n">
        <v>10.2</v>
      </c>
      <c r="G477" s="28" t="inlineStr">
        <is>
          <t>米</t>
        </is>
      </c>
      <c r="H477" s="28" t="n">
        <v>180</v>
      </c>
      <c r="I477" s="28">
        <f>F477*H477</f>
        <v/>
      </c>
      <c r="J477" s="28" t="inlineStr">
        <is>
          <t>智锐</t>
        </is>
      </c>
      <c r="K477" s="335" t="n">
        <v>110</v>
      </c>
      <c r="L477" s="14" t="inlineStr">
        <is>
          <t>城市之星</t>
        </is>
      </c>
    </row>
    <row r="478" ht="18" customFormat="1" customHeight="1" s="3">
      <c r="A478" s="30" t="n">
        <v>45373</v>
      </c>
      <c r="B478" s="27" t="inlineStr">
        <is>
          <t>？？</t>
        </is>
      </c>
      <c r="C478" s="27" t="inlineStr">
        <is>
          <t>常州市新吉洗涤有限公司</t>
        </is>
      </c>
      <c r="D478" s="27" t="inlineStr">
        <is>
          <t>英国蜡粉</t>
        </is>
      </c>
      <c r="E478" s="27" t="inlineStr">
        <is>
          <t>20公斤/纸箱</t>
        </is>
      </c>
      <c r="F478" s="28" t="n">
        <v>1</v>
      </c>
      <c r="G478" s="28" t="inlineStr">
        <is>
          <t>箱</t>
        </is>
      </c>
      <c r="H478" s="28" t="n">
        <v>825</v>
      </c>
      <c r="I478" s="28">
        <f>F478*H478</f>
        <v/>
      </c>
      <c r="J478" s="28" t="inlineStr">
        <is>
          <t>智锐</t>
        </is>
      </c>
      <c r="K478" s="335" t="n">
        <v>33</v>
      </c>
      <c r="L478" s="17" t="inlineStr">
        <is>
          <t>德邦</t>
        </is>
      </c>
    </row>
    <row r="479" ht="18" customHeight="1" s="322">
      <c r="A479" s="20" t="n">
        <v>45373</v>
      </c>
      <c r="B479" s="191" t="n">
        <v>23177</v>
      </c>
      <c r="C479" s="16" t="inlineStr">
        <is>
          <t>广东玛仕洗涤有限公司</t>
        </is>
      </c>
      <c r="D479" s="14" t="inlineStr">
        <is>
          <t>进口绿黑弹性带</t>
        </is>
      </c>
      <c r="E479" s="14" t="inlineStr">
        <is>
          <t>50*494mm</t>
        </is>
      </c>
      <c r="F479" s="17" t="n">
        <v>14</v>
      </c>
      <c r="G479" s="18" t="inlineStr">
        <is>
          <t>条</t>
        </is>
      </c>
      <c r="H479" s="18" t="n">
        <v>50.46</v>
      </c>
      <c r="I479" s="18">
        <f>F479*H479</f>
        <v/>
      </c>
      <c r="J479" s="21" t="inlineStr">
        <is>
          <t>智锐</t>
        </is>
      </c>
      <c r="K479" s="330" t="n">
        <v>19</v>
      </c>
      <c r="L479" s="327" t="inlineStr">
        <is>
          <t>德邦</t>
        </is>
      </c>
    </row>
    <row r="480" ht="18" customHeight="1" s="322">
      <c r="A480" s="20" t="n">
        <v>45373</v>
      </c>
      <c r="B480" s="191" t="n">
        <v>23177</v>
      </c>
      <c r="C480" s="16" t="inlineStr">
        <is>
          <t>广东玛仕洗涤有限公司</t>
        </is>
      </c>
      <c r="D480" s="14" t="inlineStr">
        <is>
          <t>进口绿黑弹性带</t>
        </is>
      </c>
      <c r="E480" s="14" t="inlineStr">
        <is>
          <t>50*520mm</t>
        </is>
      </c>
      <c r="F480" s="17" t="n">
        <v>14</v>
      </c>
      <c r="G480" s="18" t="inlineStr">
        <is>
          <t>条</t>
        </is>
      </c>
      <c r="H480" s="18" t="n">
        <v>52.8</v>
      </c>
      <c r="I480" s="18">
        <f>F480*H480</f>
        <v/>
      </c>
      <c r="J480" s="21" t="inlineStr">
        <is>
          <t>智锐</t>
        </is>
      </c>
      <c r="K480" s="329" t="n"/>
      <c r="L480" s="329" t="n"/>
    </row>
    <row r="481" ht="18" customHeight="1" s="322">
      <c r="A481" s="20" t="n">
        <v>45373</v>
      </c>
      <c r="B481" s="14" t="n"/>
      <c r="C481" s="14" t="inlineStr">
        <is>
          <t>广州硕朗机械设备有限公司</t>
        </is>
      </c>
      <c r="D481" s="16" t="inlineStr">
        <is>
          <t>美国3/4导向带-23141备货出</t>
        </is>
      </c>
      <c r="E481" s="16" t="inlineStr">
        <is>
          <t>100码=91.44米</t>
        </is>
      </c>
      <c r="F481" s="17" t="n">
        <v>5</v>
      </c>
      <c r="G481" s="18" t="inlineStr">
        <is>
          <t>盒</t>
        </is>
      </c>
      <c r="H481" s="18" t="n">
        <v>87</v>
      </c>
      <c r="I481" s="18">
        <f>F481*H481</f>
        <v/>
      </c>
      <c r="J481" s="18" t="inlineStr">
        <is>
          <t>智锐</t>
        </is>
      </c>
      <c r="K481" s="335" t="n">
        <v>19</v>
      </c>
      <c r="L481" s="17" t="inlineStr">
        <is>
          <t>德邦</t>
        </is>
      </c>
    </row>
    <row r="482" ht="18" customHeight="1" s="322">
      <c r="A482" s="20" t="n">
        <v>45373</v>
      </c>
      <c r="B482" s="14" t="n"/>
      <c r="C482" s="16" t="inlineStr">
        <is>
          <t>吉林省凯威洗涤设备有限公司</t>
        </is>
      </c>
      <c r="D482" s="16" t="inlineStr">
        <is>
          <t>T900 AID 毛毡，包边缝合-23084备货出</t>
        </is>
      </c>
      <c r="E482" s="16" t="inlineStr">
        <is>
          <t xml:space="preserve">3.6*5.2米*1张  </t>
        </is>
      </c>
      <c r="F482" s="17" t="n">
        <v>5.2</v>
      </c>
      <c r="G482" s="18" t="inlineStr">
        <is>
          <t>米</t>
        </is>
      </c>
      <c r="H482" s="18" t="n">
        <v>180</v>
      </c>
      <c r="I482" s="18">
        <f>F482*H482</f>
        <v/>
      </c>
      <c r="J482" s="21" t="inlineStr">
        <is>
          <t>智锐</t>
        </is>
      </c>
      <c r="K482" s="335" t="n">
        <v>80</v>
      </c>
      <c r="L482" s="14" t="inlineStr">
        <is>
          <t>城市之星</t>
        </is>
      </c>
    </row>
    <row r="483" ht="18" customHeight="1" s="322">
      <c r="A483" s="20" t="n">
        <v>45373</v>
      </c>
      <c r="B483" s="191" t="n">
        <v>23178</v>
      </c>
      <c r="C483" s="14" t="inlineStr">
        <is>
          <t>无锡智锐</t>
        </is>
      </c>
      <c r="D483" s="16" t="inlineStr">
        <is>
          <t>T900 AID 毛毡，包边缝合</t>
        </is>
      </c>
      <c r="E483" s="14" t="inlineStr">
        <is>
          <t>3.6*5.2米*1张</t>
        </is>
      </c>
      <c r="F483" s="17" t="n">
        <v>5.2</v>
      </c>
      <c r="G483" s="18" t="inlineStr">
        <is>
          <t>米</t>
        </is>
      </c>
      <c r="H483" s="18" t="n">
        <v>180</v>
      </c>
      <c r="I483" s="18">
        <f>F483*H483</f>
        <v/>
      </c>
      <c r="J483" s="325" t="inlineStr">
        <is>
          <t>智锐</t>
        </is>
      </c>
      <c r="K483" s="330" t="n">
        <v>0</v>
      </c>
      <c r="L483" s="327" t="inlineStr">
        <is>
          <t>/</t>
        </is>
      </c>
    </row>
    <row r="484" ht="18" customHeight="1" s="322">
      <c r="A484" s="20" t="n">
        <v>45373</v>
      </c>
      <c r="B484" s="191" t="n">
        <v>23178</v>
      </c>
      <c r="C484" s="14" t="inlineStr">
        <is>
          <t>无锡智锐</t>
        </is>
      </c>
      <c r="D484" s="16" t="inlineStr">
        <is>
          <t>T900 AID 毛毡，包边缝合</t>
        </is>
      </c>
      <c r="E484" s="14" t="inlineStr">
        <is>
          <t>3.6*7.5米*3张</t>
        </is>
      </c>
      <c r="F484" s="17" t="n">
        <v>22.5</v>
      </c>
      <c r="G484" s="18" t="inlineStr">
        <is>
          <t>米</t>
        </is>
      </c>
      <c r="H484" s="18" t="n">
        <v>180</v>
      </c>
      <c r="I484" s="18">
        <f>F484*H484</f>
        <v/>
      </c>
      <c r="J484" s="18" t="inlineStr">
        <is>
          <t>智锐</t>
        </is>
      </c>
      <c r="K484" s="328" t="n"/>
      <c r="L484" s="328" t="n"/>
    </row>
    <row r="485" ht="18" customHeight="1" s="322">
      <c r="A485" s="20" t="n">
        <v>45373</v>
      </c>
      <c r="B485" s="191" t="n">
        <v>23178</v>
      </c>
      <c r="C485" s="14" t="inlineStr">
        <is>
          <t>无锡智锐</t>
        </is>
      </c>
      <c r="D485" s="14" t="inlineStr">
        <is>
          <t>常规带钢丝网上蜡布</t>
        </is>
      </c>
      <c r="E485" s="14" t="inlineStr">
        <is>
          <t>3.1*2.1米</t>
        </is>
      </c>
      <c r="F485" s="17" t="n">
        <v>4</v>
      </c>
      <c r="G485" s="17" t="inlineStr">
        <is>
          <t>张</t>
        </is>
      </c>
      <c r="H485" s="17" t="n">
        <v>530</v>
      </c>
      <c r="I485" s="18">
        <f>F485*H485</f>
        <v/>
      </c>
      <c r="J485" s="18" t="inlineStr">
        <is>
          <t>智锐</t>
        </is>
      </c>
      <c r="K485" s="328" t="n"/>
      <c r="L485" s="328" t="n"/>
    </row>
    <row r="486" ht="18" customHeight="1" s="322">
      <c r="A486" s="20" t="n">
        <v>45373</v>
      </c>
      <c r="B486" s="191" t="n">
        <v>23178</v>
      </c>
      <c r="C486" s="14" t="inlineStr">
        <is>
          <t>无锡智锐</t>
        </is>
      </c>
      <c r="D486" s="14" t="inlineStr">
        <is>
          <t>JTX600导向带</t>
        </is>
      </c>
      <c r="E486" s="14" t="inlineStr">
        <is>
          <t>400米/卷</t>
        </is>
      </c>
      <c r="F486" s="17" t="n">
        <v>60</v>
      </c>
      <c r="G486" s="17" t="inlineStr">
        <is>
          <t>卷</t>
        </is>
      </c>
      <c r="H486" s="17" t="n">
        <v>235</v>
      </c>
      <c r="I486" s="18">
        <f>F486*H486</f>
        <v/>
      </c>
      <c r="J486" s="18" t="inlineStr">
        <is>
          <t>智锐</t>
        </is>
      </c>
      <c r="K486" s="328" t="n"/>
      <c r="L486" s="328" t="n"/>
    </row>
    <row r="487" ht="18" customHeight="1" s="322">
      <c r="A487" s="20" t="n">
        <v>45373</v>
      </c>
      <c r="B487" s="191" t="n">
        <v>23178</v>
      </c>
      <c r="C487" s="14" t="inlineStr">
        <is>
          <t>无锡智锐</t>
        </is>
      </c>
      <c r="D487" s="14" t="inlineStr">
        <is>
          <t>美国小地球蜡粉</t>
        </is>
      </c>
      <c r="E487" s="14" t="inlineStr">
        <is>
          <t>22.5kg/桶</t>
        </is>
      </c>
      <c r="F487" s="17" t="n">
        <v>2</v>
      </c>
      <c r="G487" s="18" t="inlineStr">
        <is>
          <t>桶</t>
        </is>
      </c>
      <c r="H487" s="18" t="n">
        <v>1147.5</v>
      </c>
      <c r="I487" s="18">
        <f>F487*H487</f>
        <v/>
      </c>
      <c r="J487" s="18" t="inlineStr">
        <is>
          <t>智锐</t>
        </is>
      </c>
      <c r="K487" s="328" t="n"/>
      <c r="L487" s="328" t="n"/>
    </row>
    <row r="488" ht="18" customHeight="1" s="322">
      <c r="A488" s="20" t="n">
        <v>45373</v>
      </c>
      <c r="B488" s="191" t="n">
        <v>23178</v>
      </c>
      <c r="C488" s="14" t="inlineStr">
        <is>
          <t>无锡智锐</t>
        </is>
      </c>
      <c r="D488" s="14" t="inlineStr">
        <is>
          <t>7条钢丝棉打磨布</t>
        </is>
      </c>
      <c r="E488" s="14" t="inlineStr">
        <is>
          <t>1.7*1.5米</t>
        </is>
      </c>
      <c r="F488" s="17" t="n">
        <v>2</v>
      </c>
      <c r="G488" s="17" t="inlineStr">
        <is>
          <t>张</t>
        </is>
      </c>
      <c r="H488" s="17" t="n">
        <v>700</v>
      </c>
      <c r="I488" s="18">
        <f>F488*H488</f>
        <v/>
      </c>
      <c r="J488" s="18" t="inlineStr">
        <is>
          <t>智锐</t>
        </is>
      </c>
      <c r="K488" s="328" t="n"/>
      <c r="L488" s="328" t="n"/>
    </row>
    <row r="489" ht="18" customHeight="1" s="322">
      <c r="A489" s="20" t="n">
        <v>45373</v>
      </c>
      <c r="B489" s="191" t="n">
        <v>23178</v>
      </c>
      <c r="C489" s="14" t="inlineStr">
        <is>
          <t>无锡智锐</t>
        </is>
      </c>
      <c r="D489" s="14" t="inlineStr">
        <is>
          <t>高温蜡粉</t>
        </is>
      </c>
      <c r="E489" s="16" t="inlineStr">
        <is>
          <t>20kg/纸箱 下周一提货前到不了货就取消</t>
        </is>
      </c>
      <c r="F489" s="17" t="n">
        <v>2</v>
      </c>
      <c r="G489" s="18" t="inlineStr">
        <is>
          <t>箱</t>
        </is>
      </c>
      <c r="H489" s="18" t="n">
        <v>1840</v>
      </c>
      <c r="I489" s="18">
        <f>F489*H489</f>
        <v/>
      </c>
      <c r="J489" s="18" t="inlineStr">
        <is>
          <t>智锐</t>
        </is>
      </c>
      <c r="K489" s="329" t="n"/>
      <c r="L489" s="329" t="n"/>
    </row>
    <row r="490" ht="18" customHeight="1" s="322">
      <c r="A490" s="20" t="n">
        <v>45373</v>
      </c>
      <c r="B490" s="191" t="n">
        <v>23180</v>
      </c>
      <c r="C490" s="276" t="inlineStr">
        <is>
          <t>黑龙江航星机械设备经销有限公司</t>
        </is>
      </c>
      <c r="D490" s="276" t="inlineStr">
        <is>
          <t>红线全棉带</t>
        </is>
      </c>
      <c r="E490" s="276" t="inlineStr">
        <is>
          <t>50*5550mm</t>
        </is>
      </c>
      <c r="F490" s="277" t="n">
        <v>14</v>
      </c>
      <c r="G490" s="278" t="inlineStr">
        <is>
          <t>条</t>
        </is>
      </c>
      <c r="H490" s="79">
        <f>5.55*8.4+6</f>
        <v/>
      </c>
      <c r="I490" s="18">
        <f>F490*H490</f>
        <v/>
      </c>
      <c r="J490" s="157" t="inlineStr">
        <is>
          <t>到付</t>
        </is>
      </c>
      <c r="K490" s="335" t="n">
        <v>0</v>
      </c>
      <c r="L490" s="17" t="inlineStr">
        <is>
          <t>/</t>
        </is>
      </c>
    </row>
    <row r="491" ht="18" customHeight="1" s="322">
      <c r="A491" s="20" t="n">
        <v>45376</v>
      </c>
      <c r="B491" s="191" t="n">
        <v>23182</v>
      </c>
      <c r="C491" s="295" t="inlineStr">
        <is>
          <t>李貌</t>
        </is>
      </c>
      <c r="D491" s="16" t="inlineStr">
        <is>
          <t>T900 AID 毛毡，包边缝合</t>
        </is>
      </c>
      <c r="E491" s="14" t="inlineStr">
        <is>
          <t>3.3*4.5米*2张  发货人写:李貌 18913777443</t>
        </is>
      </c>
      <c r="F491" s="17" t="n">
        <v>9</v>
      </c>
      <c r="G491" s="18" t="inlineStr">
        <is>
          <t>米</t>
        </is>
      </c>
      <c r="H491" s="18" t="n">
        <v>167.5</v>
      </c>
      <c r="I491" s="18">
        <f>F491*H491</f>
        <v/>
      </c>
      <c r="J491" s="18" t="inlineStr">
        <is>
          <t>智锐</t>
        </is>
      </c>
      <c r="K491" s="335" t="n">
        <v>51</v>
      </c>
      <c r="L491" s="17" t="inlineStr">
        <is>
          <t>德邦</t>
        </is>
      </c>
    </row>
    <row r="492" ht="18" customHeight="1" s="322">
      <c r="A492" s="20" t="n">
        <v>45376</v>
      </c>
      <c r="B492" s="191" t="n">
        <v>23183</v>
      </c>
      <c r="C492" s="48" t="inlineStr">
        <is>
          <t>国药朗洁（济南）医疗消毒供应有限公司</t>
        </is>
      </c>
      <c r="D492" s="16" t="inlineStr">
        <is>
          <t>褐色弹力带</t>
        </is>
      </c>
      <c r="E492" s="16" t="inlineStr">
        <is>
          <t>50*620mm  发顺丰</t>
        </is>
      </c>
      <c r="F492" s="106" t="n">
        <v>11</v>
      </c>
      <c r="G492" s="18" t="inlineStr">
        <is>
          <t>条</t>
        </is>
      </c>
      <c r="H492" s="18" t="n">
        <v>29.8</v>
      </c>
      <c r="I492" s="18">
        <f>F492*H492</f>
        <v/>
      </c>
      <c r="J492" s="21" t="inlineStr">
        <is>
          <t>智锐</t>
        </is>
      </c>
      <c r="K492" s="330" t="n">
        <v>0</v>
      </c>
      <c r="L492" s="327" t="inlineStr">
        <is>
          <t>德邦</t>
        </is>
      </c>
    </row>
    <row r="493" ht="18" customHeight="1" s="322">
      <c r="A493" s="20" t="n">
        <v>45376</v>
      </c>
      <c r="B493" s="191" t="n">
        <v>23183</v>
      </c>
      <c r="C493" s="48" t="inlineStr">
        <is>
          <t>国药朗洁（济南）医疗消毒供应有限公司</t>
        </is>
      </c>
      <c r="D493" s="16" t="inlineStr">
        <is>
          <t>毛毡带</t>
        </is>
      </c>
      <c r="E493" s="16" t="inlineStr">
        <is>
          <t>50*635mm</t>
        </is>
      </c>
      <c r="F493" s="106" t="n">
        <v>11</v>
      </c>
      <c r="G493" s="18" t="inlineStr">
        <is>
          <t>条</t>
        </is>
      </c>
      <c r="H493" s="18">
        <f>0.635*6.4+6</f>
        <v/>
      </c>
      <c r="I493" s="18">
        <f>F493*H493</f>
        <v/>
      </c>
      <c r="J493" s="21" t="inlineStr">
        <is>
          <t>智锐</t>
        </is>
      </c>
      <c r="K493" s="329" t="n"/>
      <c r="L493" s="329" t="n"/>
    </row>
    <row r="494" ht="18" customHeight="1" s="322">
      <c r="A494" s="20" t="n">
        <v>45376</v>
      </c>
      <c r="B494" s="191" t="n">
        <v>23184</v>
      </c>
      <c r="C494" s="14" t="inlineStr">
        <is>
          <t>陕西利而特实贸有限公司</t>
        </is>
      </c>
      <c r="D494" s="14" t="inlineStr">
        <is>
          <t>航星款带钢丝网上蜡布</t>
        </is>
      </c>
      <c r="E494" s="14" t="inlineStr">
        <is>
          <t>2.95*2.1米</t>
        </is>
      </c>
      <c r="F494" s="106" t="n">
        <v>1</v>
      </c>
      <c r="G494" s="18" t="inlineStr">
        <is>
          <t>张</t>
        </is>
      </c>
      <c r="H494" s="18" t="n">
        <v>530</v>
      </c>
      <c r="I494" s="18">
        <f>F494*H494</f>
        <v/>
      </c>
      <c r="J494" s="21" t="inlineStr">
        <is>
          <t>智锐</t>
        </is>
      </c>
      <c r="K494" s="330" t="n">
        <v>90</v>
      </c>
      <c r="L494" s="327" t="inlineStr">
        <is>
          <t>德邦</t>
        </is>
      </c>
    </row>
    <row r="495" ht="18" customHeight="1" s="322">
      <c r="A495" s="20" t="n">
        <v>45376</v>
      </c>
      <c r="B495" s="191" t="n"/>
      <c r="C495" s="14" t="inlineStr">
        <is>
          <t>陕西利而特实贸有限公司</t>
        </is>
      </c>
      <c r="D495" s="16" t="inlineStr">
        <is>
          <t>安德鲁纯芳纶高温烫带样品</t>
        </is>
      </c>
      <c r="E495" s="16" t="inlineStr">
        <is>
          <t xml:space="preserve">98mm </t>
        </is>
      </c>
      <c r="F495" s="17" t="n">
        <v>1</v>
      </c>
      <c r="G495" s="18" t="inlineStr">
        <is>
          <t>条</t>
        </is>
      </c>
      <c r="H495" s="18" t="n"/>
      <c r="I495" s="18">
        <f>F495*H495</f>
        <v/>
      </c>
      <c r="J495" s="21" t="inlineStr">
        <is>
          <t>智锐</t>
        </is>
      </c>
      <c r="K495" s="328" t="n"/>
      <c r="L495" s="328" t="n"/>
    </row>
    <row r="496" ht="18" customHeight="1" s="322">
      <c r="A496" s="20" t="n">
        <v>45376</v>
      </c>
      <c r="B496" s="191" t="n"/>
      <c r="C496" s="14" t="inlineStr">
        <is>
          <t>陕西利而特实贸有限公司</t>
        </is>
      </c>
      <c r="D496" s="16" t="inlineStr">
        <is>
          <t>日本进口芳纶高温烫带样品</t>
        </is>
      </c>
      <c r="E496" s="16" t="inlineStr">
        <is>
          <t xml:space="preserve">98mm </t>
        </is>
      </c>
      <c r="F496" s="17" t="n">
        <v>1</v>
      </c>
      <c r="G496" s="18" t="inlineStr">
        <is>
          <t>条</t>
        </is>
      </c>
      <c r="H496" s="18" t="n"/>
      <c r="I496" s="18">
        <f>F496*H496</f>
        <v/>
      </c>
      <c r="J496" s="21" t="inlineStr">
        <is>
          <t>智锐</t>
        </is>
      </c>
      <c r="K496" s="328" t="n"/>
      <c r="L496" s="328" t="n"/>
    </row>
    <row r="497" ht="18" customHeight="1" s="322">
      <c r="A497" s="20" t="n">
        <v>45376</v>
      </c>
      <c r="B497" s="191" t="n"/>
      <c r="C497" s="14" t="inlineStr">
        <is>
          <t>陕西利而特实贸有限公司</t>
        </is>
      </c>
      <c r="D497" s="16" t="inlineStr">
        <is>
          <t>英国蜡粉-23084备货出</t>
        </is>
      </c>
      <c r="E497" s="16" t="inlineStr">
        <is>
          <t>20公斤/纸箱</t>
        </is>
      </c>
      <c r="F497" s="17" t="n">
        <v>1</v>
      </c>
      <c r="G497" s="18" t="inlineStr">
        <is>
          <t>箱</t>
        </is>
      </c>
      <c r="H497" s="18" t="n">
        <v>825</v>
      </c>
      <c r="I497" s="18">
        <f>F497*H497</f>
        <v/>
      </c>
      <c r="J497" s="21" t="inlineStr">
        <is>
          <t>智锐</t>
        </is>
      </c>
      <c r="K497" s="329" t="n"/>
      <c r="L497" s="329" t="n"/>
    </row>
    <row r="498" ht="18" customHeight="1" s="322">
      <c r="A498" s="20" t="n">
        <v>45376</v>
      </c>
      <c r="B498" s="191" t="n">
        <v>23185</v>
      </c>
      <c r="C498" s="48" t="inlineStr">
        <is>
          <t>浙江利溪环保工程有限公司</t>
        </is>
      </c>
      <c r="D498" s="16" t="inlineStr">
        <is>
          <t>T900 AID 毛毡，包边缝合</t>
        </is>
      </c>
      <c r="E498" s="14" t="inlineStr">
        <is>
          <t>3.6*5.4米*2张</t>
        </is>
      </c>
      <c r="F498" s="17" t="n">
        <v>10.8</v>
      </c>
      <c r="G498" s="18" t="inlineStr">
        <is>
          <t>米</t>
        </is>
      </c>
      <c r="H498" s="18" t="n">
        <v>180</v>
      </c>
      <c r="I498" s="18">
        <f>F498*H498</f>
        <v/>
      </c>
      <c r="J498" s="18" t="inlineStr">
        <is>
          <t>智锐</t>
        </is>
      </c>
      <c r="K498" s="335" t="n">
        <v>63</v>
      </c>
      <c r="L498" s="17" t="inlineStr">
        <is>
          <t>德邦</t>
        </is>
      </c>
    </row>
    <row r="499" ht="18" customHeight="1" s="322">
      <c r="A499" s="20" t="n">
        <v>45376</v>
      </c>
      <c r="B499" s="191" t="n"/>
      <c r="C499" s="302" t="inlineStr">
        <is>
          <t>长沙宝美机械设备有限公司</t>
        </is>
      </c>
      <c r="D499" s="16" t="inlineStr">
        <is>
          <t>ST13导向带-23084备货出</t>
        </is>
      </c>
      <c r="E499" s="16" t="inlineStr">
        <is>
          <t>400米/卷</t>
        </is>
      </c>
      <c r="F499" s="17" t="n">
        <v>2</v>
      </c>
      <c r="G499" s="18" t="inlineStr">
        <is>
          <t>卷</t>
        </is>
      </c>
      <c r="H499" s="18" t="n">
        <v>415</v>
      </c>
      <c r="I499" s="18">
        <f>F499*H499</f>
        <v/>
      </c>
      <c r="J499" s="19" t="inlineStr">
        <is>
          <t>到付</t>
        </is>
      </c>
      <c r="K499" s="330" t="n">
        <v>0</v>
      </c>
      <c r="L499" s="327" t="inlineStr">
        <is>
          <t>/</t>
        </is>
      </c>
    </row>
    <row r="500" ht="18" customHeight="1" s="322">
      <c r="A500" s="20" t="n">
        <v>45376</v>
      </c>
      <c r="B500" s="191" t="n"/>
      <c r="C500" s="302" t="inlineStr">
        <is>
          <t>长沙宝美机械设备有限公司</t>
        </is>
      </c>
      <c r="D500" s="16" t="inlineStr">
        <is>
          <t>JTX600导向带-23084备货出</t>
        </is>
      </c>
      <c r="E500" s="16" t="inlineStr">
        <is>
          <t>400米/卷</t>
        </is>
      </c>
      <c r="F500" s="18" t="n">
        <v>6</v>
      </c>
      <c r="G500" s="18" t="inlineStr">
        <is>
          <t>卷</t>
        </is>
      </c>
      <c r="H500" s="18" t="n">
        <v>235</v>
      </c>
      <c r="I500" s="18">
        <f>F500*H500</f>
        <v/>
      </c>
      <c r="J500" s="19" t="inlineStr">
        <is>
          <t>到付</t>
        </is>
      </c>
      <c r="K500" s="329" t="n"/>
      <c r="L500" s="329" t="n"/>
    </row>
    <row r="501" ht="18" customHeight="1" s="322">
      <c r="A501" s="20" t="n">
        <v>45376</v>
      </c>
      <c r="B501" s="191" t="n"/>
      <c r="C501" s="16" t="inlineStr">
        <is>
          <t>杭州宝盛水博园大酒店有限公司</t>
        </is>
      </c>
      <c r="D501" s="16" t="inlineStr">
        <is>
          <t>JTX600导向带-23084备货出</t>
        </is>
      </c>
      <c r="E501" s="16" t="inlineStr">
        <is>
          <t>400米/卷</t>
        </is>
      </c>
      <c r="F501" s="18" t="n">
        <v>10</v>
      </c>
      <c r="G501" s="18" t="inlineStr">
        <is>
          <t>卷</t>
        </is>
      </c>
      <c r="H501" s="18" t="n">
        <v>235</v>
      </c>
      <c r="I501" s="18">
        <f>F501*H501</f>
        <v/>
      </c>
      <c r="J501" s="18" t="inlineStr">
        <is>
          <t>智锐</t>
        </is>
      </c>
      <c r="K501" s="335" t="n">
        <v>21</v>
      </c>
      <c r="L501" s="17" t="inlineStr">
        <is>
          <t>德邦</t>
        </is>
      </c>
    </row>
    <row r="502" ht="18" customHeight="1" s="322">
      <c r="A502" s="20" t="n">
        <v>45376</v>
      </c>
      <c r="B502" s="14" t="n"/>
      <c r="C502" s="14" t="inlineStr">
        <is>
          <t>李华龙</t>
        </is>
      </c>
      <c r="D502" s="16" t="inlineStr">
        <is>
          <t>T900 AID 毛毡，包边缝合-23084备货出</t>
        </is>
      </c>
      <c r="E502" s="35" t="inlineStr">
        <is>
          <t>3.6*5.2米*2张</t>
        </is>
      </c>
      <c r="F502" s="17" t="n">
        <v>10.4</v>
      </c>
      <c r="G502" s="18" t="inlineStr">
        <is>
          <t>米</t>
        </is>
      </c>
      <c r="H502" s="18" t="n">
        <v>180</v>
      </c>
      <c r="I502" s="18">
        <f>F502*H502</f>
        <v/>
      </c>
      <c r="J502" s="18" t="inlineStr">
        <is>
          <t>智锐</t>
        </is>
      </c>
      <c r="K502" s="335" t="n">
        <v>120</v>
      </c>
      <c r="L502" s="17" t="inlineStr">
        <is>
          <t>城市之星</t>
        </is>
      </c>
    </row>
    <row r="503" ht="18" customHeight="1" s="322">
      <c r="A503" s="20" t="n">
        <v>45376</v>
      </c>
      <c r="B503" s="14" t="n"/>
      <c r="C503" s="14" t="inlineStr">
        <is>
          <t>厦门立新洗染有限公司</t>
        </is>
      </c>
      <c r="D503" s="14" t="inlineStr">
        <is>
          <t>美国小地球蜡粉-23084备货出</t>
        </is>
      </c>
      <c r="E503" s="16" t="inlineStr">
        <is>
          <t>22.5公斤/桶</t>
        </is>
      </c>
      <c r="F503" s="17" t="n">
        <v>3</v>
      </c>
      <c r="G503" s="18" t="inlineStr">
        <is>
          <t>桶</t>
        </is>
      </c>
      <c r="H503" s="18" t="n">
        <v>1147.5</v>
      </c>
      <c r="I503" s="18">
        <f>F503*H503</f>
        <v/>
      </c>
      <c r="J503" s="18" t="inlineStr">
        <is>
          <t>智锐</t>
        </is>
      </c>
      <c r="K503" s="335" t="n">
        <v>120</v>
      </c>
      <c r="L503" s="17" t="inlineStr">
        <is>
          <t>城市之星</t>
        </is>
      </c>
    </row>
    <row r="504" ht="18" customFormat="1" customHeight="1" s="6">
      <c r="A504" s="11" t="n">
        <v>45376</v>
      </c>
      <c r="B504" s="303" t="n">
        <v>23186</v>
      </c>
      <c r="C504" s="145" t="inlineStr">
        <is>
          <t>万骏通用机械经营部-四川领冠酒店设备有限公司</t>
        </is>
      </c>
      <c r="D504" s="12" t="inlineStr">
        <is>
          <t>墨绿色菱形带</t>
        </is>
      </c>
      <c r="E504" s="304" t="inlineStr">
        <is>
          <t>48*1750mm</t>
        </is>
      </c>
      <c r="F504" s="33" t="n">
        <v>2</v>
      </c>
      <c r="G504" s="33" t="inlineStr">
        <is>
          <t>条</t>
        </is>
      </c>
      <c r="H504" s="33">
        <f>1.75*15+6</f>
        <v/>
      </c>
      <c r="I504" s="33">
        <f>F504*H504</f>
        <v/>
      </c>
      <c r="J504" s="33" t="inlineStr">
        <is>
          <t>到付</t>
        </is>
      </c>
      <c r="K504" s="358" t="n">
        <v>0</v>
      </c>
      <c r="L504" s="33" t="inlineStr">
        <is>
          <t>/</t>
        </is>
      </c>
    </row>
    <row r="505" ht="18" customHeight="1" s="322">
      <c r="A505" s="20" t="n">
        <v>45376</v>
      </c>
      <c r="B505" s="191" t="n">
        <v>23188</v>
      </c>
      <c r="C505" s="276" t="inlineStr">
        <is>
          <t>深圳市福田区中航洗涤设备商行</t>
        </is>
      </c>
      <c r="D505" s="276" t="inlineStr">
        <is>
          <t>折叠机防静电带</t>
        </is>
      </c>
      <c r="E505" s="276" t="inlineStr">
        <is>
          <t>50*3800mm</t>
        </is>
      </c>
      <c r="F505" s="277" t="n">
        <v>8</v>
      </c>
      <c r="G505" s="278" t="inlineStr">
        <is>
          <t>条</t>
        </is>
      </c>
      <c r="H505" s="79">
        <f>3.8*8+6</f>
        <v/>
      </c>
      <c r="I505" s="18">
        <f>F505*H505</f>
        <v/>
      </c>
      <c r="J505" s="157" t="inlineStr">
        <is>
          <t>到付</t>
        </is>
      </c>
      <c r="K505" s="335" t="n">
        <v>0</v>
      </c>
      <c r="L505" s="17" t="inlineStr">
        <is>
          <t>/</t>
        </is>
      </c>
    </row>
    <row r="506" ht="18" customHeight="1" s="322">
      <c r="A506" s="20" t="n">
        <v>45377</v>
      </c>
      <c r="B506" s="14" t="n"/>
      <c r="C506" s="191" t="inlineStr">
        <is>
          <t>李貌</t>
        </is>
      </c>
      <c r="D506" s="16" t="inlineStr">
        <is>
          <t>T900 AID 毛毡，包边缝合</t>
        </is>
      </c>
      <c r="E506" s="35" t="inlineStr">
        <is>
          <t>3.6*5.2米*2张 发件人写:李貌 18913777443</t>
        </is>
      </c>
      <c r="F506" s="17" t="n">
        <v>10.4</v>
      </c>
      <c r="G506" s="18" t="inlineStr">
        <is>
          <t>米</t>
        </is>
      </c>
      <c r="H506" s="18" t="n">
        <v>180</v>
      </c>
      <c r="I506" s="18">
        <f>F506*H506</f>
        <v/>
      </c>
      <c r="J506" s="18" t="inlineStr">
        <is>
          <t>智锐</t>
        </is>
      </c>
      <c r="K506" s="335" t="n">
        <v>63</v>
      </c>
      <c r="L506" s="17" t="inlineStr">
        <is>
          <t>德邦</t>
        </is>
      </c>
    </row>
    <row r="507" ht="18" customFormat="1" customHeight="1" s="6">
      <c r="A507" s="11" t="n">
        <v>45377</v>
      </c>
      <c r="B507" s="303" t="n">
        <v>23191</v>
      </c>
      <c r="C507" s="297" t="inlineStr">
        <is>
          <t>中节能（山东）环境服务有限公司</t>
        </is>
      </c>
      <c r="D507" s="12" t="inlineStr">
        <is>
          <t>美国1/2导向带</t>
        </is>
      </c>
      <c r="E507" s="12" t="inlineStr">
        <is>
          <t>100码=91.44米</t>
        </is>
      </c>
      <c r="F507" s="33" t="n">
        <v>100</v>
      </c>
      <c r="G507" s="33" t="inlineStr">
        <is>
          <t>盒</t>
        </is>
      </c>
      <c r="H507" s="33" t="n">
        <v>83</v>
      </c>
      <c r="I507" s="33">
        <f>F507*H507</f>
        <v/>
      </c>
      <c r="J507" s="33" t="inlineStr">
        <is>
          <t>智锐</t>
        </is>
      </c>
      <c r="K507" s="356" t="n">
        <v>360</v>
      </c>
      <c r="L507" s="365" t="inlineStr">
        <is>
          <t>城市之星</t>
        </is>
      </c>
    </row>
    <row r="508" ht="18" customFormat="1" customHeight="1" s="6">
      <c r="A508" s="11" t="n">
        <v>45377</v>
      </c>
      <c r="B508" s="303" t="n"/>
      <c r="C508" s="297" t="inlineStr">
        <is>
          <t>中节能（山东）环境服务有限公司</t>
        </is>
      </c>
      <c r="D508" s="12" t="inlineStr">
        <is>
          <t>850g 涤纶芳纶复合 AID 毛毡，包边缝合-23084备货出</t>
        </is>
      </c>
      <c r="E508" s="12" t="inlineStr">
        <is>
          <t xml:space="preserve">3.6*7.6米*2张   </t>
        </is>
      </c>
      <c r="F508" s="33" t="n">
        <v>15.2</v>
      </c>
      <c r="G508" s="33" t="inlineStr">
        <is>
          <t>米</t>
        </is>
      </c>
      <c r="H508" s="33" t="n">
        <v>397.8</v>
      </c>
      <c r="I508" s="33">
        <f>F508*H508</f>
        <v/>
      </c>
      <c r="J508" s="33" t="inlineStr">
        <is>
          <t>智锐</t>
        </is>
      </c>
      <c r="K508" s="328" t="n"/>
      <c r="L508" s="328" t="n"/>
    </row>
    <row r="509" ht="18" customFormat="1" customHeight="1" s="6">
      <c r="A509" s="11" t="n">
        <v>45377</v>
      </c>
      <c r="B509" s="303" t="n"/>
      <c r="C509" s="297" t="inlineStr">
        <is>
          <t>中节能（山东）环境服务有限公司</t>
        </is>
      </c>
      <c r="D509" s="12" t="inlineStr">
        <is>
          <t>美国小地球蜡粉-23084备货出</t>
        </is>
      </c>
      <c r="E509" s="12" t="inlineStr">
        <is>
          <t>22.5公斤/桶</t>
        </is>
      </c>
      <c r="F509" s="33" t="n">
        <v>2</v>
      </c>
      <c r="G509" s="33" t="inlineStr">
        <is>
          <t>桶</t>
        </is>
      </c>
      <c r="H509" s="33" t="n">
        <v>1147.5</v>
      </c>
      <c r="I509" s="33">
        <f>F509*H509</f>
        <v/>
      </c>
      <c r="J509" s="33" t="inlineStr">
        <is>
          <t>智锐</t>
        </is>
      </c>
      <c r="K509" s="329" t="n"/>
      <c r="L509" s="329" t="n"/>
    </row>
    <row r="510" ht="18" customHeight="1" s="322">
      <c r="A510" s="20" t="n">
        <v>45377</v>
      </c>
      <c r="B510" s="191" t="n"/>
      <c r="C510" s="131" t="inlineStr">
        <is>
          <t>深圳市华昊贸易有限公司</t>
        </is>
      </c>
      <c r="D510" s="16" t="inlineStr">
        <is>
          <t>美国小地球蜡粉-23084备货出</t>
        </is>
      </c>
      <c r="E510" s="16" t="inlineStr">
        <is>
          <t xml:space="preserve">22.5公斤/桶 </t>
        </is>
      </c>
      <c r="F510" s="17" t="n">
        <v>1</v>
      </c>
      <c r="G510" s="18" t="inlineStr">
        <is>
          <t>桶</t>
        </is>
      </c>
      <c r="H510" s="18" t="n">
        <v>1147.5</v>
      </c>
      <c r="I510" s="18">
        <f>F510*H510</f>
        <v/>
      </c>
      <c r="J510" s="18" t="inlineStr">
        <is>
          <t>智锐</t>
        </is>
      </c>
      <c r="K510" s="335" t="n">
        <v>80</v>
      </c>
      <c r="L510" s="17" t="inlineStr">
        <is>
          <t>城市之星</t>
        </is>
      </c>
    </row>
    <row r="511" ht="18" customHeight="1" s="322">
      <c r="A511" s="20" t="n">
        <v>45377</v>
      </c>
      <c r="B511" s="14" t="n">
        <v>23194</v>
      </c>
      <c r="C511" s="52" t="inlineStr">
        <is>
          <t>武汉得力宝洗涤设备有限公司</t>
        </is>
      </c>
      <c r="D511" s="52" t="inlineStr">
        <is>
          <t>夹机垫</t>
        </is>
      </c>
      <c r="E511" s="14" t="inlineStr">
        <is>
          <t xml:space="preserve">GFV (小摇臂) </t>
        </is>
      </c>
      <c r="F511" s="17" t="n">
        <v>2</v>
      </c>
      <c r="G511" s="18" t="inlineStr">
        <is>
          <t>个</t>
        </is>
      </c>
      <c r="H511" s="18" t="n">
        <v>51.85</v>
      </c>
      <c r="I511" s="18">
        <f>F511*H511</f>
        <v/>
      </c>
      <c r="J511" s="157" t="inlineStr">
        <is>
          <t>到付</t>
        </is>
      </c>
      <c r="K511" s="335" t="n">
        <v>0</v>
      </c>
      <c r="L511" s="17" t="inlineStr">
        <is>
          <t>/</t>
        </is>
      </c>
    </row>
    <row r="512" ht="18" customHeight="1" s="322">
      <c r="A512" s="20" t="n">
        <v>45377</v>
      </c>
      <c r="B512" s="14" t="n"/>
      <c r="C512" s="14" t="inlineStr">
        <is>
          <t>济南格茵机械设备有限公司</t>
        </is>
      </c>
      <c r="D512" s="14" t="inlineStr">
        <is>
          <t>厚毡条-无锡发</t>
        </is>
      </c>
      <c r="E512" s="14" t="inlineStr">
        <is>
          <t>长 2.2 米，宽 24.5mm厚 11mm</t>
        </is>
      </c>
      <c r="F512" s="17" t="n">
        <v>10</v>
      </c>
      <c r="G512" s="18" t="inlineStr">
        <is>
          <t>条</t>
        </is>
      </c>
      <c r="H512" s="18" t="n">
        <v>14</v>
      </c>
      <c r="I512" s="18">
        <f>F512*H512</f>
        <v/>
      </c>
      <c r="J512" s="157" t="inlineStr">
        <is>
          <t>到付</t>
        </is>
      </c>
      <c r="K512" s="335" t="n">
        <v>0</v>
      </c>
      <c r="L512" s="17" t="inlineStr">
        <is>
          <t>/</t>
        </is>
      </c>
    </row>
    <row r="513" ht="18" customHeight="1" s="322">
      <c r="A513" s="20" t="n">
        <v>45377</v>
      </c>
      <c r="B513" s="14" t="n"/>
      <c r="C513" s="14" t="inlineStr">
        <is>
          <t>济南格茵机械设备有限公司</t>
        </is>
      </c>
      <c r="D513" s="14" t="inlineStr">
        <is>
          <t>厚毡条-无锡发</t>
        </is>
      </c>
      <c r="E513" s="14" t="inlineStr">
        <is>
          <t>长 2.2 米，宽 24.5mm厚 11mm</t>
        </is>
      </c>
      <c r="F513" s="17" t="n">
        <v>40</v>
      </c>
      <c r="G513" s="18" t="inlineStr">
        <is>
          <t>条</t>
        </is>
      </c>
      <c r="H513" s="18" t="n">
        <v>14</v>
      </c>
      <c r="I513" s="18">
        <f>F513*H513</f>
        <v/>
      </c>
      <c r="J513" s="18" t="inlineStr">
        <is>
          <t>智锐</t>
        </is>
      </c>
      <c r="K513" s="330" t="n">
        <v>90</v>
      </c>
      <c r="L513" s="327" t="inlineStr">
        <is>
          <t>无锡百世</t>
        </is>
      </c>
    </row>
    <row r="514" ht="18" customHeight="1" s="322">
      <c r="A514" s="20" t="n">
        <v>45377</v>
      </c>
      <c r="B514" s="14" t="n"/>
      <c r="C514" s="14" t="inlineStr">
        <is>
          <t>济南格茵机械设备有限公司</t>
        </is>
      </c>
      <c r="D514" s="14" t="inlineStr">
        <is>
          <t>厚毡条-无锡发</t>
        </is>
      </c>
      <c r="E514" s="14" t="inlineStr">
        <is>
          <t>长 1.9 米，宽 30mm厚 15mm</t>
        </is>
      </c>
      <c r="F514" s="17" t="n">
        <v>100</v>
      </c>
      <c r="G514" s="18" t="inlineStr">
        <is>
          <t>条</t>
        </is>
      </c>
      <c r="H514" s="18" t="n">
        <v>16</v>
      </c>
      <c r="I514" s="18">
        <f>F514*H514</f>
        <v/>
      </c>
      <c r="J514" s="18" t="inlineStr">
        <is>
          <t>智锐</t>
        </is>
      </c>
      <c r="K514" s="329" t="n"/>
      <c r="L514" s="329" t="n"/>
    </row>
    <row r="515" ht="18" customHeight="1" s="322">
      <c r="A515" s="20" t="n">
        <v>45377</v>
      </c>
      <c r="B515" s="191" t="n"/>
      <c r="C515" s="48" t="inlineStr">
        <is>
          <t>湖南宏威洗涤有限公司 周晓平</t>
        </is>
      </c>
      <c r="D515" s="16" t="inlineStr">
        <is>
          <t>包裹毡套-23084备货出</t>
        </is>
      </c>
      <c r="E515" s="14" t="inlineStr">
        <is>
          <t>毛毡规格3450×860×450g/㎡高温包布规格3480×1550×0.5</t>
        </is>
      </c>
      <c r="F515" s="17" t="n">
        <v>3</v>
      </c>
      <c r="G515" s="17" t="inlineStr">
        <is>
          <t>套</t>
        </is>
      </c>
      <c r="H515" s="17" t="n">
        <v>640</v>
      </c>
      <c r="I515" s="18">
        <f>F515*H515</f>
        <v/>
      </c>
      <c r="J515" s="19" t="inlineStr">
        <is>
          <t>到付</t>
        </is>
      </c>
      <c r="K515" s="335" t="n">
        <v>0</v>
      </c>
      <c r="L515" s="17" t="inlineStr">
        <is>
          <t>/</t>
        </is>
      </c>
    </row>
    <row r="516" ht="18" customHeight="1" s="322">
      <c r="A516" s="20" t="n">
        <v>45377</v>
      </c>
      <c r="B516" s="14" t="n">
        <v>23195</v>
      </c>
      <c r="C516" s="52" t="inlineStr">
        <is>
          <t>西安汉诺机电设备有限公司</t>
        </is>
      </c>
      <c r="D516" s="52" t="inlineStr">
        <is>
          <t>抽绳式水洗网袋</t>
        </is>
      </c>
      <c r="E516" s="52" t="inlineStr">
        <is>
          <t>24*36 英寸</t>
        </is>
      </c>
      <c r="F516" s="37" t="n">
        <v>5</v>
      </c>
      <c r="G516" s="78" t="inlineStr">
        <is>
          <t>个</t>
        </is>
      </c>
      <c r="H516" s="79" t="n">
        <v>34</v>
      </c>
      <c r="I516" s="18">
        <f>F516*H516</f>
        <v/>
      </c>
      <c r="J516" s="157" t="inlineStr">
        <is>
          <t>到付</t>
        </is>
      </c>
      <c r="K516" s="335" t="n">
        <v>0</v>
      </c>
      <c r="L516" s="17" t="inlineStr">
        <is>
          <t>/</t>
        </is>
      </c>
    </row>
    <row r="517" ht="18" customHeight="1" s="322">
      <c r="A517" s="20" t="n">
        <v>45378</v>
      </c>
      <c r="B517" s="14" t="n"/>
      <c r="C517" s="16" t="inlineStr">
        <is>
          <t>陕西金河洗涤有限公司</t>
        </is>
      </c>
      <c r="D517" s="14" t="inlineStr">
        <is>
          <t>德国高温蜡粉-23084备货出</t>
        </is>
      </c>
      <c r="E517" s="16" t="inlineStr">
        <is>
          <t xml:space="preserve">20公斤/纸箱  </t>
        </is>
      </c>
      <c r="F517" s="17" t="n">
        <v>1</v>
      </c>
      <c r="G517" s="18" t="inlineStr">
        <is>
          <t>箱</t>
        </is>
      </c>
      <c r="H517" s="18" t="n">
        <v>1840</v>
      </c>
      <c r="I517" s="18">
        <f>F517*H517</f>
        <v/>
      </c>
      <c r="J517" s="18" t="inlineStr">
        <is>
          <t>智锐</t>
        </is>
      </c>
      <c r="K517" s="348" t="n">
        <v>80</v>
      </c>
      <c r="L517" s="14" t="inlineStr">
        <is>
          <t>城市之星</t>
        </is>
      </c>
    </row>
    <row r="518" ht="18" customHeight="1" s="322">
      <c r="A518" s="20" t="n">
        <v>45378</v>
      </c>
      <c r="B518" s="63" t="n"/>
      <c r="C518" s="16" t="inlineStr">
        <is>
          <t>苏州市鼎舒盛洗涤有限公司</t>
        </is>
      </c>
      <c r="D518" s="16" t="inlineStr">
        <is>
          <t>美国小地球蜡粉-23084备货出</t>
        </is>
      </c>
      <c r="E518" s="16" t="inlineStr">
        <is>
          <t xml:space="preserve">22.5公斤/桶  </t>
        </is>
      </c>
      <c r="F518" s="17" t="n">
        <v>4</v>
      </c>
      <c r="G518" s="18" t="inlineStr">
        <is>
          <t>桶</t>
        </is>
      </c>
      <c r="H518" s="18" t="n">
        <v>1147.5</v>
      </c>
      <c r="I518" s="18">
        <f>F518*H518</f>
        <v/>
      </c>
      <c r="J518" s="18" t="inlineStr">
        <is>
          <t>智锐</t>
        </is>
      </c>
      <c r="K518" s="348" t="n">
        <v>100</v>
      </c>
      <c r="L518" s="14" t="inlineStr">
        <is>
          <t>城市之星</t>
        </is>
      </c>
    </row>
    <row r="519" ht="18" customFormat="1" customHeight="1" s="6">
      <c r="A519" s="11" t="n">
        <v>45378</v>
      </c>
      <c r="B519" s="303" t="n">
        <v>23198</v>
      </c>
      <c r="C519" s="12" t="inlineStr">
        <is>
          <t>汕尾海丰县鸿发洗涤公司</t>
        </is>
      </c>
      <c r="D519" s="12" t="inlineStr">
        <is>
          <t>棉橡胶带</t>
        </is>
      </c>
      <c r="E519" s="12" t="inlineStr">
        <is>
          <t>50*1160mm</t>
        </is>
      </c>
      <c r="F519" s="33" t="n">
        <v>36</v>
      </c>
      <c r="G519" s="33" t="inlineStr">
        <is>
          <t>条</t>
        </is>
      </c>
      <c r="H519" s="33">
        <f>1.16*16+6</f>
        <v/>
      </c>
      <c r="I519" s="33">
        <f>F519*H519</f>
        <v/>
      </c>
      <c r="J519" s="33" t="inlineStr">
        <is>
          <t>智锐</t>
        </is>
      </c>
      <c r="K519" s="335" t="n">
        <v>19</v>
      </c>
      <c r="L519" s="17" t="inlineStr">
        <is>
          <t>德邦</t>
        </is>
      </c>
    </row>
    <row r="520" ht="18" customHeight="1" s="322">
      <c r="A520" s="20" t="n">
        <v>45378</v>
      </c>
      <c r="B520" s="63" t="n"/>
      <c r="C520" s="14" t="inlineStr">
        <is>
          <t>沈阳慈济洗涤有限公司-陈仁闯</t>
        </is>
      </c>
      <c r="D520" s="16" t="inlineStr">
        <is>
          <t>T900 AID 毛毡，包边缝合-23084备货出</t>
        </is>
      </c>
      <c r="E520" s="22" t="inlineStr">
        <is>
          <t xml:space="preserve">3.6*7.6米*2张   </t>
        </is>
      </c>
      <c r="F520" s="21" t="n">
        <v>15.2</v>
      </c>
      <c r="G520" s="21" t="inlineStr">
        <is>
          <t>米</t>
        </is>
      </c>
      <c r="H520" s="21" t="n">
        <v>180</v>
      </c>
      <c r="I520" s="18">
        <f>F520*H520</f>
        <v/>
      </c>
      <c r="J520" s="21" t="inlineStr">
        <is>
          <t>智锐</t>
        </is>
      </c>
      <c r="K520" s="335" t="n">
        <v>180</v>
      </c>
      <c r="L520" s="279" t="inlineStr">
        <is>
          <t>城市之星</t>
        </is>
      </c>
    </row>
    <row r="521" ht="18" customHeight="1" s="322">
      <c r="A521" s="20" t="n">
        <v>45378</v>
      </c>
      <c r="B521" s="191" t="n">
        <v>23199</v>
      </c>
      <c r="C521" s="16" t="inlineStr">
        <is>
          <t>合肥安施洗涤设备有限公司</t>
        </is>
      </c>
      <c r="D521" s="16" t="inlineStr">
        <is>
          <t>褐色弹力带</t>
        </is>
      </c>
      <c r="E521" s="16" t="inlineStr">
        <is>
          <t>50*620mm</t>
        </is>
      </c>
      <c r="F521" s="17" t="n">
        <v>11</v>
      </c>
      <c r="G521" s="18" t="inlineStr">
        <is>
          <t>条</t>
        </is>
      </c>
      <c r="H521" s="18" t="n">
        <v>29.8</v>
      </c>
      <c r="I521" s="18">
        <f>F521*H521</f>
        <v/>
      </c>
      <c r="J521" s="21" t="inlineStr">
        <is>
          <t>智锐</t>
        </is>
      </c>
      <c r="K521" s="335" t="n">
        <v>12</v>
      </c>
      <c r="L521" s="17" t="inlineStr">
        <is>
          <t>德邦</t>
        </is>
      </c>
    </row>
    <row r="522" ht="18" customHeight="1" s="322">
      <c r="A522" s="20" t="n">
        <v>45378</v>
      </c>
      <c r="B522" s="63" t="n">
        <v>23200</v>
      </c>
      <c r="C522" s="16" t="inlineStr">
        <is>
          <t>昆明易为机电</t>
        </is>
      </c>
      <c r="D522" s="16" t="inlineStr">
        <is>
          <t>T900 AID 毛毡，不包边缝合 也缝LOGO</t>
        </is>
      </c>
      <c r="E522" s="16" t="inlineStr">
        <is>
          <t>3.3*5.2米*4张</t>
        </is>
      </c>
      <c r="F522" s="17" t="n">
        <v>20.8</v>
      </c>
      <c r="G522" s="18" t="inlineStr">
        <is>
          <t>米</t>
        </is>
      </c>
      <c r="H522" s="18" t="n">
        <v>167.5</v>
      </c>
      <c r="I522" s="18">
        <f>F522*H522</f>
        <v/>
      </c>
      <c r="J522" s="21" t="inlineStr">
        <is>
          <t>智锐</t>
        </is>
      </c>
      <c r="K522" s="335" t="n">
        <v>240</v>
      </c>
      <c r="L522" s="279" t="inlineStr">
        <is>
          <t>城市之星</t>
        </is>
      </c>
    </row>
    <row r="523" ht="18" customHeight="1" s="322">
      <c r="A523" s="20" t="n">
        <v>45378</v>
      </c>
      <c r="B523" s="63" t="n"/>
      <c r="C523" s="16" t="inlineStr">
        <is>
          <t xml:space="preserve">宝鸡市威洁洗涤有限公司 </t>
        </is>
      </c>
      <c r="D523" s="16" t="inlineStr">
        <is>
          <t>德国高温蜡粉-23084备货出</t>
        </is>
      </c>
      <c r="E523" s="16" t="inlineStr">
        <is>
          <t>20kg/纸箱</t>
        </is>
      </c>
      <c r="F523" s="17" t="n">
        <v>1</v>
      </c>
      <c r="G523" s="18" t="inlineStr">
        <is>
          <t>箱</t>
        </is>
      </c>
      <c r="H523" s="18" t="n">
        <v>1840</v>
      </c>
      <c r="I523" s="18">
        <f>F523*H523</f>
        <v/>
      </c>
      <c r="J523" s="21" t="inlineStr">
        <is>
          <t>智锐</t>
        </is>
      </c>
      <c r="K523" s="330" t="n">
        <v>130</v>
      </c>
      <c r="L523" s="327" t="inlineStr">
        <is>
          <t>城市之星</t>
        </is>
      </c>
    </row>
    <row r="524" ht="18" customHeight="1" s="322">
      <c r="A524" s="20" t="n">
        <v>45378</v>
      </c>
      <c r="B524" s="63" t="n"/>
      <c r="C524" s="16" t="inlineStr">
        <is>
          <t xml:space="preserve">宝鸡市威洁洗涤有限公司 </t>
        </is>
      </c>
      <c r="D524" s="16" t="inlineStr">
        <is>
          <t>英国蜡粉-23084备货出</t>
        </is>
      </c>
      <c r="E524" s="16" t="inlineStr">
        <is>
          <t>20kg/纸箱</t>
        </is>
      </c>
      <c r="F524" s="17" t="n">
        <v>1</v>
      </c>
      <c r="G524" s="18" t="inlineStr">
        <is>
          <t>箱</t>
        </is>
      </c>
      <c r="H524" s="18" t="n">
        <v>825</v>
      </c>
      <c r="I524" s="18">
        <f>F524*H524</f>
        <v/>
      </c>
      <c r="J524" s="21" t="inlineStr">
        <is>
          <t>智锐</t>
        </is>
      </c>
      <c r="K524" s="328" t="n"/>
      <c r="L524" s="328" t="n"/>
    </row>
    <row r="525" ht="18" customHeight="1" s="322">
      <c r="A525" s="20" t="n">
        <v>45378</v>
      </c>
      <c r="B525" s="63" t="n"/>
      <c r="C525" s="16" t="inlineStr">
        <is>
          <t xml:space="preserve">宝鸡市威洁洗涤有限公司 </t>
        </is>
      </c>
      <c r="D525" s="16" t="inlineStr">
        <is>
          <t>JTX600导向带-23084备货出</t>
        </is>
      </c>
      <c r="E525" s="16" t="inlineStr">
        <is>
          <t>400米/卷</t>
        </is>
      </c>
      <c r="F525" s="18" t="n">
        <v>3</v>
      </c>
      <c r="G525" s="18" t="inlineStr">
        <is>
          <t>卷</t>
        </is>
      </c>
      <c r="H525" s="18" t="n">
        <v>235</v>
      </c>
      <c r="I525" s="18">
        <f>F525*H525</f>
        <v/>
      </c>
      <c r="J525" s="21" t="inlineStr">
        <is>
          <t>智锐</t>
        </is>
      </c>
      <c r="K525" s="329" t="n"/>
      <c r="L525" s="329" t="n"/>
    </row>
    <row r="526" ht="18" customHeight="1" s="322">
      <c r="A526" s="20" t="n">
        <v>45379</v>
      </c>
      <c r="B526" s="191" t="n">
        <v>23202</v>
      </c>
      <c r="C526" s="14" t="inlineStr">
        <is>
          <t>无锡智锐</t>
        </is>
      </c>
      <c r="D526" s="14" t="inlineStr">
        <is>
          <t>常规带钢丝网上蜡布-安德鲁无锡仓发</t>
        </is>
      </c>
      <c r="E526" s="14" t="inlineStr">
        <is>
          <t>3.1*2.2米</t>
        </is>
      </c>
      <c r="F526" s="17" t="n">
        <v>2</v>
      </c>
      <c r="G526" s="17" t="inlineStr">
        <is>
          <t>张</t>
        </is>
      </c>
      <c r="H526" s="17" t="n">
        <v>530</v>
      </c>
      <c r="I526" s="18">
        <f>F526*H526</f>
        <v/>
      </c>
      <c r="J526" s="18" t="inlineStr">
        <is>
          <t>智锐</t>
        </is>
      </c>
      <c r="K526" s="335" t="n">
        <v>0</v>
      </c>
      <c r="L526" s="17" t="inlineStr">
        <is>
          <t>/</t>
        </is>
      </c>
    </row>
    <row r="527" ht="18" customHeight="1" s="322">
      <c r="A527" s="20" t="n">
        <v>45379</v>
      </c>
      <c r="B527" s="191" t="n">
        <v>23203</v>
      </c>
      <c r="C527" s="29" t="inlineStr">
        <is>
          <t>厦门市霍夫曼机械设备有限公司</t>
        </is>
      </c>
      <c r="D527" s="16" t="inlineStr">
        <is>
          <t>抽绳式水洗网袋</t>
        </is>
      </c>
      <c r="E527" s="16" t="inlineStr">
        <is>
          <t>100*120cm</t>
        </is>
      </c>
      <c r="F527" s="18" t="n">
        <v>10</v>
      </c>
      <c r="G527" s="18" t="inlineStr">
        <is>
          <t>个</t>
        </is>
      </c>
      <c r="H527" s="18" t="n">
        <v>55</v>
      </c>
      <c r="I527" s="18">
        <f>F527*H527</f>
        <v/>
      </c>
      <c r="J527" s="19" t="inlineStr">
        <is>
          <t>到付</t>
        </is>
      </c>
      <c r="K527" s="335" t="n">
        <v>0</v>
      </c>
      <c r="L527" s="17" t="inlineStr">
        <is>
          <t>/</t>
        </is>
      </c>
    </row>
    <row r="528" ht="18" customHeight="1" s="322">
      <c r="A528" s="20" t="n">
        <v>45379</v>
      </c>
      <c r="B528" s="63" t="n"/>
      <c r="C528" s="14" t="inlineStr">
        <is>
          <t>昆明信誉洗涤有限责任公司</t>
        </is>
      </c>
      <c r="D528" s="22" t="inlineStr">
        <is>
          <t>850g 涤纶芳纶复合 AID 毛毡，包边缝合-23备货出</t>
        </is>
      </c>
      <c r="E528" s="22" t="inlineStr">
        <is>
          <t xml:space="preserve">3.6*7.6米*1张   </t>
        </is>
      </c>
      <c r="F528" s="21" t="n">
        <v>7.6</v>
      </c>
      <c r="G528" s="21" t="inlineStr">
        <is>
          <t>米</t>
        </is>
      </c>
      <c r="H528" s="21" t="n">
        <v>397.8</v>
      </c>
      <c r="I528" s="18">
        <f>F528*H528</f>
        <v/>
      </c>
      <c r="J528" s="21" t="inlineStr">
        <is>
          <t>智锐</t>
        </is>
      </c>
      <c r="K528" s="335" t="n">
        <v>130</v>
      </c>
      <c r="L528" s="279" t="inlineStr">
        <is>
          <t>城市之星</t>
        </is>
      </c>
    </row>
    <row r="529" ht="18" customHeight="1" s="322">
      <c r="A529" s="20" t="n">
        <v>45379</v>
      </c>
      <c r="B529" s="63" t="n">
        <v>23204</v>
      </c>
      <c r="C529" s="14" t="inlineStr">
        <is>
          <t>海南启帆实业有限公司-冯工</t>
        </is>
      </c>
      <c r="D529" s="48" t="inlineStr">
        <is>
          <t>毛毡带</t>
        </is>
      </c>
      <c r="E529" s="14" t="inlineStr">
        <is>
          <t>90*5160mm   发顺丰特快 发货人写：冯工  18823061677</t>
        </is>
      </c>
      <c r="F529" s="21" t="n">
        <v>2</v>
      </c>
      <c r="G529" s="21" t="inlineStr">
        <is>
          <t>条</t>
        </is>
      </c>
      <c r="H529" s="21" t="n">
        <v>64.18000000000001</v>
      </c>
      <c r="I529" s="18">
        <f>F529*H529</f>
        <v/>
      </c>
      <c r="J529" s="157" t="inlineStr">
        <is>
          <t>到付</t>
        </is>
      </c>
      <c r="K529" s="335" t="n">
        <v>0</v>
      </c>
      <c r="L529" s="17" t="inlineStr">
        <is>
          <t>/</t>
        </is>
      </c>
    </row>
    <row r="530" ht="18" customHeight="1" s="322">
      <c r="A530" s="20" t="n">
        <v>45379</v>
      </c>
      <c r="B530" s="14" t="n">
        <v>23205</v>
      </c>
      <c r="C530" s="14" t="inlineStr">
        <is>
          <t>雨澍洗涤-史经理</t>
        </is>
      </c>
      <c r="D530" s="14" t="inlineStr">
        <is>
          <t>安德鲁纯芳纶高温烫带</t>
        </is>
      </c>
      <c r="E530" s="14" t="inlineStr">
        <is>
          <t>98*4050mm  国产钢扣  做好后麻烦复核下长度是否一致、钢扣是否遗漏</t>
        </is>
      </c>
      <c r="F530" s="17" t="n">
        <v>10</v>
      </c>
      <c r="G530" s="18" t="inlineStr">
        <is>
          <t>条</t>
        </is>
      </c>
      <c r="H530" s="18">
        <f>4.05*26</f>
        <v/>
      </c>
      <c r="I530" s="18">
        <f>F530*H530</f>
        <v/>
      </c>
      <c r="J530" s="157" t="inlineStr">
        <is>
          <t>到付</t>
        </is>
      </c>
      <c r="K530" s="335" t="n">
        <v>0</v>
      </c>
      <c r="L530" s="17" t="inlineStr">
        <is>
          <t>/</t>
        </is>
      </c>
    </row>
    <row r="531" ht="18" customHeight="1" s="322">
      <c r="A531" s="20" t="n">
        <v>45380</v>
      </c>
      <c r="B531" s="63" t="n">
        <v>23207</v>
      </c>
      <c r="C531" s="14" t="inlineStr">
        <is>
          <t>广州壹智帮德机电设备有限公司</t>
        </is>
      </c>
      <c r="D531" s="16" t="inlineStr">
        <is>
          <t>T900 AID 毛毡，包边缝合</t>
        </is>
      </c>
      <c r="E531" s="14" t="inlineStr">
        <is>
          <t>3.6*5.2米*1张</t>
        </is>
      </c>
      <c r="F531" s="17" t="n">
        <v>5.2</v>
      </c>
      <c r="G531" s="18" t="inlineStr">
        <is>
          <t>米</t>
        </is>
      </c>
      <c r="H531" s="18" t="n">
        <v>180</v>
      </c>
      <c r="I531" s="18">
        <f>F531*H531</f>
        <v/>
      </c>
      <c r="J531" s="18" t="inlineStr">
        <is>
          <t>智锐</t>
        </is>
      </c>
      <c r="K531" s="330" t="n">
        <v>180</v>
      </c>
      <c r="L531" s="327" t="inlineStr">
        <is>
          <t>城市之星</t>
        </is>
      </c>
    </row>
    <row r="532" ht="18" customHeight="1" s="322">
      <c r="A532" s="20" t="n">
        <v>45380</v>
      </c>
      <c r="B532" s="63" t="n"/>
      <c r="C532" s="14" t="inlineStr">
        <is>
          <t>广州壹智帮德机电设备有限公司</t>
        </is>
      </c>
      <c r="D532" s="16" t="inlineStr">
        <is>
          <t>T900 AID 毛毡，包边缝合-23084备货出</t>
        </is>
      </c>
      <c r="E532" s="14" t="inlineStr">
        <is>
          <t>3.6*5.2米*3张</t>
        </is>
      </c>
      <c r="F532" s="17" t="n">
        <v>15.6</v>
      </c>
      <c r="G532" s="18" t="inlineStr">
        <is>
          <t>米</t>
        </is>
      </c>
      <c r="H532" s="18" t="n">
        <v>180</v>
      </c>
      <c r="I532" s="18">
        <f>F532*H532</f>
        <v/>
      </c>
      <c r="J532" s="18" t="inlineStr">
        <is>
          <t>智锐</t>
        </is>
      </c>
      <c r="K532" s="329" t="n"/>
      <c r="L532" s="329" t="n"/>
    </row>
    <row r="533" ht="18" customHeight="1" s="322">
      <c r="A533" s="20" t="n">
        <v>45380</v>
      </c>
      <c r="B533" s="63" t="n"/>
      <c r="C533" s="14" t="inlineStr">
        <is>
          <t>上海纯纯洗涤有限责任公司</t>
        </is>
      </c>
      <c r="D533" s="16" t="inlineStr">
        <is>
          <t>T900 AID 毛毡，包边缝合-23084备货出</t>
        </is>
      </c>
      <c r="E533" s="35" t="inlineStr">
        <is>
          <t>3.6*7.6米*4张</t>
        </is>
      </c>
      <c r="F533" s="17" t="n">
        <v>30.4</v>
      </c>
      <c r="G533" s="130" t="inlineStr">
        <is>
          <t>米</t>
        </is>
      </c>
      <c r="H533" s="130" t="n">
        <v>180</v>
      </c>
      <c r="I533" s="18">
        <f>F533*H533</f>
        <v/>
      </c>
      <c r="J533" s="18" t="inlineStr">
        <is>
          <t>智锐</t>
        </is>
      </c>
      <c r="K533" s="335" t="n">
        <v>160</v>
      </c>
      <c r="L533" s="279" t="inlineStr">
        <is>
          <t>城市之星</t>
        </is>
      </c>
    </row>
    <row r="534" ht="18" customHeight="1" s="322">
      <c r="A534" s="20" t="n">
        <v>45380</v>
      </c>
      <c r="B534" s="63" t="n"/>
      <c r="C534" s="14" t="inlineStr">
        <is>
          <t>深圳市新洁博仕酒店用品有限公司</t>
        </is>
      </c>
      <c r="D534" s="16" t="inlineStr">
        <is>
          <t>美国小地球蜡粉-23141备货出</t>
        </is>
      </c>
      <c r="E534" s="16" t="inlineStr">
        <is>
          <t xml:space="preserve">22.5公斤/桶 </t>
        </is>
      </c>
      <c r="F534" s="44" t="n">
        <v>5</v>
      </c>
      <c r="G534" s="45" t="inlineStr">
        <is>
          <t>桶</t>
        </is>
      </c>
      <c r="H534" s="116" t="n">
        <v>1147.5</v>
      </c>
      <c r="I534" s="18">
        <f>F534*H534</f>
        <v/>
      </c>
      <c r="J534" s="19" t="inlineStr">
        <is>
          <t>到付</t>
        </is>
      </c>
      <c r="K534" s="335" t="n">
        <v>0</v>
      </c>
      <c r="L534" s="17" t="inlineStr">
        <is>
          <t>/</t>
        </is>
      </c>
    </row>
    <row r="535" ht="18" customHeight="1" s="322">
      <c r="A535" s="20" t="n">
        <v>45380</v>
      </c>
      <c r="B535" s="63" t="n"/>
      <c r="C535" s="48" t="inlineStr">
        <is>
          <t xml:space="preserve">成都宏林洗涤有限公司 </t>
        </is>
      </c>
      <c r="D535" s="14" t="inlineStr">
        <is>
          <t>德国高温蜡粉-23084备货出</t>
        </is>
      </c>
      <c r="E535" s="14" t="inlineStr">
        <is>
          <t>20kg/纸箱</t>
        </is>
      </c>
      <c r="F535" s="44" t="n">
        <v>2</v>
      </c>
      <c r="G535" s="45" t="inlineStr">
        <is>
          <t>箱</t>
        </is>
      </c>
      <c r="H535" s="116" t="n">
        <v>1840</v>
      </c>
      <c r="I535" s="18">
        <f>F535*H535</f>
        <v/>
      </c>
      <c r="J535" s="18" t="inlineStr">
        <is>
          <t>智锐</t>
        </is>
      </c>
      <c r="K535" s="335" t="n">
        <v>120</v>
      </c>
      <c r="L535" s="279" t="inlineStr">
        <is>
          <t>城市之星</t>
        </is>
      </c>
    </row>
    <row r="536" ht="18" customHeight="1" s="322">
      <c r="A536" s="20" t="n">
        <v>45380</v>
      </c>
      <c r="B536" s="63" t="n">
        <v>23209</v>
      </c>
      <c r="C536" s="52" t="inlineStr">
        <is>
          <t>武汉得力宝洗涤设备有限公司</t>
        </is>
      </c>
      <c r="D536" s="52" t="inlineStr">
        <is>
          <t>Po:23114改制</t>
        </is>
      </c>
      <c r="E536" s="35" t="inlineStr">
        <is>
          <t xml:space="preserve">上次剩余断头 改为50*800mm  含扣长度  </t>
        </is>
      </c>
      <c r="F536" s="17" t="n">
        <v>12</v>
      </c>
      <c r="G536" s="18" t="inlineStr">
        <is>
          <t>条</t>
        </is>
      </c>
      <c r="H536" s="18" t="n">
        <v>11.8</v>
      </c>
      <c r="I536" s="18">
        <f>F536*H536</f>
        <v/>
      </c>
      <c r="J536" s="157" t="inlineStr">
        <is>
          <t>到付</t>
        </is>
      </c>
      <c r="K536" s="335" t="n">
        <v>0</v>
      </c>
      <c r="L536" s="17" t="inlineStr">
        <is>
          <t>/</t>
        </is>
      </c>
    </row>
    <row r="537" ht="18" customHeight="1" s="322">
      <c r="A537" s="20" t="n">
        <v>45380</v>
      </c>
      <c r="B537" s="63" t="n">
        <v>23208</v>
      </c>
      <c r="C537" s="14" t="inlineStr">
        <is>
          <t>深圳市福田区中航洗涤设备商行</t>
        </is>
      </c>
      <c r="D537" s="16" t="inlineStr">
        <is>
          <t>黑绿色菱形带</t>
        </is>
      </c>
      <c r="E537" s="16" t="inlineStr">
        <is>
          <t>50*1300mm  含扣长度</t>
        </is>
      </c>
      <c r="F537" s="17" t="n">
        <v>6</v>
      </c>
      <c r="G537" s="17" t="inlineStr">
        <is>
          <t>条</t>
        </is>
      </c>
      <c r="H537" s="17">
        <f>1.3*15+6</f>
        <v/>
      </c>
      <c r="I537" s="18">
        <f>F537*H537</f>
        <v/>
      </c>
      <c r="J537" s="157" t="inlineStr">
        <is>
          <t>到付</t>
        </is>
      </c>
      <c r="K537" s="335" t="n">
        <v>0</v>
      </c>
      <c r="L537" s="17" t="inlineStr">
        <is>
          <t>/</t>
        </is>
      </c>
    </row>
    <row r="538" ht="18" customHeight="1" s="322">
      <c r="A538" s="20" t="n">
        <v>45380</v>
      </c>
      <c r="B538" s="63" t="n">
        <v>23210</v>
      </c>
      <c r="C538" s="14" t="inlineStr">
        <is>
          <t>广西南宁宇极机械设备有限公司</t>
        </is>
      </c>
      <c r="D538" s="14" t="inlineStr">
        <is>
          <t>850g涤纶芳纶复合 AID 毡，包边缝合</t>
        </is>
      </c>
      <c r="E538" s="16" t="inlineStr">
        <is>
          <t>3.6*5.2米*2张    要上楼</t>
        </is>
      </c>
      <c r="F538" s="17" t="n">
        <v>10.4</v>
      </c>
      <c r="G538" s="18" t="inlineStr">
        <is>
          <t>米</t>
        </is>
      </c>
      <c r="H538" s="18" t="n">
        <v>397.8</v>
      </c>
      <c r="I538" s="18">
        <f>F538*H538</f>
        <v/>
      </c>
      <c r="J538" s="18" t="inlineStr">
        <is>
          <t>智锐</t>
        </is>
      </c>
      <c r="K538" s="330" t="n">
        <v>150</v>
      </c>
      <c r="L538" s="327" t="inlineStr">
        <is>
          <t>城市之星</t>
        </is>
      </c>
    </row>
    <row r="539" ht="18" customHeight="1" s="322">
      <c r="A539" s="20" t="n">
        <v>45380</v>
      </c>
      <c r="B539" s="63" t="n">
        <v>23210</v>
      </c>
      <c r="C539" s="14" t="inlineStr">
        <is>
          <t>广西南宁宇极机械设备有限公司</t>
        </is>
      </c>
      <c r="D539" s="16" t="inlineStr">
        <is>
          <t xml:space="preserve">加强型带钢丝网上蜡布   </t>
        </is>
      </c>
      <c r="E539" s="35" t="inlineStr">
        <is>
          <t xml:space="preserve">3.1*2.2米  </t>
        </is>
      </c>
      <c r="F539" s="166" t="n">
        <v>1</v>
      </c>
      <c r="G539" s="18" t="inlineStr">
        <is>
          <t>张</t>
        </is>
      </c>
      <c r="H539" s="18" t="n">
        <v>730</v>
      </c>
      <c r="I539" s="18">
        <f>F539*H539</f>
        <v/>
      </c>
      <c r="J539" s="18" t="inlineStr">
        <is>
          <t>智锐</t>
        </is>
      </c>
      <c r="K539" s="329" t="n"/>
      <c r="L539" s="329" t="n"/>
    </row>
    <row r="540" ht="18" customHeight="1" s="322">
      <c r="A540" s="20" t="n">
        <v>45383</v>
      </c>
      <c r="B540" s="14" t="n">
        <v>23213</v>
      </c>
      <c r="C540" s="48" t="inlineStr">
        <is>
          <t>无锡智锐</t>
        </is>
      </c>
      <c r="D540" s="16" t="inlineStr">
        <is>
          <t>T900 AID 毛毡，包边缝合</t>
        </is>
      </c>
      <c r="E540" s="14" t="inlineStr">
        <is>
          <t>3.6*5.15米*20张</t>
        </is>
      </c>
      <c r="F540" s="17" t="n">
        <v>103</v>
      </c>
      <c r="G540" s="18" t="inlineStr">
        <is>
          <t>米</t>
        </is>
      </c>
      <c r="H540" s="342" t="n">
        <v>180</v>
      </c>
      <c r="I540" s="342">
        <f>F540*H540</f>
        <v/>
      </c>
      <c r="J540" s="325" t="inlineStr">
        <is>
          <t>智锐</t>
        </is>
      </c>
      <c r="K540" s="330" t="n">
        <v>0</v>
      </c>
      <c r="L540" s="327" t="inlineStr">
        <is>
          <t>/</t>
        </is>
      </c>
    </row>
    <row r="541" ht="18" customHeight="1" s="322">
      <c r="A541" s="20" t="n">
        <v>45383</v>
      </c>
      <c r="B541" s="14" t="n">
        <v>23213</v>
      </c>
      <c r="C541" s="48" t="inlineStr">
        <is>
          <t>无锡智锐</t>
        </is>
      </c>
      <c r="D541" s="16" t="inlineStr">
        <is>
          <t>T900 AID 毛毡，包边缝合</t>
        </is>
      </c>
      <c r="E541" s="14" t="inlineStr">
        <is>
          <t>3.6*7.55米*20张</t>
        </is>
      </c>
      <c r="F541" s="17" t="n">
        <v>151</v>
      </c>
      <c r="G541" s="18" t="inlineStr">
        <is>
          <t>米</t>
        </is>
      </c>
      <c r="H541" s="342" t="n">
        <v>180</v>
      </c>
      <c r="I541" s="342">
        <f>F541*H541</f>
        <v/>
      </c>
      <c r="J541" s="18" t="inlineStr">
        <is>
          <t>智锐</t>
        </is>
      </c>
      <c r="K541" s="328" t="n"/>
      <c r="L541" s="328" t="n"/>
    </row>
    <row r="542" ht="18" customHeight="1" s="322">
      <c r="A542" s="20" t="n">
        <v>45383</v>
      </c>
      <c r="B542" s="14" t="n">
        <v>23213</v>
      </c>
      <c r="C542" s="48" t="inlineStr">
        <is>
          <t>无锡智锐</t>
        </is>
      </c>
      <c r="D542" s="14" t="inlineStr">
        <is>
          <t>850g 涤纶芳纶复合 AID 毛毡，包边缝合</t>
        </is>
      </c>
      <c r="E542" s="16" t="inlineStr">
        <is>
          <t>3.6*7.55米*5张</t>
        </is>
      </c>
      <c r="F542" s="17" t="n">
        <v>37.75</v>
      </c>
      <c r="G542" s="18" t="inlineStr">
        <is>
          <t>米</t>
        </is>
      </c>
      <c r="H542" s="342" t="n">
        <v>397.8</v>
      </c>
      <c r="I542" s="342">
        <f>F542*H542</f>
        <v/>
      </c>
      <c r="J542" s="18" t="inlineStr">
        <is>
          <t>智锐</t>
        </is>
      </c>
      <c r="K542" s="328" t="n"/>
      <c r="L542" s="328" t="n"/>
    </row>
    <row r="543" ht="18" customHeight="1" s="322">
      <c r="A543" s="20" t="n">
        <v>45383</v>
      </c>
      <c r="B543" s="14" t="n">
        <v>23213</v>
      </c>
      <c r="C543" s="48" t="inlineStr">
        <is>
          <t>无锡智锐</t>
        </is>
      </c>
      <c r="D543" s="14" t="inlineStr">
        <is>
          <t>美国小地球蜡粉</t>
        </is>
      </c>
      <c r="E543" s="1" t="inlineStr">
        <is>
          <t>22.5kg/桶</t>
        </is>
      </c>
      <c r="F543" s="17" t="n">
        <v>20</v>
      </c>
      <c r="G543" s="18" t="inlineStr">
        <is>
          <t>桶</t>
        </is>
      </c>
      <c r="H543" s="342" t="n">
        <v>1147.5</v>
      </c>
      <c r="I543" s="342">
        <f>F543*H543</f>
        <v/>
      </c>
      <c r="J543" s="18" t="inlineStr">
        <is>
          <t>智锐</t>
        </is>
      </c>
      <c r="K543" s="328" t="n"/>
      <c r="L543" s="328" t="n"/>
    </row>
    <row r="544" ht="18" customHeight="1" s="322">
      <c r="A544" s="20" t="n">
        <v>45383</v>
      </c>
      <c r="B544" s="14" t="n">
        <v>23213</v>
      </c>
      <c r="C544" s="48" t="inlineStr">
        <is>
          <t>无锡智锐</t>
        </is>
      </c>
      <c r="D544" s="14" t="inlineStr">
        <is>
          <t>英国蜡粉</t>
        </is>
      </c>
      <c r="E544" s="16" t="inlineStr">
        <is>
          <t>20kg/纸箱</t>
        </is>
      </c>
      <c r="F544" s="17" t="n">
        <v>20</v>
      </c>
      <c r="G544" s="18" t="inlineStr">
        <is>
          <t>箱</t>
        </is>
      </c>
      <c r="H544" s="342" t="n">
        <v>825</v>
      </c>
      <c r="I544" s="342">
        <f>F544*H544</f>
        <v/>
      </c>
      <c r="J544" s="18" t="inlineStr">
        <is>
          <t>智锐</t>
        </is>
      </c>
      <c r="K544" s="328" t="n"/>
      <c r="L544" s="328" t="n"/>
    </row>
    <row r="545" ht="18" customHeight="1" s="322">
      <c r="A545" s="20" t="n">
        <v>45383</v>
      </c>
      <c r="B545" s="14" t="n">
        <v>23213</v>
      </c>
      <c r="C545" s="48" t="inlineStr">
        <is>
          <t>无锡智锐</t>
        </is>
      </c>
      <c r="D545" s="14" t="inlineStr">
        <is>
          <t>高温蜡粉</t>
        </is>
      </c>
      <c r="E545" s="16" t="inlineStr">
        <is>
          <t>20kg/纸箱</t>
        </is>
      </c>
      <c r="F545" s="17" t="n">
        <v>5</v>
      </c>
      <c r="G545" s="18" t="inlineStr">
        <is>
          <t>箱</t>
        </is>
      </c>
      <c r="H545" s="342" t="n">
        <v>1840</v>
      </c>
      <c r="I545" s="342">
        <f>F545*H545</f>
        <v/>
      </c>
      <c r="J545" s="18" t="inlineStr">
        <is>
          <t>智锐</t>
        </is>
      </c>
      <c r="K545" s="328" t="n"/>
      <c r="L545" s="328" t="n"/>
    </row>
    <row r="546" ht="18" customHeight="1" s="322">
      <c r="A546" s="20" t="n">
        <v>45383</v>
      </c>
      <c r="B546" s="14" t="n">
        <v>23213</v>
      </c>
      <c r="C546" s="48" t="inlineStr">
        <is>
          <t>无锡智锐</t>
        </is>
      </c>
      <c r="D546" s="14" t="inlineStr">
        <is>
          <t>蓝色进口打磨布</t>
        </is>
      </c>
      <c r="E546" s="14" t="inlineStr">
        <is>
          <t>1.8*1.2米</t>
        </is>
      </c>
      <c r="F546" s="17" t="n">
        <v>5</v>
      </c>
      <c r="G546" s="17" t="inlineStr">
        <is>
          <t>张</t>
        </is>
      </c>
      <c r="H546" s="345" t="n">
        <v>1425</v>
      </c>
      <c r="I546" s="342">
        <f>F546*H546</f>
        <v/>
      </c>
      <c r="J546" s="18" t="inlineStr">
        <is>
          <t>智锐</t>
        </is>
      </c>
      <c r="K546" s="328" t="n"/>
      <c r="L546" s="328" t="n"/>
    </row>
    <row r="547" ht="18" customHeight="1" s="322">
      <c r="A547" s="20" t="n">
        <v>45383</v>
      </c>
      <c r="B547" s="14" t="n">
        <v>23213</v>
      </c>
      <c r="C547" s="48" t="inlineStr">
        <is>
          <t>无锡智锐</t>
        </is>
      </c>
      <c r="D547" s="14" t="inlineStr">
        <is>
          <t>JTX600导向带</t>
        </is>
      </c>
      <c r="E547" s="14" t="inlineStr">
        <is>
          <t>400米/卷</t>
        </is>
      </c>
      <c r="F547" s="17" t="n">
        <v>30</v>
      </c>
      <c r="G547" s="17" t="inlineStr">
        <is>
          <t>卷</t>
        </is>
      </c>
      <c r="H547" s="345" t="n">
        <v>235</v>
      </c>
      <c r="I547" s="342">
        <f>F547*H547</f>
        <v/>
      </c>
      <c r="J547" s="18" t="inlineStr">
        <is>
          <t>智锐</t>
        </is>
      </c>
      <c r="K547" s="328" t="n"/>
      <c r="L547" s="328" t="n"/>
    </row>
    <row r="548" ht="18" customHeight="1" s="322">
      <c r="A548" s="20" t="n">
        <v>45383</v>
      </c>
      <c r="B548" s="14" t="n">
        <v>23213</v>
      </c>
      <c r="C548" s="48" t="inlineStr">
        <is>
          <t>无锡智锐</t>
        </is>
      </c>
      <c r="D548" s="14" t="inlineStr">
        <is>
          <t>美国1/2导向带</t>
        </is>
      </c>
      <c r="E548" s="14" t="inlineStr">
        <is>
          <t>100码=91.44米</t>
        </is>
      </c>
      <c r="F548" s="17" t="n">
        <v>32</v>
      </c>
      <c r="G548" s="17" t="inlineStr">
        <is>
          <t>盒</t>
        </is>
      </c>
      <c r="H548" s="345" t="n">
        <v>83</v>
      </c>
      <c r="I548" s="342">
        <f>F548*H548</f>
        <v/>
      </c>
      <c r="J548" s="18" t="inlineStr">
        <is>
          <t>智锐</t>
        </is>
      </c>
      <c r="K548" s="328" t="n"/>
      <c r="L548" s="328" t="n"/>
    </row>
    <row r="549" ht="18" customHeight="1" s="322">
      <c r="A549" s="20" t="n">
        <v>45383</v>
      </c>
      <c r="B549" s="14" t="n">
        <v>23213</v>
      </c>
      <c r="C549" s="48" t="inlineStr">
        <is>
          <t>无锡智锐</t>
        </is>
      </c>
      <c r="D549" s="14" t="inlineStr">
        <is>
          <t>美国3/4导向带</t>
        </is>
      </c>
      <c r="E549" s="14" t="inlineStr">
        <is>
          <t>100码=91.44米</t>
        </is>
      </c>
      <c r="F549" s="17" t="n">
        <v>25</v>
      </c>
      <c r="G549" s="17" t="inlineStr">
        <is>
          <t>盒</t>
        </is>
      </c>
      <c r="H549" s="345" t="n">
        <v>87</v>
      </c>
      <c r="I549" s="342">
        <f>F549*H549</f>
        <v/>
      </c>
      <c r="J549" s="18" t="inlineStr">
        <is>
          <t>智锐</t>
        </is>
      </c>
      <c r="K549" s="329" t="n"/>
      <c r="L549" s="329" t="n"/>
    </row>
    <row r="550" ht="18" customHeight="1" s="322">
      <c r="A550" s="20" t="n">
        <v>45383</v>
      </c>
      <c r="B550" s="14" t="n">
        <v>23214</v>
      </c>
      <c r="C550" s="14" t="inlineStr">
        <is>
          <t>长沙正军科技有限公司-史经理</t>
        </is>
      </c>
      <c r="D550" s="14" t="inlineStr">
        <is>
          <t xml:space="preserve">扣接打孔防滑条毛毡型送料带缝制防滑条白色 </t>
        </is>
      </c>
      <c r="E550" s="14" t="inlineStr">
        <is>
          <t>68*3300mm  发顺丰到付</t>
        </is>
      </c>
      <c r="F550" s="17" t="n">
        <v>2</v>
      </c>
      <c r="G550" s="17" t="inlineStr">
        <is>
          <t>条</t>
        </is>
      </c>
      <c r="H550" s="345" t="n">
        <v>90</v>
      </c>
      <c r="I550" s="342">
        <f>F550*H550</f>
        <v/>
      </c>
      <c r="J550" s="19" t="inlineStr">
        <is>
          <t>到付</t>
        </is>
      </c>
      <c r="K550" s="330" t="n">
        <v>0</v>
      </c>
      <c r="L550" s="327" t="inlineStr">
        <is>
          <t>/</t>
        </is>
      </c>
    </row>
    <row r="551" ht="18" customHeight="1" s="322">
      <c r="A551" s="20" t="n">
        <v>45383</v>
      </c>
      <c r="B551" s="14" t="n">
        <v>23214</v>
      </c>
      <c r="C551" s="14" t="inlineStr">
        <is>
          <t>长沙正军科技有限公司-史经理</t>
        </is>
      </c>
      <c r="D551" s="14" t="inlineStr">
        <is>
          <t>扣接打孔防滑条毛毡型送料带缝制防滑条白色</t>
        </is>
      </c>
      <c r="E551" s="14" t="inlineStr">
        <is>
          <t>68*4620mm  发顺丰到付</t>
        </is>
      </c>
      <c r="F551" s="17" t="n">
        <v>2</v>
      </c>
      <c r="G551" s="17" t="inlineStr">
        <is>
          <t>条</t>
        </is>
      </c>
      <c r="H551" s="345" t="n">
        <v>126.77</v>
      </c>
      <c r="I551" s="342">
        <f>F551*H551</f>
        <v/>
      </c>
      <c r="J551" s="19" t="inlineStr">
        <is>
          <t>到付</t>
        </is>
      </c>
      <c r="K551" s="329" t="n"/>
      <c r="L551" s="329" t="n"/>
    </row>
    <row r="552" ht="18" customHeight="1" s="322">
      <c r="A552" s="20" t="n">
        <v>45383</v>
      </c>
      <c r="B552" s="14" t="n">
        <v>23215</v>
      </c>
      <c r="C552" s="122" t="inlineStr">
        <is>
          <t>柳州市鱼峰区格瑞特机械商行</t>
        </is>
      </c>
      <c r="D552" s="191" t="inlineStr">
        <is>
          <t>防静电带</t>
        </is>
      </c>
      <c r="E552" s="14" t="inlineStr">
        <is>
          <t>50*770mm</t>
        </is>
      </c>
      <c r="F552" s="17" t="n">
        <v>14</v>
      </c>
      <c r="G552" s="17" t="inlineStr">
        <is>
          <t>条</t>
        </is>
      </c>
      <c r="H552" s="345">
        <f>0.77*8+6</f>
        <v/>
      </c>
      <c r="I552" s="342">
        <f>F552*H552</f>
        <v/>
      </c>
      <c r="J552" s="19" t="inlineStr">
        <is>
          <t>到付</t>
        </is>
      </c>
      <c r="K552" s="335" t="n">
        <v>0</v>
      </c>
      <c r="L552" s="17" t="inlineStr">
        <is>
          <t>/</t>
        </is>
      </c>
    </row>
    <row r="553" ht="18" customHeight="1" s="322">
      <c r="A553" s="20" t="n">
        <v>45383</v>
      </c>
      <c r="B553" s="14" t="n">
        <v>23216</v>
      </c>
      <c r="C553" s="16" t="inlineStr">
        <is>
          <t>合肥兴利衣物洗涤有限责任公司</t>
        </is>
      </c>
      <c r="D553" s="191" t="inlineStr">
        <is>
          <t>棉橡胶带</t>
        </is>
      </c>
      <c r="E553" s="14" t="inlineStr">
        <is>
          <t>50*650mm</t>
        </is>
      </c>
      <c r="F553" s="17" t="n">
        <v>13</v>
      </c>
      <c r="G553" s="17" t="inlineStr">
        <is>
          <t>条</t>
        </is>
      </c>
      <c r="H553" s="345">
        <f>0.65*16+6</f>
        <v/>
      </c>
      <c r="I553" s="342">
        <f>F553*H553</f>
        <v/>
      </c>
      <c r="J553" s="19" t="inlineStr">
        <is>
          <t>到付</t>
        </is>
      </c>
      <c r="K553" s="335" t="n">
        <v>0</v>
      </c>
      <c r="L553" s="17" t="inlineStr">
        <is>
          <t>/</t>
        </is>
      </c>
    </row>
    <row r="554" ht="18" customFormat="1" customHeight="1" s="4">
      <c r="A554" s="36" t="n">
        <v>45383</v>
      </c>
      <c r="B554" s="26" t="n"/>
      <c r="C554" s="26" t="inlineStr">
        <is>
          <t>上海景禧供应链管理有限公司</t>
        </is>
      </c>
      <c r="D554" s="26" t="inlineStr">
        <is>
          <t>英国蜡粉-23备货出</t>
        </is>
      </c>
      <c r="E554" s="26" t="inlineStr">
        <is>
          <t>20kg/纸箱</t>
        </is>
      </c>
      <c r="F554" s="19" t="n">
        <v>4</v>
      </c>
      <c r="G554" s="19" t="inlineStr">
        <is>
          <t>箱</t>
        </is>
      </c>
      <c r="H554" s="366" t="n">
        <v>825</v>
      </c>
      <c r="I554" s="366">
        <f>F554*H554</f>
        <v/>
      </c>
      <c r="J554" s="19" t="inlineStr">
        <is>
          <t>智锐</t>
        </is>
      </c>
      <c r="K554" s="339" t="n">
        <v>100</v>
      </c>
      <c r="L554" s="339" t="inlineStr">
        <is>
          <t>城市之星</t>
        </is>
      </c>
    </row>
    <row r="555" ht="18" customHeight="1" s="322">
      <c r="A555" s="20" t="n">
        <v>45383</v>
      </c>
      <c r="B555" s="14" t="n"/>
      <c r="C555" s="14" t="inlineStr">
        <is>
          <t>四川万达洗涤设备工程有限公司</t>
        </is>
      </c>
      <c r="D555" s="191" t="inlineStr">
        <is>
          <t>常规带钢丝网上蜡布-23084备货出</t>
        </is>
      </c>
      <c r="E555" s="14" t="inlineStr">
        <is>
          <t>3.1*2.1米</t>
        </is>
      </c>
      <c r="F555" s="17" t="n">
        <v>1</v>
      </c>
      <c r="G555" s="17" t="inlineStr">
        <is>
          <t>张</t>
        </is>
      </c>
      <c r="H555" s="345" t="n">
        <v>530</v>
      </c>
      <c r="I555" s="342">
        <f>F555*H555</f>
        <v/>
      </c>
      <c r="J555" s="19" t="inlineStr">
        <is>
          <t>到付</t>
        </is>
      </c>
      <c r="K555" s="335" t="n">
        <v>0</v>
      </c>
      <c r="L555" s="17" t="inlineStr">
        <is>
          <t>/</t>
        </is>
      </c>
    </row>
    <row r="556" ht="18" customFormat="1" customHeight="1" s="6">
      <c r="A556" s="11" t="n">
        <v>45383</v>
      </c>
      <c r="B556" s="12" t="n"/>
      <c r="C556" s="12" t="inlineStr">
        <is>
          <t>江阴市美洁洗涤有限公司</t>
        </is>
      </c>
      <c r="D556" s="303" t="inlineStr">
        <is>
          <t>常规带钢丝网上蜡布-23141备货出</t>
        </is>
      </c>
      <c r="E556" s="12" t="inlineStr">
        <is>
          <t>3.1*2.1米</t>
        </is>
      </c>
      <c r="F556" s="33" t="n">
        <v>1</v>
      </c>
      <c r="G556" s="33" t="inlineStr">
        <is>
          <t>张</t>
        </is>
      </c>
      <c r="H556" s="367" t="n">
        <v>530</v>
      </c>
      <c r="I556" s="367">
        <f>F556*H556</f>
        <v/>
      </c>
      <c r="J556" s="33" t="inlineStr">
        <is>
          <t>智锐</t>
        </is>
      </c>
      <c r="K556" s="335" t="n">
        <v>14</v>
      </c>
      <c r="L556" s="18" t="inlineStr">
        <is>
          <t>德邦</t>
        </is>
      </c>
    </row>
    <row r="557" ht="18" customHeight="1" s="322">
      <c r="A557" s="20" t="n">
        <v>45383</v>
      </c>
      <c r="B557" s="14" t="n">
        <v>23218</v>
      </c>
      <c r="C557" s="14" t="inlineStr">
        <is>
          <t>睿信洗涤-史经理</t>
        </is>
      </c>
      <c r="D557" s="14" t="inlineStr">
        <is>
          <t>安德鲁纯芳纶高温烫带</t>
        </is>
      </c>
      <c r="E557" s="14" t="inlineStr">
        <is>
          <t>98*4730mm  拍下照 做好后麻烦复核下长度是否一致、钢扣是否遗漏</t>
        </is>
      </c>
      <c r="F557" s="17" t="n">
        <v>31</v>
      </c>
      <c r="G557" s="18" t="inlineStr">
        <is>
          <t>条</t>
        </is>
      </c>
      <c r="H557" s="342">
        <f>4.73*26</f>
        <v/>
      </c>
      <c r="I557" s="342">
        <f>F557*H557</f>
        <v/>
      </c>
      <c r="J557" s="157" t="inlineStr">
        <is>
          <t>到付</t>
        </is>
      </c>
      <c r="K557" s="330" t="n">
        <v>0</v>
      </c>
      <c r="L557" s="327" t="inlineStr">
        <is>
          <t>/</t>
        </is>
      </c>
    </row>
    <row r="558" ht="18" customHeight="1" s="322">
      <c r="A558" s="20" t="n">
        <v>45383</v>
      </c>
      <c r="B558" s="14" t="n"/>
      <c r="C558" s="14" t="inlineStr">
        <is>
          <t>睿信洗涤-史经理</t>
        </is>
      </c>
      <c r="D558" s="16" t="inlineStr">
        <is>
          <t>包裹毡套-23084备货出</t>
        </is>
      </c>
      <c r="E558" s="14" t="inlineStr">
        <is>
          <t>毛毡规格3450×860×450g/㎡高温包布规格3480×1550×0.5</t>
        </is>
      </c>
      <c r="F558" s="17" t="n">
        <v>4</v>
      </c>
      <c r="G558" s="17" t="inlineStr">
        <is>
          <t>套</t>
        </is>
      </c>
      <c r="H558" s="345" t="n">
        <v>638</v>
      </c>
      <c r="I558" s="342">
        <f>F558*H558</f>
        <v/>
      </c>
      <c r="J558" s="157" t="inlineStr">
        <is>
          <t>到付</t>
        </is>
      </c>
      <c r="K558" s="329" t="n"/>
      <c r="L558" s="329" t="n"/>
    </row>
    <row r="559" ht="18" customHeight="1" s="322">
      <c r="A559" s="20" t="n">
        <v>45383</v>
      </c>
      <c r="B559" s="14" t="n"/>
      <c r="C559" s="14" t="inlineStr">
        <is>
          <t>运城清雅清洁服务有限公司</t>
        </is>
      </c>
      <c r="D559" s="14" t="inlineStr">
        <is>
          <t>英国蜡粉-无锡发</t>
        </is>
      </c>
      <c r="E559" s="16" t="inlineStr">
        <is>
          <t>20kg/纸箱</t>
        </is>
      </c>
      <c r="F559" s="17" t="n">
        <v>1</v>
      </c>
      <c r="G559" s="18" t="inlineStr">
        <is>
          <t>箱</t>
        </is>
      </c>
      <c r="H559" s="342" t="n">
        <v>825</v>
      </c>
      <c r="I559" s="342">
        <f>F559*H559</f>
        <v/>
      </c>
      <c r="J559" s="18" t="inlineStr">
        <is>
          <t>智锐</t>
        </is>
      </c>
      <c r="K559" s="335" t="n">
        <v>66</v>
      </c>
      <c r="L559" s="17" t="inlineStr">
        <is>
          <t>无锡德邦</t>
        </is>
      </c>
    </row>
    <row r="560" ht="18" customHeight="1" s="322">
      <c r="A560" s="20" t="n">
        <v>45383</v>
      </c>
      <c r="B560" s="14" t="n"/>
      <c r="C560" s="14" t="inlineStr">
        <is>
          <t>重庆大江洗衣-海伦（宋金波介绍）</t>
        </is>
      </c>
      <c r="D560" s="16" t="inlineStr">
        <is>
          <t>T900 AID 毛毡，包边缝合-无锡发</t>
        </is>
      </c>
      <c r="E560" s="14" t="inlineStr">
        <is>
          <t>3.6*5.1米*2张</t>
        </is>
      </c>
      <c r="F560" s="17" t="n">
        <v>10.2</v>
      </c>
      <c r="G560" s="18" t="inlineStr">
        <is>
          <t>米</t>
        </is>
      </c>
      <c r="H560" s="342" t="n">
        <v>180</v>
      </c>
      <c r="I560" s="342">
        <f>F560*H560</f>
        <v/>
      </c>
      <c r="J560" s="325" t="inlineStr">
        <is>
          <t>智锐</t>
        </is>
      </c>
      <c r="K560" s="335" t="n">
        <v>130</v>
      </c>
      <c r="L560" s="17" t="inlineStr">
        <is>
          <t>无锡百世</t>
        </is>
      </c>
    </row>
    <row r="561" ht="18" customHeight="1" s="322">
      <c r="A561" s="38" t="n">
        <v>45383</v>
      </c>
      <c r="B561" s="14" t="n">
        <v>23219</v>
      </c>
      <c r="C561" s="171" t="inlineStr">
        <is>
          <t>陕西金河洗涤有限公司</t>
        </is>
      </c>
      <c r="D561" s="16" t="inlineStr">
        <is>
          <t>HT芳纶毡，包边缝合</t>
        </is>
      </c>
      <c r="E561" s="16" t="inlineStr">
        <is>
          <t>3.6*7.6米*1张</t>
        </is>
      </c>
      <c r="F561" s="66" t="n">
        <v>7.6</v>
      </c>
      <c r="G561" s="137" t="inlineStr">
        <is>
          <t>米</t>
        </is>
      </c>
      <c r="H561" s="368" t="n">
        <v>738</v>
      </c>
      <c r="I561" s="342">
        <f>F561*H561</f>
        <v/>
      </c>
      <c r="J561" s="18" t="inlineStr">
        <is>
          <t>智锐</t>
        </is>
      </c>
      <c r="K561" s="335" t="n">
        <v>90</v>
      </c>
      <c r="L561" s="18" t="inlineStr">
        <is>
          <t>城市之星</t>
        </is>
      </c>
    </row>
    <row r="562" ht="18" customHeight="1" s="322">
      <c r="A562" s="20" t="n">
        <v>45383</v>
      </c>
      <c r="B562" s="14" t="n"/>
      <c r="C562" s="16" t="inlineStr">
        <is>
          <t>深圳市锦隆洗涤有限公司</t>
        </is>
      </c>
      <c r="D562" s="16" t="inlineStr">
        <is>
          <t>T900 AID 毛毡，包边缝合-23备货出</t>
        </is>
      </c>
      <c r="E562" s="22" t="inlineStr">
        <is>
          <t xml:space="preserve">3.6*7.5米*2张   </t>
        </is>
      </c>
      <c r="F562" s="21" t="n">
        <v>15</v>
      </c>
      <c r="G562" s="21" t="inlineStr">
        <is>
          <t>米</t>
        </is>
      </c>
      <c r="H562" s="349" t="n">
        <v>180</v>
      </c>
      <c r="I562" s="342">
        <f>F562*H562</f>
        <v/>
      </c>
      <c r="J562" s="21" t="inlineStr">
        <is>
          <t>智锐</t>
        </is>
      </c>
      <c r="K562" s="335" t="n">
        <v>150</v>
      </c>
      <c r="L562" s="18" t="inlineStr">
        <is>
          <t>城市之星</t>
        </is>
      </c>
      <c r="M562" s="364" t="n"/>
    </row>
    <row r="563" ht="18" customHeight="1" s="322">
      <c r="A563" s="20" t="n">
        <v>45383</v>
      </c>
      <c r="B563" s="14" t="n"/>
      <c r="C563" s="14" t="inlineStr">
        <is>
          <t>南昌航星机电设备有限公司</t>
        </is>
      </c>
      <c r="D563" s="191" t="inlineStr">
        <is>
          <t>常规带钢丝网上蜡布-23141备货出</t>
        </is>
      </c>
      <c r="E563" s="14" t="inlineStr">
        <is>
          <t>3.1*2.1米</t>
        </is>
      </c>
      <c r="F563" s="17" t="n">
        <v>1</v>
      </c>
      <c r="G563" s="17" t="inlineStr">
        <is>
          <t>张</t>
        </is>
      </c>
      <c r="H563" s="349" t="n">
        <v>530</v>
      </c>
      <c r="I563" s="342">
        <f>F563*H563</f>
        <v/>
      </c>
      <c r="J563" s="19" t="inlineStr">
        <is>
          <t>到付</t>
        </is>
      </c>
      <c r="K563" s="335" t="n">
        <v>0</v>
      </c>
      <c r="L563" s="17" t="inlineStr">
        <is>
          <t>/</t>
        </is>
      </c>
    </row>
    <row r="564" ht="18" customFormat="1" customHeight="1" s="3">
      <c r="A564" s="30" t="n">
        <v>45383</v>
      </c>
      <c r="B564" s="27" t="n"/>
      <c r="C564" s="27" t="inlineStr">
        <is>
          <t>宿邦立新（福建）洗涤科技有限公司</t>
        </is>
      </c>
      <c r="D564" s="27" t="inlineStr">
        <is>
          <t>ST13导向带 无锡发</t>
        </is>
      </c>
      <c r="E564" s="27" t="inlineStr">
        <is>
          <t>400米/卷</t>
        </is>
      </c>
      <c r="F564" s="28" t="n">
        <v>6</v>
      </c>
      <c r="G564" s="28" t="inlineStr">
        <is>
          <t>卷</t>
        </is>
      </c>
      <c r="H564" s="369" t="n">
        <v>415</v>
      </c>
      <c r="I564" s="369">
        <f>F564*H564</f>
        <v/>
      </c>
      <c r="J564" s="28" t="inlineStr">
        <is>
          <t>智锐</t>
        </is>
      </c>
      <c r="K564" s="330" t="n"/>
      <c r="L564" s="327" t="inlineStr">
        <is>
          <t>无锡德邦</t>
        </is>
      </c>
    </row>
    <row r="565" ht="18" customFormat="1" customHeight="1" s="3">
      <c r="A565" s="30" t="n">
        <v>45383</v>
      </c>
      <c r="B565" s="27" t="n"/>
      <c r="C565" s="27" t="inlineStr">
        <is>
          <t>宿邦立新（福建）洗涤科技有限公司</t>
        </is>
      </c>
      <c r="D565" s="27" t="inlineStr">
        <is>
          <t>164导向带-无锡发</t>
        </is>
      </c>
      <c r="E565" s="27" t="inlineStr">
        <is>
          <t>400米/卷</t>
        </is>
      </c>
      <c r="F565" s="28" t="n">
        <v>4</v>
      </c>
      <c r="G565" s="28" t="inlineStr">
        <is>
          <t>卷</t>
        </is>
      </c>
      <c r="H565" s="369" t="n">
        <v>424</v>
      </c>
      <c r="I565" s="369">
        <f>F565*H565</f>
        <v/>
      </c>
      <c r="J565" s="28" t="inlineStr">
        <is>
          <t>智锐</t>
        </is>
      </c>
      <c r="K565" s="329" t="n"/>
      <c r="L565" s="329" t="n"/>
    </row>
    <row r="566" ht="18" customFormat="1" customHeight="1" s="6">
      <c r="A566" s="11" t="n">
        <v>45383</v>
      </c>
      <c r="B566" s="12" t="n"/>
      <c r="C566" s="12" t="inlineStr">
        <is>
          <t>浙江雅润洗涤科技有限公司</t>
        </is>
      </c>
      <c r="D566" s="82" t="inlineStr">
        <is>
          <t>英国蜡粉-无锡发</t>
        </is>
      </c>
      <c r="E566" s="12" t="inlineStr">
        <is>
          <t>20kg/纸箱</t>
        </is>
      </c>
      <c r="F566" s="33" t="n">
        <v>1</v>
      </c>
      <c r="G566" s="33" t="inlineStr">
        <is>
          <t>箱</t>
        </is>
      </c>
      <c r="H566" s="367" t="n">
        <v>825</v>
      </c>
      <c r="I566" s="367">
        <f>F566*H566</f>
        <v/>
      </c>
      <c r="J566" s="325" t="inlineStr">
        <is>
          <t>智锐</t>
        </is>
      </c>
      <c r="K566" s="335" t="n">
        <v>33</v>
      </c>
      <c r="L566" s="16" t="inlineStr">
        <is>
          <t>无锡德邦</t>
        </is>
      </c>
    </row>
    <row r="567" ht="18" customHeight="1" s="322">
      <c r="A567" s="20" t="n">
        <v>45384</v>
      </c>
      <c r="B567" s="14" t="n"/>
      <c r="C567" s="14" t="inlineStr">
        <is>
          <t>青岛博优酒店服务有限公司</t>
        </is>
      </c>
      <c r="D567" s="191" t="inlineStr">
        <is>
          <t>常规带钢丝网上蜡布-23141备货出</t>
        </is>
      </c>
      <c r="E567" s="14" t="inlineStr">
        <is>
          <t>3.1*2.1米</t>
        </is>
      </c>
      <c r="F567" s="17" t="n">
        <v>1</v>
      </c>
      <c r="G567" s="17" t="inlineStr">
        <is>
          <t>张</t>
        </is>
      </c>
      <c r="H567" s="349" t="n">
        <v>530</v>
      </c>
      <c r="I567" s="342">
        <f>F567*H567</f>
        <v/>
      </c>
      <c r="J567" s="19" t="inlineStr">
        <is>
          <t>到付</t>
        </is>
      </c>
      <c r="K567" s="330" t="n">
        <v>0</v>
      </c>
      <c r="L567" s="327" t="inlineStr">
        <is>
          <t>/</t>
        </is>
      </c>
    </row>
    <row r="568" ht="18" customHeight="1" s="322">
      <c r="A568" s="20" t="n">
        <v>45384</v>
      </c>
      <c r="B568" s="14" t="n"/>
      <c r="C568" s="14" t="inlineStr">
        <is>
          <t>青岛博优酒店服务有限公司</t>
        </is>
      </c>
      <c r="D568" s="14" t="inlineStr">
        <is>
          <t>7条钢丝棉打磨布-22745备货出</t>
        </is>
      </c>
      <c r="E568" s="16" t="inlineStr">
        <is>
          <t xml:space="preserve">1.7*1.5米  </t>
        </is>
      </c>
      <c r="F568" s="17" t="n">
        <v>1</v>
      </c>
      <c r="G568" s="18" t="inlineStr">
        <is>
          <t>张</t>
        </is>
      </c>
      <c r="H568" s="349" t="n">
        <v>838</v>
      </c>
      <c r="I568" s="342">
        <f>F568*H568</f>
        <v/>
      </c>
      <c r="J568" s="19" t="inlineStr">
        <is>
          <t>到付</t>
        </is>
      </c>
      <c r="K568" s="329" t="n"/>
      <c r="L568" s="329" t="n"/>
    </row>
    <row r="569" ht="18" customHeight="1" s="322">
      <c r="A569" s="20" t="n">
        <v>45384</v>
      </c>
      <c r="B569" s="14" t="n">
        <v>23223</v>
      </c>
      <c r="C569" s="16" t="inlineStr">
        <is>
          <t>泰州李珍</t>
        </is>
      </c>
      <c r="D569" s="14" t="inlineStr">
        <is>
          <t>扣接打孔防滑条毛毡型送料带缝制防滑条白色</t>
        </is>
      </c>
      <c r="E569" s="14" t="inlineStr">
        <is>
          <t xml:space="preserve">68*4620mm    </t>
        </is>
      </c>
      <c r="F569" s="17" t="n">
        <v>2</v>
      </c>
      <c r="G569" s="17" t="inlineStr">
        <is>
          <t>条</t>
        </is>
      </c>
      <c r="H569" s="349" t="n">
        <v>126.77</v>
      </c>
      <c r="I569" s="342">
        <f>F569*H569</f>
        <v/>
      </c>
      <c r="J569" s="18" t="inlineStr">
        <is>
          <t>智锐</t>
        </is>
      </c>
      <c r="K569" s="330" t="n">
        <v>17</v>
      </c>
      <c r="L569" s="327" t="inlineStr">
        <is>
          <t>德邦</t>
        </is>
      </c>
    </row>
    <row r="570" ht="18" customHeight="1" s="322">
      <c r="A570" s="20" t="n">
        <v>45384</v>
      </c>
      <c r="B570" s="14" t="n">
        <v>23223</v>
      </c>
      <c r="C570" s="16" t="inlineStr">
        <is>
          <t>泰州李珍</t>
        </is>
      </c>
      <c r="D570" s="14" t="inlineStr">
        <is>
          <t>扣接打孔防滑条毛毡型送料带缝制防滑条白色</t>
        </is>
      </c>
      <c r="E570" s="14" t="inlineStr">
        <is>
          <t xml:space="preserve">68*3280mm   </t>
        </is>
      </c>
      <c r="F570" s="17" t="n">
        <v>4</v>
      </c>
      <c r="G570" s="17" t="inlineStr">
        <is>
          <t>条</t>
        </is>
      </c>
      <c r="H570" s="349" t="n">
        <v>90</v>
      </c>
      <c r="I570" s="342">
        <f>F570*H570</f>
        <v/>
      </c>
      <c r="J570" s="18" t="inlineStr">
        <is>
          <t>智锐</t>
        </is>
      </c>
      <c r="K570" s="328" t="n"/>
      <c r="L570" s="328" t="n"/>
    </row>
    <row r="571" ht="18" customHeight="1" s="322">
      <c r="A571" s="20" t="n">
        <v>45384</v>
      </c>
      <c r="B571" s="14" t="n">
        <v>23223</v>
      </c>
      <c r="C571" s="16" t="inlineStr">
        <is>
          <t>泰州李珍</t>
        </is>
      </c>
      <c r="D571" s="14" t="inlineStr">
        <is>
          <t>航星款带钢丝网上蜡布</t>
        </is>
      </c>
      <c r="E571" s="14" t="inlineStr">
        <is>
          <t>2.95*2.1米</t>
        </is>
      </c>
      <c r="F571" s="17" t="n">
        <v>1</v>
      </c>
      <c r="G571" s="17" t="inlineStr">
        <is>
          <t>张</t>
        </is>
      </c>
      <c r="H571" s="349" t="n">
        <v>530</v>
      </c>
      <c r="I571" s="342">
        <f>F571*H571</f>
        <v/>
      </c>
      <c r="J571" s="18" t="inlineStr">
        <is>
          <t>智锐</t>
        </is>
      </c>
      <c r="K571" s="329" t="n"/>
      <c r="L571" s="329" t="n"/>
    </row>
    <row r="572" ht="18" customHeight="1" s="322">
      <c r="A572" s="20" t="n">
        <v>45384</v>
      </c>
      <c r="B572" s="20" t="n"/>
      <c r="C572" s="29" t="inlineStr">
        <is>
          <t>济南得力机械设备有限公司</t>
        </is>
      </c>
      <c r="D572" s="191" t="inlineStr">
        <is>
          <t>常规带钢丝网上蜡布-23141备货出</t>
        </is>
      </c>
      <c r="E572" s="14" t="inlineStr">
        <is>
          <t>3.1*2.1米</t>
        </is>
      </c>
      <c r="F572" s="17" t="n">
        <v>1</v>
      </c>
      <c r="G572" s="17" t="inlineStr">
        <is>
          <t>张</t>
        </is>
      </c>
      <c r="H572" s="345" t="n">
        <v>530</v>
      </c>
      <c r="I572" s="342">
        <f>F572*H572</f>
        <v/>
      </c>
      <c r="J572" s="19" t="inlineStr">
        <is>
          <t>到付</t>
        </is>
      </c>
      <c r="K572" s="335" t="n">
        <v>0</v>
      </c>
      <c r="L572" s="17" t="inlineStr">
        <is>
          <t>/</t>
        </is>
      </c>
    </row>
    <row r="573" ht="18" customHeight="1" s="322">
      <c r="A573" s="23" t="n">
        <v>45384</v>
      </c>
      <c r="B573" s="14" t="n">
        <v>23226</v>
      </c>
      <c r="C573" s="80" t="inlineStr">
        <is>
          <t>无锡智锐</t>
        </is>
      </c>
      <c r="D573" s="22" t="inlineStr">
        <is>
          <t>164导向带, 分4卷给宿邦，分5卷给创新古道</t>
        </is>
      </c>
      <c r="E573" s="22" t="inlineStr">
        <is>
          <t>400米/卷</t>
        </is>
      </c>
      <c r="F573" s="21" t="n">
        <v>12</v>
      </c>
      <c r="G573" s="21" t="inlineStr">
        <is>
          <t>卷</t>
        </is>
      </c>
      <c r="H573" s="349" t="n">
        <v>425</v>
      </c>
      <c r="I573" s="342">
        <f>F573*H573</f>
        <v/>
      </c>
      <c r="J573" s="21" t="inlineStr">
        <is>
          <t>智锐</t>
        </is>
      </c>
      <c r="K573" s="330" t="n">
        <v>24</v>
      </c>
      <c r="L573" s="327" t="inlineStr">
        <is>
          <t>德邦</t>
        </is>
      </c>
    </row>
    <row r="574" ht="18" customHeight="1" s="322">
      <c r="A574" s="20" t="n">
        <v>45384</v>
      </c>
      <c r="B574" s="14" t="n"/>
      <c r="C574" s="48" t="inlineStr">
        <is>
          <t>无锡智锐</t>
        </is>
      </c>
      <c r="D574" s="48" t="inlineStr">
        <is>
          <t>ST13导向带-23084备货出，发给宿邦</t>
        </is>
      </c>
      <c r="E574" s="14" t="inlineStr">
        <is>
          <t>400米/卷</t>
        </is>
      </c>
      <c r="F574" s="17" t="n">
        <v>1</v>
      </c>
      <c r="G574" s="17" t="inlineStr">
        <is>
          <t>卷</t>
        </is>
      </c>
      <c r="H574" s="345" t="n">
        <v>415</v>
      </c>
      <c r="I574" s="342">
        <f>F574*H574</f>
        <v/>
      </c>
      <c r="J574" s="18" t="inlineStr">
        <is>
          <t>智锐</t>
        </is>
      </c>
      <c r="K574" s="329" t="n"/>
      <c r="L574" s="329" t="n"/>
    </row>
    <row r="575" ht="18" customHeight="1" s="322">
      <c r="A575" s="20" t="n">
        <v>45384</v>
      </c>
      <c r="B575" s="14" t="n">
        <v>23227</v>
      </c>
      <c r="C575" s="16" t="inlineStr">
        <is>
          <t>西安乐为机电设备有限公司</t>
        </is>
      </c>
      <c r="D575" s="16" t="inlineStr">
        <is>
          <t>进口红线全棉带</t>
        </is>
      </c>
      <c r="E575" s="16" t="inlineStr">
        <is>
          <t>50*6140mm</t>
        </is>
      </c>
      <c r="F575" s="17" t="n">
        <v>20</v>
      </c>
      <c r="G575" s="18" t="inlineStr">
        <is>
          <t>条</t>
        </is>
      </c>
      <c r="H575" s="342">
        <f>6.14*8.4+6</f>
        <v/>
      </c>
      <c r="I575" s="342">
        <f>F575*H575</f>
        <v/>
      </c>
      <c r="J575" s="157" t="inlineStr">
        <is>
          <t>到付</t>
        </is>
      </c>
      <c r="K575" s="335" t="n">
        <v>0</v>
      </c>
      <c r="L575" s="17" t="inlineStr">
        <is>
          <t>/</t>
        </is>
      </c>
    </row>
    <row r="576" ht="18" customHeight="1" s="322">
      <c r="A576" s="20" t="n">
        <v>45385</v>
      </c>
      <c r="B576" s="191" t="n"/>
      <c r="C576" s="14" t="inlineStr">
        <is>
          <t>史经理</t>
        </is>
      </c>
      <c r="D576" s="16" t="inlineStr">
        <is>
          <t>包裹毡套-23084备货出</t>
        </is>
      </c>
      <c r="E576" s="48" t="inlineStr">
        <is>
          <t>毛毡规格3450×860×450g/㎡高温包布规格3480×1550×0.5</t>
        </is>
      </c>
      <c r="F576" s="17" t="n">
        <v>2</v>
      </c>
      <c r="G576" s="17" t="inlineStr">
        <is>
          <t>套</t>
        </is>
      </c>
      <c r="H576" s="345" t="n">
        <v>638</v>
      </c>
      <c r="I576" s="342">
        <f>F576*H576</f>
        <v/>
      </c>
      <c r="J576" s="19" t="inlineStr">
        <is>
          <t>到付</t>
        </is>
      </c>
      <c r="K576" s="335" t="n">
        <v>0</v>
      </c>
      <c r="L576" s="17" t="inlineStr">
        <is>
          <t>/</t>
        </is>
      </c>
    </row>
    <row r="577" ht="18" customFormat="1" customHeight="1" s="3">
      <c r="A577" s="30" t="n">
        <v>45385</v>
      </c>
      <c r="B577" s="306" t="n"/>
      <c r="C577" s="27" t="inlineStr">
        <is>
          <t>史经理</t>
        </is>
      </c>
      <c r="D577" s="27" t="inlineStr">
        <is>
          <t>T型针-无锡发</t>
        </is>
      </c>
      <c r="E577" s="27" t="inlineStr">
        <is>
          <t>51mm  100个/盒</t>
        </is>
      </c>
      <c r="F577" s="28" t="n">
        <v>1</v>
      </c>
      <c r="G577" s="28" t="inlineStr">
        <is>
          <t>盒</t>
        </is>
      </c>
      <c r="H577" s="369" t="n">
        <v>12</v>
      </c>
      <c r="I577" s="369">
        <f>F577*H577</f>
        <v/>
      </c>
      <c r="J577" s="28" t="inlineStr">
        <is>
          <t>智锐</t>
        </is>
      </c>
      <c r="K577" s="335" t="n">
        <v>0</v>
      </c>
      <c r="L577" s="17" t="inlineStr">
        <is>
          <t>/</t>
        </is>
      </c>
    </row>
    <row r="578" ht="18" customHeight="1" s="322">
      <c r="A578" s="20" t="n">
        <v>45385</v>
      </c>
      <c r="B578" s="14" t="n">
        <v>23230</v>
      </c>
      <c r="C578" s="14" t="inlineStr">
        <is>
          <t>蓝精灵洗衣厂-史经理</t>
        </is>
      </c>
      <c r="D578" s="14" t="inlineStr">
        <is>
          <t>扣接打孔防滑条毛毡型送料带缝制防滑条白色</t>
        </is>
      </c>
      <c r="E578" s="14" t="inlineStr">
        <is>
          <t xml:space="preserve">68*4620mm </t>
        </is>
      </c>
      <c r="F578" s="17" t="n">
        <v>2</v>
      </c>
      <c r="G578" s="17" t="inlineStr">
        <is>
          <t>条</t>
        </is>
      </c>
      <c r="H578" s="345" t="n">
        <v>126.77</v>
      </c>
      <c r="I578" s="342">
        <f>F578*H578</f>
        <v/>
      </c>
      <c r="J578" s="19" t="inlineStr">
        <is>
          <t>到付</t>
        </is>
      </c>
      <c r="K578" s="335" t="n">
        <v>0</v>
      </c>
      <c r="L578" s="17" t="inlineStr">
        <is>
          <t>/</t>
        </is>
      </c>
    </row>
    <row r="579" ht="18" customHeight="1" s="322">
      <c r="A579" s="20" t="n">
        <v>45385</v>
      </c>
      <c r="B579" s="191" t="n"/>
      <c r="C579" s="14" t="inlineStr">
        <is>
          <t>陕西金河洗涤有限公司</t>
        </is>
      </c>
      <c r="D579" s="14" t="inlineStr">
        <is>
          <t>7条钢丝棉打磨布-22745备货出</t>
        </is>
      </c>
      <c r="E579" s="16" t="inlineStr">
        <is>
          <t xml:space="preserve">1.7*1.5米  </t>
        </is>
      </c>
      <c r="F579" s="17" t="n">
        <v>2</v>
      </c>
      <c r="G579" s="18" t="inlineStr">
        <is>
          <t>张</t>
        </is>
      </c>
      <c r="H579" s="342" t="n">
        <v>838</v>
      </c>
      <c r="I579" s="342">
        <f>F579*H579</f>
        <v/>
      </c>
      <c r="J579" s="18" t="inlineStr">
        <is>
          <t>智锐</t>
        </is>
      </c>
      <c r="K579" s="335" t="n">
        <v>33</v>
      </c>
      <c r="L579" s="17" t="inlineStr">
        <is>
          <t>德邦</t>
        </is>
      </c>
    </row>
    <row r="580" ht="18" customHeight="1" s="322">
      <c r="A580" s="20" t="n">
        <v>45385</v>
      </c>
      <c r="B580" s="14" t="n"/>
      <c r="C580" s="14" t="inlineStr">
        <is>
          <t>南昌航星机电设备有限公司</t>
        </is>
      </c>
      <c r="D580" s="22" t="inlineStr">
        <is>
          <t>美国小地球蜡膏Clena Cote-23084备货出</t>
        </is>
      </c>
      <c r="E580" s="14" t="inlineStr">
        <is>
          <t>16kg/桶</t>
        </is>
      </c>
      <c r="F580" s="17" t="n">
        <v>1</v>
      </c>
      <c r="G580" s="17" t="inlineStr">
        <is>
          <t>桶</t>
        </is>
      </c>
      <c r="H580" s="345" t="n">
        <v>1150</v>
      </c>
      <c r="I580" s="342">
        <f>F580*H580</f>
        <v/>
      </c>
      <c r="J580" s="19" t="inlineStr">
        <is>
          <t>到付</t>
        </is>
      </c>
      <c r="K580" s="335" t="n">
        <v>0</v>
      </c>
      <c r="L580" s="17" t="inlineStr">
        <is>
          <t>/</t>
        </is>
      </c>
      <c r="M580" s="364" t="n"/>
    </row>
    <row r="581" ht="18" customFormat="1" customHeight="1" s="3">
      <c r="A581" s="30" t="n">
        <v>45385</v>
      </c>
      <c r="B581" s="27" t="n">
        <v>23233</v>
      </c>
      <c r="C581" s="27" t="inlineStr">
        <is>
          <t>深圳市锦隆洗涤有限公司</t>
        </is>
      </c>
      <c r="D581" s="27" t="inlineStr">
        <is>
          <t>打孔毛毡带 孔径6mm 孔位间2cm</t>
        </is>
      </c>
      <c r="E581" s="27" t="inlineStr">
        <is>
          <t>98*2100mm</t>
        </is>
      </c>
      <c r="F581" s="28" t="n">
        <v>30</v>
      </c>
      <c r="G581" s="28" t="inlineStr">
        <is>
          <t>条</t>
        </is>
      </c>
      <c r="H581" s="369" t="n">
        <v>57.15</v>
      </c>
      <c r="I581" s="369">
        <f>F581*H581</f>
        <v/>
      </c>
      <c r="J581" s="28" t="inlineStr">
        <is>
          <t>智锐</t>
        </is>
      </c>
      <c r="K581" s="335" t="n">
        <v>77</v>
      </c>
      <c r="L581" s="17" t="inlineStr">
        <is>
          <t>顺丰</t>
        </is>
      </c>
    </row>
    <row r="582" ht="18" customHeight="1" s="322">
      <c r="A582" s="20" t="n">
        <v>45385</v>
      </c>
      <c r="B582" s="14" t="n"/>
      <c r="C582" s="14" t="inlineStr">
        <is>
          <t>昆明易为机电</t>
        </is>
      </c>
      <c r="D582" s="14" t="inlineStr">
        <is>
          <t>7条钢丝棉打磨布-无锡发</t>
        </is>
      </c>
      <c r="E582" s="16" t="inlineStr">
        <is>
          <t xml:space="preserve">1.7*1.5米  </t>
        </is>
      </c>
      <c r="F582" s="17" t="n">
        <v>1</v>
      </c>
      <c r="G582" s="18" t="inlineStr">
        <is>
          <t>张</t>
        </is>
      </c>
      <c r="H582" s="342" t="n">
        <v>838</v>
      </c>
      <c r="I582" s="342">
        <f>F582*H582</f>
        <v/>
      </c>
      <c r="J582" s="19" t="inlineStr">
        <is>
          <t>到付</t>
        </is>
      </c>
      <c r="K582" s="335" t="n">
        <v>0</v>
      </c>
      <c r="L582" s="17" t="inlineStr">
        <is>
          <t>/</t>
        </is>
      </c>
    </row>
    <row r="583" ht="18" customHeight="1" s="322">
      <c r="A583" s="20" t="n">
        <v>45385</v>
      </c>
      <c r="B583" s="14" t="n"/>
      <c r="C583" s="14" t="inlineStr">
        <is>
          <t>昆明易为机电</t>
        </is>
      </c>
      <c r="D583" s="14" t="inlineStr">
        <is>
          <t>蓝色进口打磨布-无锡发</t>
        </is>
      </c>
      <c r="E583" s="16" t="inlineStr">
        <is>
          <t>1.8*1.2米</t>
        </is>
      </c>
      <c r="F583" s="17" t="n">
        <v>1</v>
      </c>
      <c r="G583" s="18" t="inlineStr">
        <is>
          <t>张</t>
        </is>
      </c>
      <c r="H583" s="342" t="n">
        <v>1425</v>
      </c>
      <c r="I583" s="342">
        <f>F583*H583</f>
        <v/>
      </c>
      <c r="J583" s="19" t="inlineStr">
        <is>
          <t>到付</t>
        </is>
      </c>
      <c r="K583" s="335" t="n">
        <v>0</v>
      </c>
      <c r="L583" s="17" t="inlineStr">
        <is>
          <t>/</t>
        </is>
      </c>
    </row>
    <row r="584" ht="18" customHeight="1" s="322">
      <c r="A584" s="20" t="n">
        <v>45385</v>
      </c>
      <c r="B584" s="14" t="n"/>
      <c r="C584" s="48" t="inlineStr">
        <is>
          <t>黄望生 致远机械 姚经理</t>
        </is>
      </c>
      <c r="D584" s="22" t="inlineStr">
        <is>
          <t>JTX700导向带-无锡发</t>
        </is>
      </c>
      <c r="E584" s="22" t="inlineStr">
        <is>
          <t>400米/卷</t>
        </is>
      </c>
      <c r="F584" s="21" t="n">
        <v>1</v>
      </c>
      <c r="G584" s="21" t="inlineStr">
        <is>
          <t>卷</t>
        </is>
      </c>
      <c r="H584" s="349" t="n">
        <v>140</v>
      </c>
      <c r="I584" s="342">
        <f>F584*H584</f>
        <v/>
      </c>
      <c r="J584" s="19" t="inlineStr">
        <is>
          <t>到付</t>
        </is>
      </c>
      <c r="K584" s="335" t="n">
        <v>0</v>
      </c>
      <c r="L584" s="17" t="inlineStr">
        <is>
          <t>/</t>
        </is>
      </c>
    </row>
    <row r="585" ht="18" customFormat="1" customHeight="1" s="6">
      <c r="A585" s="11" t="n">
        <v>45385</v>
      </c>
      <c r="B585" s="12" t="n">
        <v>23232</v>
      </c>
      <c r="C585" s="145" t="inlineStr">
        <is>
          <t>万骏通用机械经营部-四川领冠酒店设备有限公司</t>
        </is>
      </c>
      <c r="D585" s="12" t="inlineStr">
        <is>
          <t>进口蓝线全棉带</t>
        </is>
      </c>
      <c r="E585" s="12" t="inlineStr">
        <is>
          <t>50*4640mm  含扣长度</t>
        </is>
      </c>
      <c r="F585" s="33" t="n">
        <v>46</v>
      </c>
      <c r="G585" s="33" t="inlineStr">
        <is>
          <t>条</t>
        </is>
      </c>
      <c r="H585" s="367">
        <f>4.64*8.4+6</f>
        <v/>
      </c>
      <c r="I585" s="367">
        <f>F585*H585</f>
        <v/>
      </c>
      <c r="J585" s="33" t="inlineStr">
        <is>
          <t>智锐</t>
        </is>
      </c>
      <c r="K585" s="356" t="n">
        <v>80</v>
      </c>
      <c r="L585" s="357" t="inlineStr">
        <is>
          <t>城市之星</t>
        </is>
      </c>
    </row>
    <row r="586" ht="18" customFormat="1" customHeight="1" s="6">
      <c r="A586" s="11" t="n">
        <v>45385</v>
      </c>
      <c r="B586" s="12" t="n"/>
      <c r="C586" s="145" t="inlineStr">
        <is>
          <t>万骏通用机械经营部-四川领冠酒店设备有限公司</t>
        </is>
      </c>
      <c r="D586" s="12" t="inlineStr">
        <is>
          <t>JTX600导向带-23141备货出</t>
        </is>
      </c>
      <c r="E586" s="12" t="inlineStr">
        <is>
          <t>400米/卷</t>
        </is>
      </c>
      <c r="F586" s="281" t="n">
        <v>5</v>
      </c>
      <c r="G586" s="282" t="inlineStr">
        <is>
          <t>卷</t>
        </is>
      </c>
      <c r="H586" s="370" t="n">
        <v>235</v>
      </c>
      <c r="I586" s="367">
        <f>F586*H586</f>
        <v/>
      </c>
      <c r="J586" s="33" t="inlineStr">
        <is>
          <t>智锐</t>
        </is>
      </c>
      <c r="K586" s="329" t="n"/>
      <c r="L586" s="329" t="n"/>
    </row>
    <row r="587" ht="18" customHeight="1" s="322">
      <c r="A587" s="20" t="n">
        <v>45387</v>
      </c>
      <c r="B587" s="14" t="n"/>
      <c r="C587" s="164" t="inlineStr">
        <is>
          <t>福建泉州 蔡文应（陈启林介绍）</t>
        </is>
      </c>
      <c r="D587" s="16" t="inlineStr">
        <is>
          <t>T900 AID 毛毡，包边缝合-无锡发</t>
        </is>
      </c>
      <c r="E587" s="16" t="inlineStr">
        <is>
          <t>3.6*7.6米*3张</t>
        </is>
      </c>
      <c r="F587" s="66" t="n">
        <v>22.8</v>
      </c>
      <c r="G587" s="137" t="inlineStr">
        <is>
          <t>米</t>
        </is>
      </c>
      <c r="H587" s="368" t="n">
        <v>180</v>
      </c>
      <c r="I587" s="342">
        <f>F587*H587</f>
        <v/>
      </c>
      <c r="J587" s="18" t="inlineStr">
        <is>
          <t>智锐</t>
        </is>
      </c>
      <c r="K587" s="343" t="n"/>
      <c r="L587" s="327" t="inlineStr">
        <is>
          <t>无锡百世</t>
        </is>
      </c>
    </row>
    <row r="588" ht="18" customHeight="1" s="322">
      <c r="A588" s="20" t="n">
        <v>45387</v>
      </c>
      <c r="B588" s="14" t="n"/>
      <c r="C588" s="164" t="inlineStr">
        <is>
          <t>福建泉州 蔡文应（陈启林介绍）</t>
        </is>
      </c>
      <c r="D588" s="191" t="inlineStr">
        <is>
          <t>常规带钢丝网上蜡布-无锡发</t>
        </is>
      </c>
      <c r="E588" s="14" t="inlineStr">
        <is>
          <t>3.1*2.1米</t>
        </is>
      </c>
      <c r="F588" s="17" t="n">
        <v>1</v>
      </c>
      <c r="G588" s="17" t="inlineStr">
        <is>
          <t>张</t>
        </is>
      </c>
      <c r="H588" s="345" t="n">
        <v>530</v>
      </c>
      <c r="I588" s="342">
        <f>F588*H588</f>
        <v/>
      </c>
      <c r="J588" s="18" t="inlineStr">
        <is>
          <t>智锐</t>
        </is>
      </c>
      <c r="K588" s="328" t="n"/>
      <c r="L588" s="328" t="n"/>
    </row>
    <row r="589" ht="18" customHeight="1" s="322">
      <c r="A589" s="20" t="n">
        <v>45387</v>
      </c>
      <c r="B589" s="14" t="n"/>
      <c r="C589" s="164" t="inlineStr">
        <is>
          <t>福建泉州 蔡文应（陈启林介绍）</t>
        </is>
      </c>
      <c r="D589" s="55" t="inlineStr">
        <is>
          <t>英国蜡粉-无锡发</t>
        </is>
      </c>
      <c r="E589" s="16" t="inlineStr">
        <is>
          <t>20kg/纸箱</t>
        </is>
      </c>
      <c r="F589" s="18" t="n">
        <v>2</v>
      </c>
      <c r="G589" s="18" t="inlineStr">
        <is>
          <t>箱</t>
        </is>
      </c>
      <c r="H589" s="342" t="n">
        <v>825</v>
      </c>
      <c r="I589" s="342">
        <f>F589*H589</f>
        <v/>
      </c>
      <c r="J589" s="18" t="inlineStr">
        <is>
          <t>智锐</t>
        </is>
      </c>
      <c r="K589" s="329" t="n"/>
      <c r="L589" s="329" t="n"/>
    </row>
    <row r="590" ht="18" customHeight="1" s="322">
      <c r="A590" s="20" t="n">
        <v>45387</v>
      </c>
      <c r="B590" s="14" t="n">
        <v>23237</v>
      </c>
      <c r="C590" s="164" t="inlineStr">
        <is>
          <t>福建泉州 蔡文应（陈启林介绍）</t>
        </is>
      </c>
      <c r="D590" s="55" t="inlineStr">
        <is>
          <t>打孔毛毡带</t>
        </is>
      </c>
      <c r="E590" s="16" t="inlineStr">
        <is>
          <t xml:space="preserve">50*3190mm </t>
        </is>
      </c>
      <c r="F590" s="18" t="n">
        <v>10</v>
      </c>
      <c r="G590" s="18" t="inlineStr">
        <is>
          <t>条</t>
        </is>
      </c>
      <c r="H590" s="342" t="n">
        <v>34.71</v>
      </c>
      <c r="I590" s="342">
        <f>F590*H590</f>
        <v/>
      </c>
      <c r="J590" s="18" t="inlineStr">
        <is>
          <t>智锐</t>
        </is>
      </c>
      <c r="K590" s="335" t="n">
        <v>16</v>
      </c>
      <c r="L590" s="17" t="inlineStr">
        <is>
          <t>德邦</t>
        </is>
      </c>
    </row>
    <row r="591" ht="18" customHeight="1" s="322">
      <c r="A591" s="20" t="n">
        <v>45387</v>
      </c>
      <c r="B591" s="14" t="n"/>
      <c r="C591" s="14" t="inlineStr">
        <is>
          <t>苏州市杭杰睿机械科技有限公司</t>
        </is>
      </c>
      <c r="D591" s="16" t="inlineStr">
        <is>
          <t>常规带钢丝网上蜡布-无锡发</t>
        </is>
      </c>
      <c r="E591" s="16" t="inlineStr">
        <is>
          <t>3.1*2.1米</t>
        </is>
      </c>
      <c r="F591" s="17" t="n">
        <v>1</v>
      </c>
      <c r="G591" s="18" t="inlineStr">
        <is>
          <t>张</t>
        </is>
      </c>
      <c r="H591" s="342" t="n">
        <v>530</v>
      </c>
      <c r="I591" s="342">
        <f>F591*H591</f>
        <v/>
      </c>
      <c r="J591" s="19" t="inlineStr">
        <is>
          <t>到付</t>
        </is>
      </c>
      <c r="K591" s="335" t="n">
        <v>0</v>
      </c>
      <c r="L591" s="17" t="inlineStr">
        <is>
          <t>/</t>
        </is>
      </c>
    </row>
    <row r="592" ht="18" customHeight="1" s="322">
      <c r="A592" s="20" t="n">
        <v>45389</v>
      </c>
      <c r="B592" s="14" t="n"/>
      <c r="C592" s="14" t="inlineStr">
        <is>
          <t>杰洁洗涤-史经理</t>
        </is>
      </c>
      <c r="D592" s="16" t="inlineStr">
        <is>
          <t>包裹毡套-23084备货出</t>
        </is>
      </c>
      <c r="E592" s="48" t="inlineStr">
        <is>
          <t>毛毡规格3450×860×450g/㎡高温包布规格3480×1550×0.5</t>
        </is>
      </c>
      <c r="F592" s="17" t="n">
        <v>2</v>
      </c>
      <c r="G592" s="17" t="inlineStr">
        <is>
          <t>套</t>
        </is>
      </c>
      <c r="H592" s="345" t="n">
        <v>638</v>
      </c>
      <c r="I592" s="342">
        <f>F592*H592</f>
        <v/>
      </c>
      <c r="J592" s="19" t="inlineStr">
        <is>
          <t>到付</t>
        </is>
      </c>
      <c r="K592" s="335" t="n">
        <v>0</v>
      </c>
      <c r="L592" s="17" t="inlineStr">
        <is>
          <t>/</t>
        </is>
      </c>
    </row>
    <row r="593" ht="18" customFormat="1" customHeight="1" s="3">
      <c r="A593" s="30" t="n">
        <v>45389</v>
      </c>
      <c r="B593" s="27" t="n">
        <v>23240</v>
      </c>
      <c r="C593" s="308" t="inlineStr">
        <is>
          <t>无锡智锐</t>
        </is>
      </c>
      <c r="D593" s="83" t="inlineStr">
        <is>
          <t>防静电带</t>
        </is>
      </c>
      <c r="E593" s="27" t="inlineStr">
        <is>
          <t>50mm</t>
        </is>
      </c>
      <c r="F593" s="28" t="n">
        <v>3000</v>
      </c>
      <c r="G593" s="28" t="inlineStr">
        <is>
          <t>米</t>
        </is>
      </c>
      <c r="H593" s="369" t="n">
        <v>8</v>
      </c>
      <c r="I593" s="369">
        <f>F593*H593</f>
        <v/>
      </c>
      <c r="J593" s="28" t="inlineStr">
        <is>
          <t>智锐</t>
        </is>
      </c>
      <c r="K593" s="335" t="n">
        <v>0</v>
      </c>
      <c r="L593" s="17" t="inlineStr">
        <is>
          <t>/</t>
        </is>
      </c>
    </row>
    <row r="594" ht="18" customHeight="1" s="322">
      <c r="A594" s="20" t="n">
        <v>45389</v>
      </c>
      <c r="B594" s="14" t="n"/>
      <c r="C594" s="81" t="inlineStr">
        <is>
          <t>济南得力机械设备有限公司</t>
        </is>
      </c>
      <c r="D594" s="16" t="inlineStr">
        <is>
          <t>美国小地球蜡粉-23213备货出</t>
        </is>
      </c>
      <c r="E594" s="16" t="inlineStr">
        <is>
          <t xml:space="preserve">22.5公斤/桶 </t>
        </is>
      </c>
      <c r="F594" s="17" t="n">
        <v>5</v>
      </c>
      <c r="G594" s="18" t="inlineStr">
        <is>
          <t>桶</t>
        </is>
      </c>
      <c r="H594" s="342" t="n">
        <v>1147.5</v>
      </c>
      <c r="I594" s="342">
        <f>F594*H594</f>
        <v/>
      </c>
      <c r="J594" s="19" t="inlineStr">
        <is>
          <t>到付</t>
        </is>
      </c>
      <c r="K594" s="335" t="n">
        <v>0</v>
      </c>
      <c r="L594" s="17" t="inlineStr">
        <is>
          <t>/</t>
        </is>
      </c>
    </row>
    <row r="595" ht="18" customHeight="1" s="322">
      <c r="A595" s="20" t="n">
        <v>45389</v>
      </c>
      <c r="B595" s="14" t="n"/>
      <c r="C595" s="16" t="inlineStr">
        <is>
          <t>广州市再博机械设备有限公司</t>
        </is>
      </c>
      <c r="D595" s="16" t="inlineStr">
        <is>
          <t>美国小地球蜡粉-23213备货出</t>
        </is>
      </c>
      <c r="E595" s="16" t="inlineStr">
        <is>
          <t xml:space="preserve">22.5公斤/桶 </t>
        </is>
      </c>
      <c r="F595" s="17" t="n">
        <v>5</v>
      </c>
      <c r="G595" s="18" t="inlineStr">
        <is>
          <t>桶</t>
        </is>
      </c>
      <c r="H595" s="342" t="n">
        <v>1147.5</v>
      </c>
      <c r="I595" s="342">
        <f>F595*H595</f>
        <v/>
      </c>
      <c r="J595" s="19" t="inlineStr">
        <is>
          <t>到付</t>
        </is>
      </c>
      <c r="K595" s="335" t="n">
        <v>0</v>
      </c>
      <c r="L595" s="17" t="inlineStr">
        <is>
          <t>/</t>
        </is>
      </c>
    </row>
    <row r="596" ht="18" customHeight="1" s="322">
      <c r="A596" s="20" t="n">
        <v>45390</v>
      </c>
      <c r="B596" s="14" t="n"/>
      <c r="C596" s="48" t="inlineStr">
        <is>
          <t>东莞市正宏洗涤设备有限公司</t>
        </is>
      </c>
      <c r="D596" s="16" t="inlineStr">
        <is>
          <t>美国小地球蜡粉-23213备货出</t>
        </is>
      </c>
      <c r="E596" s="16" t="inlineStr">
        <is>
          <t xml:space="preserve">22.5公斤/桶 </t>
        </is>
      </c>
      <c r="F596" s="17" t="n">
        <v>1</v>
      </c>
      <c r="G596" s="18" t="inlineStr">
        <is>
          <t>桶</t>
        </is>
      </c>
      <c r="H596" s="342" t="n">
        <v>1147.5</v>
      </c>
      <c r="I596" s="342">
        <f>F596*H596</f>
        <v/>
      </c>
      <c r="J596" s="19" t="inlineStr">
        <is>
          <t>到付</t>
        </is>
      </c>
      <c r="K596" s="335" t="n">
        <v>0</v>
      </c>
      <c r="L596" s="17" t="inlineStr">
        <is>
          <t>/</t>
        </is>
      </c>
    </row>
    <row r="597" ht="18" customHeight="1" s="322">
      <c r="A597" s="20" t="n">
        <v>45390</v>
      </c>
      <c r="B597" s="14" t="n"/>
      <c r="C597" s="48" t="inlineStr">
        <is>
          <t>东莞市正宏洗涤设备有限公司</t>
        </is>
      </c>
      <c r="D597" s="16" t="inlineStr">
        <is>
          <t>美国小地球蜡粉-23213备货出</t>
        </is>
      </c>
      <c r="E597" s="16" t="inlineStr">
        <is>
          <t xml:space="preserve">22.5公斤/桶 </t>
        </is>
      </c>
      <c r="F597" s="17" t="n">
        <v>1</v>
      </c>
      <c r="G597" s="18" t="inlineStr">
        <is>
          <t>桶</t>
        </is>
      </c>
      <c r="H597" s="342" t="n">
        <v>1147.5</v>
      </c>
      <c r="I597" s="342">
        <f>F597*H597</f>
        <v/>
      </c>
      <c r="J597" s="19" t="inlineStr">
        <is>
          <t>到付</t>
        </is>
      </c>
      <c r="K597" s="335" t="n">
        <v>0</v>
      </c>
      <c r="L597" s="17" t="inlineStr">
        <is>
          <t>/</t>
        </is>
      </c>
    </row>
    <row r="598" ht="18" customHeight="1" s="322">
      <c r="A598" s="20" t="n">
        <v>45390</v>
      </c>
      <c r="B598" s="14" t="n"/>
      <c r="C598" s="48" t="inlineStr">
        <is>
          <t>厦门市霍夫曼机械设备有限公司</t>
        </is>
      </c>
      <c r="D598" s="16" t="inlineStr">
        <is>
          <t>美国小地球蜡膏Clena Cote-23084备货出</t>
        </is>
      </c>
      <c r="E598" s="16" t="inlineStr">
        <is>
          <t>16kg/桶  发货人写:王新龙13321984771</t>
        </is>
      </c>
      <c r="F598" s="18" t="n">
        <v>1</v>
      </c>
      <c r="G598" s="18" t="inlineStr">
        <is>
          <t>桶</t>
        </is>
      </c>
      <c r="H598" s="342" t="n">
        <v>1150</v>
      </c>
      <c r="I598" s="342">
        <f>F598*H598</f>
        <v/>
      </c>
      <c r="J598" s="19" t="inlineStr">
        <is>
          <t>到付</t>
        </is>
      </c>
      <c r="K598" s="335" t="n">
        <v>0</v>
      </c>
      <c r="L598" s="17" t="inlineStr">
        <is>
          <t>/</t>
        </is>
      </c>
    </row>
    <row r="599" ht="18" customHeight="1" s="322">
      <c r="A599" s="20" t="n">
        <v>45390</v>
      </c>
      <c r="B599" s="14" t="n"/>
      <c r="C599" s="14" t="inlineStr">
        <is>
          <t>沈阳汇隆洗涤设备有限公司</t>
        </is>
      </c>
      <c r="D599" s="16" t="inlineStr">
        <is>
          <t>美国小地球蜡粉-23213备货出</t>
        </is>
      </c>
      <c r="E599" s="16" t="inlineStr">
        <is>
          <t>22.5公斤/桶  发顺丰卡航</t>
        </is>
      </c>
      <c r="F599" s="17" t="n">
        <v>1</v>
      </c>
      <c r="G599" s="18" t="inlineStr">
        <is>
          <t>桶</t>
        </is>
      </c>
      <c r="H599" s="342" t="n">
        <v>1147.5</v>
      </c>
      <c r="I599" s="342">
        <f>F599*H599</f>
        <v/>
      </c>
      <c r="J599" s="18" t="inlineStr">
        <is>
          <t>智锐</t>
        </is>
      </c>
      <c r="K599" s="335" t="n">
        <v>132</v>
      </c>
      <c r="L599" s="17" t="inlineStr">
        <is>
          <t>顺丰</t>
        </is>
      </c>
    </row>
    <row r="600" ht="18" customHeight="1" s="322">
      <c r="A600" s="20" t="n">
        <v>45390</v>
      </c>
      <c r="B600" s="14" t="n">
        <v>23245</v>
      </c>
      <c r="C600" s="14" t="inlineStr">
        <is>
          <t>武汉市江岸区亿瀚酒店用品经营部</t>
        </is>
      </c>
      <c r="D600" s="16" t="inlineStr">
        <is>
          <t>T900 AID 毛毡，包边缝合</t>
        </is>
      </c>
      <c r="E600" s="14" t="inlineStr">
        <is>
          <t>3.6*5.4米*2张</t>
        </is>
      </c>
      <c r="F600" s="17" t="n">
        <v>10.8</v>
      </c>
      <c r="G600" s="18" t="inlineStr">
        <is>
          <t>米</t>
        </is>
      </c>
      <c r="H600" s="342" t="n">
        <v>180</v>
      </c>
      <c r="I600" s="342">
        <f>F600*H600</f>
        <v/>
      </c>
      <c r="J600" s="325" t="inlineStr">
        <is>
          <t>智锐</t>
        </is>
      </c>
      <c r="K600" s="335" t="n">
        <v>100</v>
      </c>
      <c r="L600" s="17" t="inlineStr">
        <is>
          <t>城市之星</t>
        </is>
      </c>
    </row>
    <row r="601" ht="18" customHeight="1" s="322">
      <c r="A601" s="20" t="n">
        <v>45390</v>
      </c>
      <c r="B601" s="14" t="n"/>
      <c r="C601" s="16" t="inlineStr">
        <is>
          <t>内蒙古鑫北源洗涤科技有限公司</t>
        </is>
      </c>
      <c r="D601" s="14" t="inlineStr">
        <is>
          <t>7条钢丝棉打磨布-23084备货出</t>
        </is>
      </c>
      <c r="E601" s="16" t="inlineStr">
        <is>
          <t xml:space="preserve">1.7*1.5米  </t>
        </is>
      </c>
      <c r="F601" s="17" t="n">
        <v>1</v>
      </c>
      <c r="G601" s="18" t="inlineStr">
        <is>
          <t>张</t>
        </is>
      </c>
      <c r="H601" s="342" t="n">
        <v>838</v>
      </c>
      <c r="I601" s="342">
        <f>F601*H601</f>
        <v/>
      </c>
      <c r="J601" s="18" t="inlineStr">
        <is>
          <t>智锐</t>
        </is>
      </c>
      <c r="K601" s="335" t="n">
        <v>29</v>
      </c>
      <c r="L601" s="17" t="inlineStr">
        <is>
          <t>德邦</t>
        </is>
      </c>
    </row>
    <row r="602" ht="18" customHeight="1" s="322">
      <c r="A602" s="20" t="n">
        <v>45391</v>
      </c>
      <c r="B602" s="16" t="n">
        <v>23247</v>
      </c>
      <c r="C602" s="16" t="inlineStr">
        <is>
          <t>湖北奇异鸟公共纺织品服务有限公司</t>
        </is>
      </c>
      <c r="D602" s="16" t="inlineStr">
        <is>
          <t>定制洗衣袋(抽绳 湖蓝色)</t>
        </is>
      </c>
      <c r="E602" s="16" t="inlineStr">
        <is>
          <t>1340*750*1200mm</t>
        </is>
      </c>
      <c r="F602" s="18" t="n">
        <v>30</v>
      </c>
      <c r="G602" s="18" t="inlineStr">
        <is>
          <t>个</t>
        </is>
      </c>
      <c r="H602" s="342" t="n">
        <v>102</v>
      </c>
      <c r="I602" s="342">
        <f>F602*H602</f>
        <v/>
      </c>
      <c r="J602" s="18" t="inlineStr">
        <is>
          <t>智锐</t>
        </is>
      </c>
      <c r="K602" s="330" t="n">
        <v>162</v>
      </c>
      <c r="L602" s="327" t="inlineStr">
        <is>
          <t>无锡百世</t>
        </is>
      </c>
    </row>
    <row r="603" ht="18" customHeight="1" s="322">
      <c r="A603" s="20" t="n">
        <v>45391</v>
      </c>
      <c r="B603" s="16" t="n">
        <v>23247</v>
      </c>
      <c r="C603" s="16" t="inlineStr">
        <is>
          <t>湖北奇异鸟公共纺织品服务有限公司</t>
        </is>
      </c>
      <c r="D603" s="16" t="inlineStr">
        <is>
          <t>定制洗衣袋(抽绳 咖啡色)</t>
        </is>
      </c>
      <c r="E603" s="16" t="inlineStr">
        <is>
          <t>1340*750*1200mm</t>
        </is>
      </c>
      <c r="F603" s="18" t="n">
        <v>30</v>
      </c>
      <c r="G603" s="18" t="inlineStr">
        <is>
          <t>个</t>
        </is>
      </c>
      <c r="H603" s="342" t="n">
        <v>97</v>
      </c>
      <c r="I603" s="342">
        <f>F603*H603</f>
        <v/>
      </c>
      <c r="J603" s="18" t="inlineStr">
        <is>
          <t>智锐</t>
        </is>
      </c>
      <c r="K603" s="329" t="n"/>
      <c r="L603" s="329" t="n"/>
    </row>
    <row r="604" ht="18" customHeight="1" s="322">
      <c r="A604" s="23" t="n">
        <v>45391</v>
      </c>
      <c r="B604" s="22" t="n">
        <v>23248</v>
      </c>
      <c r="C604" s="22" t="inlineStr">
        <is>
          <t>广东玛仕洗涤有限公司</t>
        </is>
      </c>
      <c r="D604" s="22" t="inlineStr">
        <is>
          <t>进口蓝线全棉带</t>
        </is>
      </c>
      <c r="E604" s="22" t="inlineStr">
        <is>
          <t>50mm</t>
        </is>
      </c>
      <c r="F604" s="21" t="n">
        <v>50</v>
      </c>
      <c r="G604" s="21" t="inlineStr">
        <is>
          <t>米</t>
        </is>
      </c>
      <c r="H604" s="349" t="n">
        <v>8.4</v>
      </c>
      <c r="I604" s="342">
        <f>F604*H604</f>
        <v/>
      </c>
      <c r="J604" s="21" t="inlineStr">
        <is>
          <t>智锐</t>
        </is>
      </c>
      <c r="K604" s="330" t="n">
        <v>200</v>
      </c>
      <c r="L604" s="327" t="inlineStr">
        <is>
          <t>城市之星</t>
        </is>
      </c>
    </row>
    <row r="605" ht="18" customHeight="1" s="322">
      <c r="A605" s="23" t="n">
        <v>45391</v>
      </c>
      <c r="B605" s="22" t="n"/>
      <c r="C605" s="22" t="inlineStr">
        <is>
          <t>广东玛仕洗涤有限公司</t>
        </is>
      </c>
      <c r="D605" s="16" t="inlineStr">
        <is>
          <t>T900 AID 毛毡，包边缝合-23213备货出</t>
        </is>
      </c>
      <c r="E605" s="16" t="inlineStr">
        <is>
          <t>3.6*7.6米*3张</t>
        </is>
      </c>
      <c r="F605" s="17" t="n">
        <v>22.8</v>
      </c>
      <c r="G605" s="18" t="inlineStr">
        <is>
          <t>米</t>
        </is>
      </c>
      <c r="H605" s="342" t="n">
        <v>180</v>
      </c>
      <c r="I605" s="342">
        <f>F605*H605</f>
        <v/>
      </c>
      <c r="J605" s="18" t="inlineStr">
        <is>
          <t>智锐</t>
        </is>
      </c>
      <c r="K605" s="329" t="n"/>
      <c r="L605" s="329" t="n"/>
    </row>
    <row r="606" ht="18" customHeight="1" s="322">
      <c r="A606" s="38" t="n">
        <v>45391</v>
      </c>
      <c r="B606" s="16" t="n">
        <v>23249</v>
      </c>
      <c r="C606" s="16" t="inlineStr">
        <is>
          <t>资中县军创洗涤服务中心（内江市中区明洁劳务服务）</t>
        </is>
      </c>
      <c r="D606" s="16" t="inlineStr">
        <is>
          <t>抽绳式水洗网袋</t>
        </is>
      </c>
      <c r="E606" s="16" t="inlineStr">
        <is>
          <t>36*48"</t>
        </is>
      </c>
      <c r="F606" s="18" t="n">
        <v>10</v>
      </c>
      <c r="G606" s="18" t="inlineStr">
        <is>
          <t>个</t>
        </is>
      </c>
      <c r="H606" s="342" t="n">
        <v>49</v>
      </c>
      <c r="I606" s="342">
        <f>F606*H606</f>
        <v/>
      </c>
      <c r="J606" s="18" t="inlineStr">
        <is>
          <t>智锐</t>
        </is>
      </c>
      <c r="K606" s="334" t="n">
        <v>330</v>
      </c>
      <c r="L606" s="331" t="inlineStr">
        <is>
          <t>城市之星</t>
        </is>
      </c>
    </row>
    <row r="607" ht="18" customHeight="1" s="322">
      <c r="A607" s="20" t="n">
        <v>45391</v>
      </c>
      <c r="B607" s="16" t="n"/>
      <c r="C607" s="14" t="inlineStr">
        <is>
          <t>资中县军创洗涤服务中心（内江市中区明洁劳务服务）</t>
        </is>
      </c>
      <c r="D607" s="16" t="inlineStr">
        <is>
          <t>T900 AID 毛毡，包边缝合-23213备货出</t>
        </is>
      </c>
      <c r="E607" s="16" t="inlineStr">
        <is>
          <t>3.6*7.5米*1张</t>
        </is>
      </c>
      <c r="F607" s="17" t="n">
        <v>7.5</v>
      </c>
      <c r="G607" s="18" t="inlineStr">
        <is>
          <t>米</t>
        </is>
      </c>
      <c r="H607" s="342" t="n">
        <v>180</v>
      </c>
      <c r="I607" s="342">
        <f>F607*H607</f>
        <v/>
      </c>
      <c r="J607" s="18" t="inlineStr">
        <is>
          <t>智锐</t>
        </is>
      </c>
      <c r="K607" s="328" t="n"/>
      <c r="L607" s="328" t="n"/>
    </row>
    <row r="608" ht="18" customHeight="1" s="322">
      <c r="A608" s="20" t="n">
        <v>45391</v>
      </c>
      <c r="B608" s="16" t="n"/>
      <c r="C608" s="14" t="inlineStr">
        <is>
          <t>资中县军创洗涤服务中心（内江市中区明洁劳务服务）</t>
        </is>
      </c>
      <c r="D608" s="14" t="inlineStr">
        <is>
          <t>850g 涤纶芳纶复合 AID 毛毡，包边缝合-23213备货出</t>
        </is>
      </c>
      <c r="E608" s="16" t="inlineStr">
        <is>
          <t>3.6*7.5米*2张</t>
        </is>
      </c>
      <c r="F608" s="17" t="n">
        <v>15</v>
      </c>
      <c r="G608" s="18" t="inlineStr">
        <is>
          <t>米</t>
        </is>
      </c>
      <c r="H608" s="342" t="n">
        <v>397.8</v>
      </c>
      <c r="I608" s="342">
        <f>F608*H608</f>
        <v/>
      </c>
      <c r="J608" s="18" t="inlineStr">
        <is>
          <t>智锐</t>
        </is>
      </c>
      <c r="K608" s="328" t="n"/>
      <c r="L608" s="328" t="n"/>
    </row>
    <row r="609" ht="18" customHeight="1" s="322">
      <c r="A609" s="20" t="n">
        <v>45391</v>
      </c>
      <c r="B609" s="16" t="n"/>
      <c r="C609" s="14" t="inlineStr">
        <is>
          <t>资中县军创洗涤服务中心（内江市中区明洁劳务服务）</t>
        </is>
      </c>
      <c r="D609" s="14" t="inlineStr">
        <is>
          <t>蓝色进口打磨布-23213备货出</t>
        </is>
      </c>
      <c r="E609" s="16" t="inlineStr">
        <is>
          <t>1.8*1.2米</t>
        </is>
      </c>
      <c r="F609" s="17" t="n">
        <v>1</v>
      </c>
      <c r="G609" s="18" t="inlineStr">
        <is>
          <t>张</t>
        </is>
      </c>
      <c r="H609" s="342" t="n">
        <v>1425</v>
      </c>
      <c r="I609" s="342">
        <f>F609*H609</f>
        <v/>
      </c>
      <c r="J609" s="21" t="inlineStr">
        <is>
          <t>智锐</t>
        </is>
      </c>
      <c r="K609" s="329" t="n"/>
      <c r="L609" s="329" t="n"/>
    </row>
    <row r="610" ht="18" customHeight="1" s="322">
      <c r="A610" s="20" t="n">
        <v>45391</v>
      </c>
      <c r="B610" s="16" t="n">
        <v>23250</v>
      </c>
      <c r="C610" s="14" t="inlineStr">
        <is>
          <t>兰州海狮</t>
        </is>
      </c>
      <c r="D610" s="16" t="inlineStr">
        <is>
          <t>850g 涤纶芳纶复合 AID 毛毡，包边缝合</t>
        </is>
      </c>
      <c r="E610" s="16" t="inlineStr">
        <is>
          <t>3.6*5.2米*2张</t>
        </is>
      </c>
      <c r="F610" s="17" t="n">
        <v>10.4</v>
      </c>
      <c r="G610" s="18" t="inlineStr">
        <is>
          <t>米</t>
        </is>
      </c>
      <c r="H610" s="342" t="n">
        <v>397.8</v>
      </c>
      <c r="I610" s="342">
        <f>F610*H610</f>
        <v/>
      </c>
      <c r="J610" s="18" t="inlineStr">
        <is>
          <t>智锐</t>
        </is>
      </c>
      <c r="K610" s="335" t="n">
        <v>140</v>
      </c>
      <c r="L610" s="17" t="inlineStr">
        <is>
          <t>城市之星</t>
        </is>
      </c>
    </row>
    <row r="611" ht="18" customHeight="1" s="322">
      <c r="A611" s="20" t="n">
        <v>45391</v>
      </c>
      <c r="B611" s="16" t="n"/>
      <c r="C611" s="14" t="inlineStr">
        <is>
          <t>成都品客洗涤有限公司</t>
        </is>
      </c>
      <c r="D611" s="16" t="inlineStr">
        <is>
          <t>T900 AID 毛毡，包边缝合-23213备货出</t>
        </is>
      </c>
      <c r="E611" s="16" t="inlineStr">
        <is>
          <t>3.6*7.5米*2张</t>
        </is>
      </c>
      <c r="F611" s="17" t="n">
        <v>15</v>
      </c>
      <c r="G611" s="18" t="inlineStr">
        <is>
          <t>米</t>
        </is>
      </c>
      <c r="H611" s="342" t="n">
        <v>180</v>
      </c>
      <c r="I611" s="342">
        <f>F611*H611</f>
        <v/>
      </c>
      <c r="J611" s="18" t="inlineStr">
        <is>
          <t>智锐</t>
        </is>
      </c>
      <c r="K611" s="330" t="n">
        <v>270</v>
      </c>
      <c r="L611" s="327" t="inlineStr">
        <is>
          <t>城市之星</t>
        </is>
      </c>
    </row>
    <row r="612" ht="18" customHeight="1" s="322">
      <c r="A612" s="20" t="n">
        <v>45391</v>
      </c>
      <c r="B612" s="16" t="n"/>
      <c r="C612" s="14" t="inlineStr">
        <is>
          <t>成都品客洗涤有限公司</t>
        </is>
      </c>
      <c r="D612" s="16" t="inlineStr">
        <is>
          <t>英国蜡粉-23213备货出</t>
        </is>
      </c>
      <c r="E612" s="16" t="inlineStr">
        <is>
          <t>20公斤/纸箱</t>
        </is>
      </c>
      <c r="F612" s="17" t="n">
        <v>2</v>
      </c>
      <c r="G612" s="18" t="inlineStr">
        <is>
          <t>箱</t>
        </is>
      </c>
      <c r="H612" s="342" t="n">
        <v>825</v>
      </c>
      <c r="I612" s="342">
        <f>F612*H612</f>
        <v/>
      </c>
      <c r="J612" s="21" t="inlineStr">
        <is>
          <t>智锐</t>
        </is>
      </c>
      <c r="K612" s="329" t="n"/>
      <c r="L612" s="329" t="n"/>
    </row>
    <row r="613" ht="18" customHeight="1" s="322">
      <c r="A613" s="20" t="n">
        <v>45392</v>
      </c>
      <c r="B613" s="16" t="n"/>
      <c r="C613" s="14" t="inlineStr">
        <is>
          <t>青岛航星</t>
        </is>
      </c>
      <c r="D613" s="14" t="inlineStr">
        <is>
          <t>蓝色进口打磨布-23213备货出</t>
        </is>
      </c>
      <c r="E613" s="16" t="inlineStr">
        <is>
          <t>1.8*1.2米</t>
        </is>
      </c>
      <c r="F613" s="17" t="n">
        <v>1</v>
      </c>
      <c r="G613" s="18" t="inlineStr">
        <is>
          <t>张</t>
        </is>
      </c>
      <c r="H613" s="18" t="n">
        <v>1425</v>
      </c>
      <c r="I613" s="342">
        <f>F613*H613</f>
        <v/>
      </c>
      <c r="J613" s="21" t="inlineStr">
        <is>
          <t>智锐</t>
        </is>
      </c>
      <c r="K613" s="335" t="n">
        <v>19</v>
      </c>
      <c r="L613" s="17" t="inlineStr">
        <is>
          <t>德邦</t>
        </is>
      </c>
    </row>
    <row r="614" ht="18" customHeight="1" s="322">
      <c r="A614" s="20" t="n">
        <v>45392</v>
      </c>
      <c r="B614" s="16" t="n">
        <v>23253</v>
      </c>
      <c r="C614" s="48" t="inlineStr">
        <is>
          <t>广西南宁宇极机械设备有限公司</t>
        </is>
      </c>
      <c r="D614" s="16" t="inlineStr">
        <is>
          <t>850g 涤纶芳纶复合 AID 毛毡，包边缝合</t>
        </is>
      </c>
      <c r="E614" s="16" t="inlineStr">
        <is>
          <t>3.6*5.4米*2张 标签打:3.6*5.6米  客户如需上楼可安排上楼</t>
        </is>
      </c>
      <c r="F614" s="17" t="n">
        <v>10.8</v>
      </c>
      <c r="G614" s="18" t="inlineStr">
        <is>
          <t>米</t>
        </is>
      </c>
      <c r="H614" s="18" t="n">
        <v>397.8</v>
      </c>
      <c r="I614" s="342">
        <f>F614*H614</f>
        <v/>
      </c>
      <c r="J614" s="18" t="inlineStr">
        <is>
          <t>智锐</t>
        </is>
      </c>
      <c r="K614" s="335" t="n">
        <v>110</v>
      </c>
      <c r="L614" s="17" t="inlineStr">
        <is>
          <t>城市之星</t>
        </is>
      </c>
    </row>
    <row r="615" ht="18" customHeight="1" s="322">
      <c r="A615" s="20" t="n">
        <v>45392</v>
      </c>
      <c r="B615" s="16" t="n">
        <v>23254</v>
      </c>
      <c r="C615" s="14" t="inlineStr">
        <is>
          <t>广州保得工程设备安装有限公司</t>
        </is>
      </c>
      <c r="D615" s="14" t="inlineStr">
        <is>
          <t>850g 涤纶芳纶复合 AID 毛毡，包边缝合</t>
        </is>
      </c>
      <c r="E615" s="171" t="inlineStr">
        <is>
          <t>3.6*8.5米*2张  发货人写：广州保得Jane Tan/15989240032</t>
        </is>
      </c>
      <c r="F615" s="17" t="n">
        <v>17</v>
      </c>
      <c r="G615" s="18" t="inlineStr">
        <is>
          <t>米</t>
        </is>
      </c>
      <c r="H615" s="18" t="n">
        <v>397.8</v>
      </c>
      <c r="I615" s="342">
        <f>F615*H615</f>
        <v/>
      </c>
      <c r="J615" s="21" t="inlineStr">
        <is>
          <t>智锐</t>
        </is>
      </c>
      <c r="K615" s="333" t="n">
        <v>150</v>
      </c>
      <c r="L615" s="14" t="inlineStr">
        <is>
          <t>城市之星</t>
        </is>
      </c>
    </row>
    <row r="616" ht="18" customHeight="1" s="322">
      <c r="A616" s="20" t="n">
        <v>45393</v>
      </c>
      <c r="B616" s="16" t="n"/>
      <c r="C616" s="48" t="inlineStr">
        <is>
          <t>厦门市霍夫曼机械设备有限公司</t>
        </is>
      </c>
      <c r="D616" s="16" t="inlineStr">
        <is>
          <t>美国小地球蜡膏Clena Cote-23084备货出</t>
        </is>
      </c>
      <c r="E616" s="16" t="inlineStr">
        <is>
          <t xml:space="preserve">16kg/桶 </t>
        </is>
      </c>
      <c r="F616" s="18" t="n">
        <v>1</v>
      </c>
      <c r="G616" s="18" t="inlineStr">
        <is>
          <t>桶</t>
        </is>
      </c>
      <c r="H616" s="18" t="n">
        <v>1150</v>
      </c>
      <c r="I616" s="342">
        <f>F616*H616</f>
        <v/>
      </c>
      <c r="J616" s="19" t="inlineStr">
        <is>
          <t>到付</t>
        </is>
      </c>
      <c r="K616" s="335" t="n">
        <v>0</v>
      </c>
      <c r="L616" s="17" t="inlineStr">
        <is>
          <t>/</t>
        </is>
      </c>
    </row>
    <row r="617" ht="18" customHeight="1" s="322">
      <c r="A617" s="20" t="n">
        <v>45393</v>
      </c>
      <c r="B617" s="16" t="n">
        <v>23255</v>
      </c>
      <c r="C617" s="16" t="inlineStr">
        <is>
          <t>哈尔滨沐祺机电有限公司</t>
        </is>
      </c>
      <c r="D617" s="14" t="inlineStr">
        <is>
          <t>毛毡带</t>
        </is>
      </c>
      <c r="E617" s="16" t="inlineStr">
        <is>
          <t>150*1545mm</t>
        </is>
      </c>
      <c r="F617" s="18" t="n">
        <v>19</v>
      </c>
      <c r="G617" s="17" t="inlineStr">
        <is>
          <t>条</t>
        </is>
      </c>
      <c r="H617" s="17" t="n">
        <v>45.9</v>
      </c>
      <c r="I617" s="342">
        <f>F617*H617</f>
        <v/>
      </c>
      <c r="J617" s="157" t="inlineStr">
        <is>
          <t>到付</t>
        </is>
      </c>
      <c r="K617" s="335" t="n">
        <v>0</v>
      </c>
      <c r="L617" s="17" t="inlineStr">
        <is>
          <t>/</t>
        </is>
      </c>
    </row>
    <row r="618" ht="18" customHeight="1" s="322">
      <c r="A618" s="20" t="n">
        <v>45393</v>
      </c>
      <c r="B618" s="16" t="n"/>
      <c r="C618" s="16" t="inlineStr">
        <is>
          <t>哈尔滨沐祺机电有限公司</t>
        </is>
      </c>
      <c r="D618" s="41" t="inlineStr">
        <is>
          <t>美国3/4导向带-23084备货出</t>
        </is>
      </c>
      <c r="E618" s="14" t="inlineStr">
        <is>
          <t>100 码=91.44米</t>
        </is>
      </c>
      <c r="F618" s="17" t="n">
        <v>3</v>
      </c>
      <c r="G618" s="18" t="inlineStr">
        <is>
          <t>盒</t>
        </is>
      </c>
      <c r="H618" s="18" t="n">
        <v>87</v>
      </c>
      <c r="I618" s="342">
        <f>F618*H618</f>
        <v/>
      </c>
      <c r="J618" s="157" t="inlineStr">
        <is>
          <t>到付</t>
        </is>
      </c>
      <c r="K618" s="335" t="n">
        <v>0</v>
      </c>
      <c r="L618" s="17" t="inlineStr">
        <is>
          <t>/</t>
        </is>
      </c>
    </row>
    <row r="619" ht="18" customHeight="1" s="322">
      <c r="A619" s="20" t="n">
        <v>45393</v>
      </c>
      <c r="B619" s="16" t="n"/>
      <c r="C619" s="16" t="inlineStr">
        <is>
          <t>陶先生 舒蜀勇</t>
        </is>
      </c>
      <c r="D619" s="16" t="inlineStr">
        <is>
          <t>T900 AID 毛毡，包边缝合-23213备货出</t>
        </is>
      </c>
      <c r="E619" s="35" t="inlineStr">
        <is>
          <t>3.6*5.2米*2张  拍一下照片，客户第一次买</t>
        </is>
      </c>
      <c r="F619" s="17" t="n">
        <v>10.4</v>
      </c>
      <c r="G619" s="18" t="inlineStr">
        <is>
          <t>米</t>
        </is>
      </c>
      <c r="H619" s="18" t="n">
        <v>180</v>
      </c>
      <c r="I619" s="342">
        <f>F619*H619</f>
        <v/>
      </c>
      <c r="J619" s="18" t="inlineStr">
        <is>
          <t>智锐</t>
        </is>
      </c>
      <c r="K619" s="333" t="n">
        <v>110</v>
      </c>
      <c r="L619" s="14" t="inlineStr">
        <is>
          <t>城市之星</t>
        </is>
      </c>
    </row>
    <row r="620" ht="18" customHeight="1" s="322">
      <c r="A620" s="20" t="n">
        <v>45393</v>
      </c>
      <c r="B620" s="16" t="n">
        <v>23256</v>
      </c>
      <c r="C620" s="48" t="inlineStr">
        <is>
          <t>北京中施信达科技有限公司</t>
        </is>
      </c>
      <c r="D620" s="16" t="inlineStr">
        <is>
          <t>进口蓝线全棉带</t>
        </is>
      </c>
      <c r="E620" s="16" t="inlineStr">
        <is>
          <t>50*3048mm</t>
        </is>
      </c>
      <c r="F620" s="17" t="n">
        <v>42</v>
      </c>
      <c r="G620" s="18" t="inlineStr">
        <is>
          <t>条</t>
        </is>
      </c>
      <c r="H620" s="18">
        <f>3.048*8.4+6</f>
        <v/>
      </c>
      <c r="I620" s="342">
        <f>F620*H620</f>
        <v/>
      </c>
      <c r="J620" s="18" t="inlineStr">
        <is>
          <t>智锐</t>
        </is>
      </c>
      <c r="K620" s="334" t="n">
        <v>100</v>
      </c>
      <c r="L620" s="327" t="inlineStr">
        <is>
          <t>城市之星</t>
        </is>
      </c>
    </row>
    <row r="621" ht="18" customHeight="1" s="322">
      <c r="A621" s="20" t="n">
        <v>45393</v>
      </c>
      <c r="B621" s="16" t="n">
        <v>23256</v>
      </c>
      <c r="C621" s="48" t="inlineStr">
        <is>
          <t>北京中施信达科技有限公司</t>
        </is>
      </c>
      <c r="D621" s="16" t="inlineStr">
        <is>
          <t>进口蓝线全棉带</t>
        </is>
      </c>
      <c r="E621" s="16" t="inlineStr">
        <is>
          <t>50*5436mm</t>
        </is>
      </c>
      <c r="F621" s="17" t="n">
        <v>42</v>
      </c>
      <c r="G621" s="18" t="inlineStr">
        <is>
          <t>条</t>
        </is>
      </c>
      <c r="H621" s="18">
        <f>5.436*8.4+6</f>
        <v/>
      </c>
      <c r="I621" s="342">
        <f>F621*H621</f>
        <v/>
      </c>
      <c r="J621" s="18" t="inlineStr">
        <is>
          <t>智锐</t>
        </is>
      </c>
      <c r="K621" s="328" t="n"/>
      <c r="L621" s="328" t="n"/>
    </row>
    <row r="622" ht="18" customHeight="1" s="322">
      <c r="A622" s="20" t="n">
        <v>45393</v>
      </c>
      <c r="B622" s="16" t="n">
        <v>23256</v>
      </c>
      <c r="C622" s="48" t="inlineStr">
        <is>
          <t>北京中施信达科技有限公司</t>
        </is>
      </c>
      <c r="D622" s="16" t="inlineStr">
        <is>
          <t>进口蓝线全棉带</t>
        </is>
      </c>
      <c r="E622" s="16" t="inlineStr">
        <is>
          <t>50*2870mm</t>
        </is>
      </c>
      <c r="F622" s="17" t="n">
        <v>24</v>
      </c>
      <c r="G622" s="18" t="inlineStr">
        <is>
          <t>条</t>
        </is>
      </c>
      <c r="H622" s="18">
        <f>2.87*8.4+6</f>
        <v/>
      </c>
      <c r="I622" s="342">
        <f>F622*H622</f>
        <v/>
      </c>
      <c r="J622" s="18" t="inlineStr">
        <is>
          <t>智锐</t>
        </is>
      </c>
      <c r="K622" s="328" t="n"/>
      <c r="L622" s="328" t="n"/>
    </row>
    <row r="623" ht="18" customHeight="1" s="322">
      <c r="A623" s="20" t="n">
        <v>45393</v>
      </c>
      <c r="B623" s="16" t="n">
        <v>23256</v>
      </c>
      <c r="C623" s="48" t="inlineStr">
        <is>
          <t>北京中施信达科技有限公司</t>
        </is>
      </c>
      <c r="D623" s="16" t="inlineStr">
        <is>
          <t>棉橡胶带</t>
        </is>
      </c>
      <c r="E623" s="16" t="inlineStr">
        <is>
          <t>50*787mm</t>
        </is>
      </c>
      <c r="F623" s="17" t="n">
        <v>13</v>
      </c>
      <c r="G623" s="18" t="inlineStr">
        <is>
          <t>条</t>
        </is>
      </c>
      <c r="H623" s="18">
        <f>0.787*16+6</f>
        <v/>
      </c>
      <c r="I623" s="342">
        <f>F623*H623</f>
        <v/>
      </c>
      <c r="J623" s="18" t="inlineStr">
        <is>
          <t>智锐</t>
        </is>
      </c>
      <c r="K623" s="328" t="n"/>
      <c r="L623" s="328" t="n"/>
    </row>
    <row r="624" ht="18" customHeight="1" s="322">
      <c r="A624" s="20" t="n">
        <v>45393</v>
      </c>
      <c r="B624" s="16" t="n">
        <v>23256</v>
      </c>
      <c r="C624" s="48" t="inlineStr">
        <is>
          <t>北京中施信达科技有限公司</t>
        </is>
      </c>
      <c r="D624" s="16" t="inlineStr">
        <is>
          <t>棉橡胶带</t>
        </is>
      </c>
      <c r="E624" s="16" t="inlineStr">
        <is>
          <t>50*1219mm</t>
        </is>
      </c>
      <c r="F624" s="17" t="n">
        <v>13</v>
      </c>
      <c r="G624" s="18" t="inlineStr">
        <is>
          <t>条</t>
        </is>
      </c>
      <c r="H624" s="18">
        <f>1.219*16+6</f>
        <v/>
      </c>
      <c r="I624" s="342">
        <f>F624*H624</f>
        <v/>
      </c>
      <c r="J624" s="18" t="inlineStr">
        <is>
          <t>智锐</t>
        </is>
      </c>
      <c r="K624" s="328" t="n"/>
      <c r="L624" s="328" t="n"/>
    </row>
    <row r="625" ht="18" customHeight="1" s="322">
      <c r="A625" s="20" t="n">
        <v>45393</v>
      </c>
      <c r="B625" s="16" t="n">
        <v>23256</v>
      </c>
      <c r="C625" s="48" t="inlineStr">
        <is>
          <t>北京中施信达科技有限公司</t>
        </is>
      </c>
      <c r="D625" s="16" t="inlineStr">
        <is>
          <t>棉橡胶带</t>
        </is>
      </c>
      <c r="E625" s="16" t="inlineStr">
        <is>
          <t>50*3073mm</t>
        </is>
      </c>
      <c r="F625" s="17" t="n">
        <v>13</v>
      </c>
      <c r="G625" s="18" t="inlineStr">
        <is>
          <t>条</t>
        </is>
      </c>
      <c r="H625" s="18">
        <f>3.073*16+6</f>
        <v/>
      </c>
      <c r="I625" s="342">
        <f>F625*H625</f>
        <v/>
      </c>
      <c r="J625" s="18" t="inlineStr">
        <is>
          <t>智锐</t>
        </is>
      </c>
      <c r="K625" s="328" t="n"/>
      <c r="L625" s="328" t="n"/>
    </row>
    <row r="626" ht="18" customHeight="1" s="322">
      <c r="A626" s="20" t="n">
        <v>45393</v>
      </c>
      <c r="B626" s="16" t="n">
        <v>23256</v>
      </c>
      <c r="C626" s="48" t="inlineStr">
        <is>
          <t>北京中施信达科技有限公司</t>
        </is>
      </c>
      <c r="D626" s="16" t="inlineStr">
        <is>
          <t>褐色弹力带</t>
        </is>
      </c>
      <c r="E626" s="16" t="inlineStr">
        <is>
          <t>50*350mm</t>
        </is>
      </c>
      <c r="F626" s="17" t="n">
        <v>2</v>
      </c>
      <c r="G626" s="18" t="inlineStr">
        <is>
          <t>条</t>
        </is>
      </c>
      <c r="H626" s="18" t="n">
        <v>24.51</v>
      </c>
      <c r="I626" s="342">
        <f>F626*H626</f>
        <v/>
      </c>
      <c r="J626" s="18" t="inlineStr">
        <is>
          <t>智锐</t>
        </is>
      </c>
      <c r="K626" s="328" t="n"/>
      <c r="L626" s="328" t="n"/>
    </row>
    <row r="627" ht="18" customHeight="1" s="322">
      <c r="A627" s="20" t="n">
        <v>45393</v>
      </c>
      <c r="B627" s="16" t="n">
        <v>23256</v>
      </c>
      <c r="C627" s="48" t="inlineStr">
        <is>
          <t>北京中施信达科技有限公司</t>
        </is>
      </c>
      <c r="D627" s="16" t="inlineStr">
        <is>
          <t>褐色弹力带</t>
        </is>
      </c>
      <c r="E627" s="16" t="inlineStr">
        <is>
          <t>50*778mm</t>
        </is>
      </c>
      <c r="F627" s="17" t="n">
        <v>12</v>
      </c>
      <c r="G627" s="18" t="inlineStr">
        <is>
          <t>条</t>
        </is>
      </c>
      <c r="H627" s="18" t="n">
        <v>33.85</v>
      </c>
      <c r="I627" s="342">
        <f>F627*H627</f>
        <v/>
      </c>
      <c r="J627" s="18" t="inlineStr">
        <is>
          <t>智锐</t>
        </is>
      </c>
      <c r="K627" s="328" t="n"/>
      <c r="L627" s="328" t="n"/>
    </row>
    <row r="628" ht="18" customHeight="1" s="322">
      <c r="A628" s="20" t="n">
        <v>45393</v>
      </c>
      <c r="B628" s="16" t="n">
        <v>23256</v>
      </c>
      <c r="C628" s="48" t="inlineStr">
        <is>
          <t>北京中施信达科技有限公司</t>
        </is>
      </c>
      <c r="D628" s="16" t="inlineStr">
        <is>
          <t>褐色弹力带</t>
        </is>
      </c>
      <c r="E628" s="16" t="inlineStr">
        <is>
          <t>50*508mm</t>
        </is>
      </c>
      <c r="F628" s="17" t="n">
        <v>7</v>
      </c>
      <c r="G628" s="18" t="inlineStr">
        <is>
          <t>条</t>
        </is>
      </c>
      <c r="H628" s="18" t="n">
        <v>27.7</v>
      </c>
      <c r="I628" s="342">
        <f>F628*H628</f>
        <v/>
      </c>
      <c r="J628" s="18" t="inlineStr">
        <is>
          <t>智锐</t>
        </is>
      </c>
      <c r="K628" s="328" t="n"/>
      <c r="L628" s="328" t="n"/>
    </row>
    <row r="629" ht="18" customHeight="1" s="322">
      <c r="A629" s="20" t="n">
        <v>45393</v>
      </c>
      <c r="B629" s="16" t="n">
        <v>23256</v>
      </c>
      <c r="C629" s="48" t="inlineStr">
        <is>
          <t>北京中施信达科技有限公司</t>
        </is>
      </c>
      <c r="D629" s="16" t="inlineStr">
        <is>
          <t>钻石纹防滑带</t>
        </is>
      </c>
      <c r="E629" s="16" t="inlineStr">
        <is>
          <t>51*3175mm</t>
        </is>
      </c>
      <c r="F629" s="17" t="n">
        <v>3</v>
      </c>
      <c r="G629" s="18" t="inlineStr">
        <is>
          <t>条</t>
        </is>
      </c>
      <c r="H629" s="18">
        <f>3.175*15+6</f>
        <v/>
      </c>
      <c r="I629" s="342">
        <f>F629*H629</f>
        <v/>
      </c>
      <c r="J629" s="18" t="inlineStr">
        <is>
          <t>智锐</t>
        </is>
      </c>
      <c r="K629" s="328" t="n"/>
      <c r="L629" s="328" t="n"/>
    </row>
    <row r="630" ht="18" customHeight="1" s="322">
      <c r="A630" s="20" t="n">
        <v>45393</v>
      </c>
      <c r="B630" s="16" t="n">
        <v>23256</v>
      </c>
      <c r="C630" s="48" t="inlineStr">
        <is>
          <t>北京中施信达科技有限公司</t>
        </is>
      </c>
      <c r="D630" s="16" t="inlineStr">
        <is>
          <t>钻石纹防滑带</t>
        </is>
      </c>
      <c r="E630" s="16" t="inlineStr">
        <is>
          <t>51*2667mm</t>
        </is>
      </c>
      <c r="F630" s="17" t="n">
        <v>2</v>
      </c>
      <c r="G630" s="18" t="inlineStr">
        <is>
          <t>条</t>
        </is>
      </c>
      <c r="H630" s="18">
        <f>2.667*15+6</f>
        <v/>
      </c>
      <c r="I630" s="342">
        <f>F630*H630</f>
        <v/>
      </c>
      <c r="J630" s="18" t="inlineStr">
        <is>
          <t>智锐</t>
        </is>
      </c>
      <c r="K630" s="328" t="n"/>
      <c r="L630" s="328" t="n"/>
    </row>
    <row r="631" ht="18" customHeight="1" s="322">
      <c r="A631" s="20" t="n">
        <v>45393</v>
      </c>
      <c r="B631" s="16" t="n">
        <v>23256</v>
      </c>
      <c r="C631" s="48" t="inlineStr">
        <is>
          <t>北京中施信达科技有限公司</t>
        </is>
      </c>
      <c r="D631" s="16" t="inlineStr">
        <is>
          <t>毛毡带</t>
        </is>
      </c>
      <c r="E631" s="16" t="inlineStr">
        <is>
          <t>75*1625mm</t>
        </is>
      </c>
      <c r="F631" s="17" t="n">
        <v>36</v>
      </c>
      <c r="G631" s="18" t="inlineStr">
        <is>
          <t>条</t>
        </is>
      </c>
      <c r="H631" s="18" t="n">
        <v>25.925</v>
      </c>
      <c r="I631" s="342">
        <f>F631*H631</f>
        <v/>
      </c>
      <c r="J631" s="18" t="inlineStr">
        <is>
          <t>智锐</t>
        </is>
      </c>
      <c r="K631" s="328" t="n"/>
      <c r="L631" s="328" t="n"/>
    </row>
    <row r="632" ht="18" customHeight="1" s="322">
      <c r="A632" s="20" t="n">
        <v>45393</v>
      </c>
      <c r="B632" s="16" t="n"/>
      <c r="C632" s="48" t="inlineStr">
        <is>
          <t>北京中施信达科技有限公司</t>
        </is>
      </c>
      <c r="D632" s="41" t="inlineStr">
        <is>
          <t>美国3/4导向带-23084备货出</t>
        </is>
      </c>
      <c r="E632" s="14" t="inlineStr">
        <is>
          <t>100 码=91.44米</t>
        </is>
      </c>
      <c r="F632" s="17" t="n">
        <v>2</v>
      </c>
      <c r="G632" s="18" t="inlineStr">
        <is>
          <t>盒</t>
        </is>
      </c>
      <c r="H632" s="18" t="n">
        <v>87</v>
      </c>
      <c r="I632" s="342">
        <f>F632*H632</f>
        <v/>
      </c>
      <c r="J632" s="18" t="inlineStr">
        <is>
          <t>智锐</t>
        </is>
      </c>
      <c r="K632" s="329" t="n"/>
      <c r="L632" s="329" t="n"/>
    </row>
    <row r="633" ht="18" customHeight="1" s="322">
      <c r="A633" s="20" t="n">
        <v>45393</v>
      </c>
      <c r="B633" s="16" t="n"/>
      <c r="C633" s="48" t="inlineStr">
        <is>
          <t>四川领冠酒店设备有限公司</t>
        </is>
      </c>
      <c r="D633" s="14" t="inlineStr">
        <is>
          <t>850g 涤纶芳纶复合 AID 毛毡，包边缝合-23213备货出</t>
        </is>
      </c>
      <c r="E633" s="16" t="inlineStr">
        <is>
          <t>3.6*7.6米*2张</t>
        </is>
      </c>
      <c r="F633" s="17" t="n">
        <v>15.2</v>
      </c>
      <c r="G633" s="18" t="inlineStr">
        <is>
          <t>米</t>
        </is>
      </c>
      <c r="H633" s="18" t="n">
        <v>397.8</v>
      </c>
      <c r="I633" s="342">
        <f>F633*H633</f>
        <v/>
      </c>
      <c r="J633" s="18" t="inlineStr">
        <is>
          <t>智锐</t>
        </is>
      </c>
      <c r="K633" s="333" t="n">
        <v>200</v>
      </c>
      <c r="L633" s="14" t="inlineStr">
        <is>
          <t>城市之星</t>
        </is>
      </c>
    </row>
    <row r="634" ht="18" customFormat="1" customHeight="1" s="4">
      <c r="A634" s="36" t="n">
        <v>45393</v>
      </c>
      <c r="B634" s="26" t="n"/>
      <c r="C634" s="26" t="inlineStr">
        <is>
          <t>上海恒裕</t>
        </is>
      </c>
      <c r="D634" s="26" t="inlineStr">
        <is>
          <t>JTX500导向带 -无锡发</t>
        </is>
      </c>
      <c r="E634" s="26" t="inlineStr">
        <is>
          <t>400米/卷</t>
        </is>
      </c>
      <c r="F634" s="19" t="n">
        <v>1</v>
      </c>
      <c r="G634" s="19" t="inlineStr">
        <is>
          <t>卷</t>
        </is>
      </c>
      <c r="H634" s="19" t="n">
        <v>140</v>
      </c>
      <c r="I634" s="366">
        <f>F634*H634</f>
        <v/>
      </c>
      <c r="J634" s="19" t="inlineStr">
        <is>
          <t>智锐</t>
        </is>
      </c>
      <c r="K634" s="339" t="n">
        <v>11</v>
      </c>
      <c r="L634" s="115" t="inlineStr">
        <is>
          <t>无锡德邦</t>
        </is>
      </c>
    </row>
    <row r="635" ht="18" customHeight="1" s="322">
      <c r="A635" s="20" t="n">
        <v>45393</v>
      </c>
      <c r="B635" s="16" t="n">
        <v>23257</v>
      </c>
      <c r="C635" s="16" t="inlineStr">
        <is>
          <t>琼海塔洋博益洗涤厂 冯经理</t>
        </is>
      </c>
      <c r="D635" s="16" t="inlineStr">
        <is>
          <t>Po:22842改制</t>
        </is>
      </c>
      <c r="E635" s="16" t="inlineStr">
        <is>
          <t>98*3800mm改为98*3750mm  31根长度6300不用改 一起发客户</t>
        </is>
      </c>
      <c r="F635" s="18" t="n">
        <v>31</v>
      </c>
      <c r="G635" s="18" t="inlineStr">
        <is>
          <t>条</t>
        </is>
      </c>
      <c r="H635" s="18" t="n">
        <v>13.5</v>
      </c>
      <c r="I635" s="342">
        <f>F635*H635</f>
        <v/>
      </c>
      <c r="J635" s="157" t="inlineStr">
        <is>
          <t>到付</t>
        </is>
      </c>
      <c r="K635" s="335" t="n">
        <v>0</v>
      </c>
      <c r="L635" s="17" t="inlineStr">
        <is>
          <t>/</t>
        </is>
      </c>
    </row>
    <row r="636" ht="18" customHeight="1" s="322">
      <c r="A636" s="20" t="n">
        <v>45394</v>
      </c>
      <c r="B636" s="16" t="n"/>
      <c r="C636" s="14" t="inlineStr">
        <is>
          <t>北京京西霞光清洁有限公司</t>
        </is>
      </c>
      <c r="D636" s="14" t="inlineStr">
        <is>
          <t>850g 涤纶芳纶复合 AID 毛毡，包边缝合-无锡发</t>
        </is>
      </c>
      <c r="E636" s="16" t="inlineStr">
        <is>
          <t>3.8*7.5米*1张</t>
        </is>
      </c>
      <c r="F636" s="17" t="n">
        <v>7.5</v>
      </c>
      <c r="G636" s="18" t="inlineStr">
        <is>
          <t>米</t>
        </is>
      </c>
      <c r="H636" s="18" t="n">
        <v>420</v>
      </c>
      <c r="I636" s="342">
        <f>F636*H636</f>
        <v/>
      </c>
      <c r="J636" s="18" t="inlineStr">
        <is>
          <t>智锐</t>
        </is>
      </c>
      <c r="K636" s="335" t="n">
        <v>0</v>
      </c>
      <c r="L636" s="17" t="inlineStr">
        <is>
          <t>/</t>
        </is>
      </c>
    </row>
    <row r="637" ht="18" customHeight="1" s="322">
      <c r="A637" s="20" t="n">
        <v>45394</v>
      </c>
      <c r="B637" s="16" t="n"/>
      <c r="C637" s="169" t="inlineStr">
        <is>
          <t xml:space="preserve">北京京西霞光清洁有限公司 </t>
        </is>
      </c>
      <c r="D637" s="16" t="inlineStr">
        <is>
          <t>德国高温蜡粉-无锡发</t>
        </is>
      </c>
      <c r="E637" s="16" t="inlineStr">
        <is>
          <t>20公斤/纸箱</t>
        </is>
      </c>
      <c r="F637" s="17" t="n">
        <v>1</v>
      </c>
      <c r="G637" s="18" t="inlineStr">
        <is>
          <t>箱</t>
        </is>
      </c>
      <c r="H637" s="18" t="n">
        <v>1840</v>
      </c>
      <c r="I637" s="342">
        <f>F637*H637</f>
        <v/>
      </c>
      <c r="J637" s="18" t="inlineStr">
        <is>
          <t>智锐</t>
        </is>
      </c>
      <c r="K637" s="335" t="n">
        <v>75</v>
      </c>
      <c r="L637" s="158" t="inlineStr">
        <is>
          <t>无锡德邦</t>
        </is>
      </c>
    </row>
    <row r="638" ht="18" customHeight="1" s="322">
      <c r="A638" s="20" t="n">
        <v>45394</v>
      </c>
      <c r="B638" s="14" t="n"/>
      <c r="C638" s="16" t="inlineStr">
        <is>
          <t>吉林省凯威洗涤设备有限公司</t>
        </is>
      </c>
      <c r="D638" s="16" t="inlineStr">
        <is>
          <t>T900 AID 毛毡，包边缝合-23213备货出</t>
        </is>
      </c>
      <c r="E638" s="16" t="inlineStr">
        <is>
          <t xml:space="preserve">3.6*5.2米*1张  </t>
        </is>
      </c>
      <c r="F638" s="17" t="n">
        <v>5.2</v>
      </c>
      <c r="G638" s="18" t="inlineStr">
        <is>
          <t>米</t>
        </is>
      </c>
      <c r="H638" s="18" t="n">
        <v>180</v>
      </c>
      <c r="I638" s="342">
        <f>F638*H638</f>
        <v/>
      </c>
      <c r="J638" s="21" t="inlineStr">
        <is>
          <t>智锐</t>
        </is>
      </c>
      <c r="K638" s="335" t="n">
        <v>90</v>
      </c>
      <c r="L638" s="14" t="inlineStr">
        <is>
          <t>城市之星</t>
        </is>
      </c>
    </row>
    <row r="639" ht="18" customHeight="1" s="322">
      <c r="A639" s="20" t="n">
        <v>45394</v>
      </c>
      <c r="B639" s="171" t="n">
        <v>23260</v>
      </c>
      <c r="C639" s="14" t="inlineStr">
        <is>
          <t>曲靖开发区力净洗涤服务有限公司</t>
        </is>
      </c>
      <c r="D639" s="14" t="inlineStr">
        <is>
          <t>棉橡胶带</t>
        </is>
      </c>
      <c r="E639" s="14" t="inlineStr">
        <is>
          <t>50*915mm</t>
        </is>
      </c>
      <c r="F639" s="18" t="n">
        <v>14</v>
      </c>
      <c r="G639" s="18" t="inlineStr">
        <is>
          <t>条</t>
        </is>
      </c>
      <c r="H639" s="18">
        <f>0.915*16+6</f>
        <v/>
      </c>
      <c r="I639" s="342">
        <f>F639*H639</f>
        <v/>
      </c>
      <c r="J639" s="18" t="inlineStr">
        <is>
          <t>智锐</t>
        </is>
      </c>
      <c r="K639" s="334" t="n">
        <v>46</v>
      </c>
      <c r="L639" s="327" t="inlineStr">
        <is>
          <t>德邦</t>
        </is>
      </c>
    </row>
    <row r="640" ht="18" customHeight="1" s="322">
      <c r="A640" s="20" t="n">
        <v>45394</v>
      </c>
      <c r="B640" s="171" t="n">
        <v>23260</v>
      </c>
      <c r="C640" s="14" t="inlineStr">
        <is>
          <t>曲靖开发区力净洗涤服务有限公司</t>
        </is>
      </c>
      <c r="D640" s="14" t="inlineStr">
        <is>
          <t>棉橡胶带</t>
        </is>
      </c>
      <c r="E640" s="14" t="inlineStr">
        <is>
          <t>50*775mm</t>
        </is>
      </c>
      <c r="F640" s="18" t="n">
        <v>14</v>
      </c>
      <c r="G640" s="18" t="inlineStr">
        <is>
          <t>条</t>
        </is>
      </c>
      <c r="H640" s="18">
        <f>0.775*16+6</f>
        <v/>
      </c>
      <c r="I640" s="342">
        <f>F640*H640</f>
        <v/>
      </c>
      <c r="J640" s="18" t="inlineStr">
        <is>
          <t>智锐</t>
        </is>
      </c>
      <c r="K640" s="328" t="n"/>
      <c r="L640" s="328" t="n"/>
    </row>
    <row r="641" ht="18" customFormat="1" customHeight="1" s="3">
      <c r="A641" s="30" t="n">
        <v>45394</v>
      </c>
      <c r="B641" s="144" t="n">
        <v>23260</v>
      </c>
      <c r="C641" s="27" t="inlineStr">
        <is>
          <t>曲靖开发区力净洗涤服务有限公司</t>
        </is>
      </c>
      <c r="D641" s="27" t="inlineStr">
        <is>
          <t>棉橡胶带</t>
        </is>
      </c>
      <c r="E641" s="27" t="inlineStr">
        <is>
          <t>70*2445mm</t>
        </is>
      </c>
      <c r="F641" s="28" t="n">
        <v>10</v>
      </c>
      <c r="G641" s="28" t="inlineStr">
        <is>
          <t>条</t>
        </is>
      </c>
      <c r="H641" s="28">
        <f>2.445*24+10</f>
        <v/>
      </c>
      <c r="I641" s="369">
        <f>F641*H641</f>
        <v/>
      </c>
      <c r="J641" s="28" t="inlineStr">
        <is>
          <t>智锐</t>
        </is>
      </c>
      <c r="K641" s="328" t="n"/>
      <c r="L641" s="328" t="n"/>
    </row>
    <row r="642" ht="18" customFormat="1" customHeight="1" s="3">
      <c r="A642" s="30" t="n">
        <v>45394</v>
      </c>
      <c r="B642" s="144" t="n">
        <v>23260</v>
      </c>
      <c r="C642" s="27" t="inlineStr">
        <is>
          <t>曲靖开发区力净洗涤服务有限公司</t>
        </is>
      </c>
      <c r="D642" s="27" t="inlineStr">
        <is>
          <t>棉橡胶带</t>
        </is>
      </c>
      <c r="E642" s="27" t="inlineStr">
        <is>
          <t>70*2570mm</t>
        </is>
      </c>
      <c r="F642" s="28" t="n">
        <v>10</v>
      </c>
      <c r="G642" s="28" t="inlineStr">
        <is>
          <t>条</t>
        </is>
      </c>
      <c r="H642" s="28">
        <f>2.57*24+10</f>
        <v/>
      </c>
      <c r="I642" s="369">
        <f>F642*H642</f>
        <v/>
      </c>
      <c r="J642" s="28" t="inlineStr">
        <is>
          <t>智锐</t>
        </is>
      </c>
      <c r="K642" s="328" t="n"/>
      <c r="L642" s="328" t="n"/>
    </row>
    <row r="643" ht="18" customHeight="1" s="322">
      <c r="A643" s="20" t="n">
        <v>45394</v>
      </c>
      <c r="B643" s="171" t="n">
        <v>23260</v>
      </c>
      <c r="C643" s="14" t="inlineStr">
        <is>
          <t>曲靖开发区力净洗涤服务有限公司</t>
        </is>
      </c>
      <c r="D643" s="16" t="inlineStr">
        <is>
          <t>毛毡带</t>
        </is>
      </c>
      <c r="E643" s="16" t="inlineStr">
        <is>
          <t>88*5160mm</t>
        </is>
      </c>
      <c r="F643" s="17" t="n">
        <v>2</v>
      </c>
      <c r="G643" s="18" t="inlineStr">
        <is>
          <t>条</t>
        </is>
      </c>
      <c r="H643" s="18" t="n">
        <v>64.18000000000001</v>
      </c>
      <c r="I643" s="342">
        <f>F643*H643</f>
        <v/>
      </c>
      <c r="J643" s="18" t="inlineStr">
        <is>
          <t>智锐</t>
        </is>
      </c>
      <c r="K643" s="329" t="n"/>
      <c r="L643" s="329" t="n"/>
    </row>
    <row r="644" ht="18" customFormat="1" customHeight="1" s="6">
      <c r="A644" s="11" t="n">
        <v>45394</v>
      </c>
      <c r="B644" s="145" t="n">
        <v>23261</v>
      </c>
      <c r="C644" s="12" t="inlineStr">
        <is>
          <t>金骏马制品有限公司-史经理</t>
        </is>
      </c>
      <c r="D644" s="84" t="inlineStr">
        <is>
          <t>耐高温包辊毡套</t>
        </is>
      </c>
      <c r="E644" s="85" t="inlineStr">
        <is>
          <t>毛毡规格3450×860×450g/㎡高温包布规格3480×1550×0.5</t>
        </is>
      </c>
      <c r="F644" s="86" t="n">
        <v>4</v>
      </c>
      <c r="G644" s="87" t="inlineStr">
        <is>
          <t>套</t>
        </is>
      </c>
      <c r="H644" s="88" t="n">
        <v>640</v>
      </c>
      <c r="I644" s="367">
        <f>F644*H644</f>
        <v/>
      </c>
      <c r="J644" s="33" t="inlineStr">
        <is>
          <t>到付</t>
        </is>
      </c>
      <c r="K644" s="335" t="n">
        <v>0</v>
      </c>
      <c r="L644" s="17" t="inlineStr">
        <is>
          <t>/</t>
        </is>
      </c>
    </row>
    <row r="645" ht="18" customHeight="1" s="322">
      <c r="A645" s="20" t="n">
        <v>45394</v>
      </c>
      <c r="B645" s="171" t="n">
        <v>23263</v>
      </c>
      <c r="C645" s="14" t="inlineStr">
        <is>
          <t>深圳市勤峻实业有限公司</t>
        </is>
      </c>
      <c r="D645" s="16" t="inlineStr">
        <is>
          <t>PONY 夹机垫</t>
        </is>
      </c>
      <c r="E645" s="16" t="inlineStr">
        <is>
          <t xml:space="preserve">12283 上垫 47"（SP/BP-U） </t>
        </is>
      </c>
      <c r="F645" s="18" t="n">
        <v>1</v>
      </c>
      <c r="G645" s="18" t="inlineStr">
        <is>
          <t>个</t>
        </is>
      </c>
      <c r="H645" s="342">
        <f>#REF!*0.85</f>
        <v/>
      </c>
      <c r="I645" s="342">
        <f>F645*H645</f>
        <v/>
      </c>
      <c r="J645" s="157" t="inlineStr">
        <is>
          <t>到付</t>
        </is>
      </c>
      <c r="K645" s="334" t="n">
        <v>0</v>
      </c>
      <c r="L645" s="327" t="inlineStr">
        <is>
          <t>/</t>
        </is>
      </c>
    </row>
    <row r="646" ht="18" customHeight="1" s="322">
      <c r="A646" s="20" t="n">
        <v>45394</v>
      </c>
      <c r="B646" s="171" t="n">
        <v>23263</v>
      </c>
      <c r="C646" s="14" t="inlineStr">
        <is>
          <t>深圳市勤峻实业有限公司</t>
        </is>
      </c>
      <c r="D646" s="16" t="inlineStr">
        <is>
          <t>PONY 夹机垫</t>
        </is>
      </c>
      <c r="E646" s="16" t="inlineStr">
        <is>
          <t>12282 下垫 47"   (SP/BP-U)</t>
        </is>
      </c>
      <c r="F646" s="18" t="n">
        <v>1</v>
      </c>
      <c r="G646" s="18" t="inlineStr">
        <is>
          <t>个</t>
        </is>
      </c>
      <c r="H646" s="342">
        <f>#REF!*0.85</f>
        <v/>
      </c>
      <c r="I646" s="342">
        <f>F646*H646</f>
        <v/>
      </c>
      <c r="J646" s="157" t="inlineStr">
        <is>
          <t>到付</t>
        </is>
      </c>
      <c r="K646" s="329" t="n"/>
      <c r="L646" s="329" t="n"/>
    </row>
    <row r="647" ht="18" customHeight="1" s="322">
      <c r="A647" s="20" t="n">
        <v>45394</v>
      </c>
      <c r="B647" s="14" t="n"/>
      <c r="C647" s="14" t="inlineStr">
        <is>
          <t>李貌</t>
        </is>
      </c>
      <c r="D647" s="41" t="inlineStr">
        <is>
          <t>美国3/4导向带</t>
        </is>
      </c>
      <c r="E647" s="14" t="inlineStr">
        <is>
          <t>100 码=91.44米 发件人写:李貌 18913777443</t>
        </is>
      </c>
      <c r="F647" s="17" t="n">
        <v>7</v>
      </c>
      <c r="G647" s="18" t="inlineStr">
        <is>
          <t>盒</t>
        </is>
      </c>
      <c r="H647" s="18" t="n">
        <v>87</v>
      </c>
      <c r="I647" s="342">
        <f>F647*H647</f>
        <v/>
      </c>
      <c r="J647" s="18" t="inlineStr">
        <is>
          <t>智锐</t>
        </is>
      </c>
      <c r="K647" s="335" t="n">
        <v>12</v>
      </c>
      <c r="L647" s="158" t="inlineStr">
        <is>
          <t>德邦</t>
        </is>
      </c>
    </row>
    <row r="648" ht="18" customFormat="1" customHeight="1" s="3">
      <c r="A648" s="30" t="n">
        <v>45394</v>
      </c>
      <c r="B648" s="144" t="inlineStr">
        <is>
          <t>23265，仅加工</t>
        </is>
      </c>
      <c r="C648" s="170" t="inlineStr">
        <is>
          <t>济南得力机械设备有限公司</t>
        </is>
      </c>
      <c r="D648" s="27" t="inlineStr">
        <is>
          <t>防静电带</t>
        </is>
      </c>
      <c r="E648" s="27" t="inlineStr">
        <is>
          <t>50*2870mm</t>
        </is>
      </c>
      <c r="F648" s="28" t="n">
        <v>5</v>
      </c>
      <c r="G648" s="28" t="inlineStr">
        <is>
          <t>条</t>
        </is>
      </c>
      <c r="H648" s="28">
        <f>2.87*8+6</f>
        <v/>
      </c>
      <c r="I648" s="369">
        <f>F648*H648</f>
        <v/>
      </c>
      <c r="J648" s="28" t="inlineStr">
        <is>
          <t>智锐</t>
        </is>
      </c>
      <c r="K648" s="334" t="n">
        <v>110</v>
      </c>
      <c r="L648" s="327" t="inlineStr">
        <is>
          <t>城市之星</t>
        </is>
      </c>
    </row>
    <row r="649" ht="18" customFormat="1" customHeight="1" s="3">
      <c r="A649" s="30" t="n">
        <v>45394</v>
      </c>
      <c r="B649" s="144" t="inlineStr">
        <is>
          <t>23266，仅加工</t>
        </is>
      </c>
      <c r="C649" s="170" t="inlineStr">
        <is>
          <t>济南得力机械设备有限公司</t>
        </is>
      </c>
      <c r="D649" s="27" t="inlineStr">
        <is>
          <t>防静电带</t>
        </is>
      </c>
      <c r="E649" s="27" t="inlineStr">
        <is>
          <t>50*5436mm</t>
        </is>
      </c>
      <c r="F649" s="28" t="n">
        <v>5</v>
      </c>
      <c r="G649" s="28" t="inlineStr">
        <is>
          <t>条</t>
        </is>
      </c>
      <c r="H649" s="28">
        <f>5.436*8+6</f>
        <v/>
      </c>
      <c r="I649" s="369">
        <f>F649*H649</f>
        <v/>
      </c>
      <c r="J649" s="28" t="inlineStr">
        <is>
          <t>智锐</t>
        </is>
      </c>
      <c r="K649" s="328" t="n"/>
      <c r="L649" s="328" t="n"/>
    </row>
    <row r="650" ht="18" customHeight="1" s="322">
      <c r="A650" s="20" t="n">
        <v>45394</v>
      </c>
      <c r="B650" s="171" t="n">
        <v>23264</v>
      </c>
      <c r="C650" s="81" t="inlineStr">
        <is>
          <t>济南得力机械设备有限公司</t>
        </is>
      </c>
      <c r="D650" s="22" t="inlineStr">
        <is>
          <t>糙面带</t>
        </is>
      </c>
      <c r="E650" s="22" t="inlineStr">
        <is>
          <t xml:space="preserve">51mm   </t>
        </is>
      </c>
      <c r="F650" s="21" t="n">
        <v>25</v>
      </c>
      <c r="G650" s="21" t="inlineStr">
        <is>
          <t>米</t>
        </is>
      </c>
      <c r="H650" s="21" t="n">
        <v>18</v>
      </c>
      <c r="I650" s="342">
        <f>F650*H650</f>
        <v/>
      </c>
      <c r="J650" s="18" t="inlineStr">
        <is>
          <t>智锐</t>
        </is>
      </c>
      <c r="K650" s="328" t="n"/>
      <c r="L650" s="328" t="n"/>
    </row>
    <row r="651" ht="18" customHeight="1" s="322">
      <c r="A651" s="20" t="n">
        <v>45394</v>
      </c>
      <c r="B651" s="171" t="n">
        <v>23264</v>
      </c>
      <c r="C651" s="81" t="inlineStr">
        <is>
          <t>济南得力机械设备有限公司</t>
        </is>
      </c>
      <c r="D651" s="22" t="inlineStr">
        <is>
          <t>毛毡带</t>
        </is>
      </c>
      <c r="E651" s="22" t="inlineStr">
        <is>
          <t>75*1625mm</t>
        </is>
      </c>
      <c r="F651" s="17" t="n">
        <v>3</v>
      </c>
      <c r="G651" s="18" t="inlineStr">
        <is>
          <t>条</t>
        </is>
      </c>
      <c r="H651" s="18" t="n">
        <v>25.925</v>
      </c>
      <c r="I651" s="342">
        <f>F651*H651</f>
        <v/>
      </c>
      <c r="J651" s="18" t="inlineStr">
        <is>
          <t>智锐</t>
        </is>
      </c>
      <c r="K651" s="328" t="n"/>
      <c r="L651" s="328" t="n"/>
    </row>
    <row r="652" ht="18" customHeight="1" s="322">
      <c r="A652" s="20" t="n">
        <v>45394</v>
      </c>
      <c r="B652" s="171" t="n"/>
      <c r="C652" s="81" t="inlineStr">
        <is>
          <t>济南得力机械设备有限公司</t>
        </is>
      </c>
      <c r="D652" s="16" t="inlineStr">
        <is>
          <t>T900 AID 毛毡，包边缝合-23213备货出</t>
        </is>
      </c>
      <c r="E652" s="16" t="inlineStr">
        <is>
          <t xml:space="preserve">3.6*5.2米*2张  </t>
        </is>
      </c>
      <c r="F652" s="17" t="n">
        <v>10.4</v>
      </c>
      <c r="G652" s="18" t="inlineStr">
        <is>
          <t>米</t>
        </is>
      </c>
      <c r="H652" s="18" t="n">
        <v>180</v>
      </c>
      <c r="I652" s="342">
        <f>F652*H652</f>
        <v/>
      </c>
      <c r="J652" s="18" t="inlineStr">
        <is>
          <t>智锐</t>
        </is>
      </c>
      <c r="K652" s="329" t="n"/>
      <c r="L652" s="329" t="n"/>
    </row>
    <row r="653" ht="18" customHeight="1" s="322">
      <c r="A653" s="20" t="n">
        <v>45397</v>
      </c>
      <c r="B653" s="14" t="n">
        <v>23267</v>
      </c>
      <c r="C653" s="48" t="inlineStr">
        <is>
          <t>无锡智锐</t>
        </is>
      </c>
      <c r="D653" s="14" t="inlineStr">
        <is>
          <t>850g 涤纶芳纶复合 AID 毛毡，包边缝合</t>
        </is>
      </c>
      <c r="E653" s="16" t="inlineStr">
        <is>
          <t>3.6*7.55米*5张</t>
        </is>
      </c>
      <c r="F653" s="17" t="n">
        <v>37.75</v>
      </c>
      <c r="G653" s="130" t="inlineStr">
        <is>
          <t>米</t>
        </is>
      </c>
      <c r="H653" s="130" t="n">
        <v>397.8</v>
      </c>
      <c r="I653" s="342">
        <f>F653*H653</f>
        <v/>
      </c>
      <c r="J653" s="18" t="inlineStr">
        <is>
          <t>智锐</t>
        </is>
      </c>
      <c r="K653" s="330" t="n">
        <v>0</v>
      </c>
      <c r="L653" s="327" t="inlineStr">
        <is>
          <t>/</t>
        </is>
      </c>
    </row>
    <row r="654" ht="18" customHeight="1" s="322">
      <c r="A654" s="20" t="n">
        <v>45397</v>
      </c>
      <c r="B654" s="14" t="n">
        <v>23267</v>
      </c>
      <c r="C654" s="14" t="inlineStr">
        <is>
          <t>无锡智锐</t>
        </is>
      </c>
      <c r="D654" s="89" t="inlineStr">
        <is>
          <t>耐高温包辊毡套</t>
        </is>
      </c>
      <c r="E654" s="49" t="inlineStr">
        <is>
          <t>毛毡规格3450×860×450g/㎡高温包布规格3480×1550×0.5</t>
        </is>
      </c>
      <c r="F654" s="90" t="n">
        <v>20</v>
      </c>
      <c r="G654" s="79" t="inlineStr">
        <is>
          <t>套</t>
        </is>
      </c>
      <c r="H654" s="79" t="n">
        <v>640</v>
      </c>
      <c r="I654" s="342">
        <f>F654*H654</f>
        <v/>
      </c>
      <c r="J654" s="219" t="inlineStr">
        <is>
          <t>智锐</t>
        </is>
      </c>
      <c r="K654" s="328" t="n"/>
      <c r="L654" s="328" t="n"/>
    </row>
    <row r="655" ht="18" customHeight="1" s="322">
      <c r="A655" s="20" t="n">
        <v>45397</v>
      </c>
      <c r="B655" s="14" t="n">
        <v>23267</v>
      </c>
      <c r="C655" s="14" t="inlineStr">
        <is>
          <t>无锡智锐</t>
        </is>
      </c>
      <c r="D655" s="14" t="inlineStr">
        <is>
          <t>7条钢丝棉打磨布</t>
        </is>
      </c>
      <c r="E655" s="14" t="inlineStr">
        <is>
          <t>1.7*1.5米</t>
        </is>
      </c>
      <c r="F655" s="143" t="n">
        <v>5</v>
      </c>
      <c r="G655" s="172" t="inlineStr">
        <is>
          <t>张</t>
        </is>
      </c>
      <c r="H655" s="172" t="n">
        <v>838</v>
      </c>
      <c r="I655" s="342">
        <f>F655*H655</f>
        <v/>
      </c>
      <c r="J655" s="18" t="inlineStr">
        <is>
          <t>智锐</t>
        </is>
      </c>
      <c r="K655" s="328" t="n"/>
      <c r="L655" s="328" t="n"/>
    </row>
    <row r="656" ht="18" customHeight="1" s="322">
      <c r="A656" s="20" t="n">
        <v>45397</v>
      </c>
      <c r="B656" s="14" t="n">
        <v>23267</v>
      </c>
      <c r="C656" s="14" t="inlineStr">
        <is>
          <t>无锡智锐</t>
        </is>
      </c>
      <c r="D656" s="14" t="inlineStr">
        <is>
          <t>常规带钢丝网上蜡布</t>
        </is>
      </c>
      <c r="E656" s="14" t="inlineStr">
        <is>
          <t>3.1*2.1米</t>
        </is>
      </c>
      <c r="F656" s="143" t="n">
        <v>5</v>
      </c>
      <c r="G656" s="172" t="inlineStr">
        <is>
          <t>张</t>
        </is>
      </c>
      <c r="H656" s="172" t="n">
        <v>530</v>
      </c>
      <c r="I656" s="342">
        <f>F656*H656</f>
        <v/>
      </c>
      <c r="J656" s="18" t="inlineStr">
        <is>
          <t>智锐</t>
        </is>
      </c>
      <c r="K656" s="328" t="n"/>
      <c r="L656" s="328" t="n"/>
    </row>
    <row r="657" ht="18" customHeight="1" s="322">
      <c r="A657" s="20" t="n">
        <v>45397</v>
      </c>
      <c r="B657" s="14" t="n">
        <v>23267</v>
      </c>
      <c r="C657" s="14" t="inlineStr">
        <is>
          <t>无锡智锐</t>
        </is>
      </c>
      <c r="D657" s="14" t="inlineStr">
        <is>
          <t>美国小地球蜡粉</t>
        </is>
      </c>
      <c r="E657" s="14" t="inlineStr">
        <is>
          <t>22.5kg/桶</t>
        </is>
      </c>
      <c r="F657" s="143" t="n">
        <v>10</v>
      </c>
      <c r="G657" s="172" t="inlineStr">
        <is>
          <t>桶</t>
        </is>
      </c>
      <c r="H657" s="172" t="n">
        <v>1147.5</v>
      </c>
      <c r="I657" s="342">
        <f>F657*H657</f>
        <v/>
      </c>
      <c r="J657" s="18" t="inlineStr">
        <is>
          <t>智锐</t>
        </is>
      </c>
      <c r="K657" s="329" t="n"/>
      <c r="L657" s="329" t="n"/>
    </row>
    <row r="658" ht="18" customHeight="1" s="322">
      <c r="A658" s="20" t="n">
        <v>45397</v>
      </c>
      <c r="B658" s="14" t="n">
        <v>23268</v>
      </c>
      <c r="C658" s="14" t="inlineStr">
        <is>
          <t>赵王平-史经理</t>
        </is>
      </c>
      <c r="D658" s="14" t="inlineStr">
        <is>
          <t>安德鲁纯芳纶高温烫带</t>
        </is>
      </c>
      <c r="E658" s="14" t="inlineStr">
        <is>
          <t xml:space="preserve">98*4730mm  </t>
        </is>
      </c>
      <c r="F658" s="17" t="n">
        <v>7</v>
      </c>
      <c r="G658" s="18" t="inlineStr">
        <is>
          <t>条</t>
        </is>
      </c>
      <c r="H658" s="18">
        <f>4.73*26</f>
        <v/>
      </c>
      <c r="I658" s="342">
        <f>F658*H658</f>
        <v/>
      </c>
      <c r="J658" s="18" t="inlineStr">
        <is>
          <t>智锐</t>
        </is>
      </c>
      <c r="K658" s="335" t="n">
        <v>17</v>
      </c>
      <c r="L658" s="17" t="inlineStr">
        <is>
          <t>德邦</t>
        </is>
      </c>
    </row>
    <row r="659" ht="18" customHeight="1" s="322">
      <c r="A659" s="20" t="n">
        <v>45397</v>
      </c>
      <c r="B659" s="14" t="n"/>
      <c r="C659" s="14" t="inlineStr">
        <is>
          <t>洁而美洗涤有限公司-史经理</t>
        </is>
      </c>
      <c r="D659" s="91" t="inlineStr">
        <is>
          <t>耐高温包辊毡套-23备货出</t>
        </is>
      </c>
      <c r="E659" s="92" t="inlineStr">
        <is>
          <t>毛毡规格3450×860×450g/㎡高温包布规格3480×1550×0.5</t>
        </is>
      </c>
      <c r="F659" s="93" t="n">
        <v>4</v>
      </c>
      <c r="G659" s="94" t="inlineStr">
        <is>
          <t>套</t>
        </is>
      </c>
      <c r="H659" s="94" t="n">
        <v>640</v>
      </c>
      <c r="I659" s="342">
        <f>F659*H659</f>
        <v/>
      </c>
      <c r="J659" s="19" t="inlineStr">
        <is>
          <t>到付</t>
        </is>
      </c>
      <c r="K659" s="335" t="n">
        <v>0</v>
      </c>
      <c r="L659" s="17" t="inlineStr">
        <is>
          <t>/</t>
        </is>
      </c>
    </row>
    <row r="660" ht="18" customHeight="1" s="322">
      <c r="A660" s="20" t="n">
        <v>45397</v>
      </c>
      <c r="B660" s="14" t="n"/>
      <c r="C660" s="48" t="inlineStr">
        <is>
          <t>云南浩锐星保洁服务有限公司</t>
        </is>
      </c>
      <c r="D660" s="14" t="inlineStr">
        <is>
          <t>常规带钢丝网上蜡布-23141备货出</t>
        </is>
      </c>
      <c r="E660" s="14" t="inlineStr">
        <is>
          <t>3.1*.2.1米</t>
        </is>
      </c>
      <c r="F660" s="17" t="n">
        <v>1</v>
      </c>
      <c r="G660" s="18" t="inlineStr">
        <is>
          <t>张</t>
        </is>
      </c>
      <c r="H660" s="18" t="n">
        <v>530</v>
      </c>
      <c r="I660" s="342">
        <f>F660*H660</f>
        <v/>
      </c>
      <c r="J660" s="18" t="inlineStr">
        <is>
          <t>智锐</t>
        </is>
      </c>
      <c r="K660" s="334" t="n">
        <v>130</v>
      </c>
      <c r="L660" s="331" t="inlineStr">
        <is>
          <t>城市之星</t>
        </is>
      </c>
    </row>
    <row r="661" ht="18" customHeight="1" s="322">
      <c r="A661" s="20" t="n">
        <v>45397</v>
      </c>
      <c r="B661" s="14" t="n"/>
      <c r="C661" s="48" t="inlineStr">
        <is>
          <t>云南浩锐星保洁服务有限公司</t>
        </is>
      </c>
      <c r="D661" s="14" t="inlineStr">
        <is>
          <t>英国蜡粉-23213备货出</t>
        </is>
      </c>
      <c r="E661" s="14" t="inlineStr">
        <is>
          <t>20kg/纸箱</t>
        </is>
      </c>
      <c r="F661" s="17" t="n">
        <v>1</v>
      </c>
      <c r="G661" s="18" t="inlineStr">
        <is>
          <t>箱</t>
        </is>
      </c>
      <c r="H661" s="18" t="n">
        <v>825</v>
      </c>
      <c r="I661" s="342">
        <f>F661*H661</f>
        <v/>
      </c>
      <c r="J661" s="18" t="inlineStr">
        <is>
          <t>智锐</t>
        </is>
      </c>
      <c r="K661" s="329" t="n"/>
      <c r="L661" s="329" t="n"/>
    </row>
    <row r="662" ht="18" customHeight="1" s="322">
      <c r="A662" s="20" t="n">
        <v>45397</v>
      </c>
      <c r="B662" s="43" t="n"/>
      <c r="C662" s="51" t="inlineStr">
        <is>
          <t>云南信朗商贸有限公司</t>
        </is>
      </c>
      <c r="D662" s="14" t="inlineStr">
        <is>
          <t>美国3/4导向带-23084备货出</t>
        </is>
      </c>
      <c r="E662" s="14" t="inlineStr">
        <is>
          <t>100 码=91.44</t>
        </is>
      </c>
      <c r="F662" s="17" t="n">
        <v>10</v>
      </c>
      <c r="G662" s="18" t="inlineStr">
        <is>
          <t>盒</t>
        </is>
      </c>
      <c r="H662" s="18" t="n">
        <v>87</v>
      </c>
      <c r="I662" s="342">
        <f>F662*H662</f>
        <v/>
      </c>
      <c r="J662" s="19" t="inlineStr">
        <is>
          <t>到付</t>
        </is>
      </c>
      <c r="K662" s="335" t="n">
        <v>0</v>
      </c>
      <c r="L662" s="17" t="inlineStr">
        <is>
          <t>/</t>
        </is>
      </c>
    </row>
    <row r="663" ht="18" customHeight="1" s="322">
      <c r="A663" s="20" t="n">
        <v>45398</v>
      </c>
      <c r="B663" s="43" t="n"/>
      <c r="C663" s="309" t="inlineStr">
        <is>
          <t>广州安必思贸易有限公司</t>
        </is>
      </c>
      <c r="D663" s="16" t="inlineStr">
        <is>
          <t>美国小地球蜡粉-23213备货出</t>
        </is>
      </c>
      <c r="E663" s="16" t="inlineStr">
        <is>
          <t xml:space="preserve">22.5公斤/桶 </t>
        </is>
      </c>
      <c r="F663" s="17" t="n">
        <v>1</v>
      </c>
      <c r="G663" s="18" t="inlineStr">
        <is>
          <t>桶</t>
        </is>
      </c>
      <c r="H663" s="18" t="n">
        <v>1147.5</v>
      </c>
      <c r="I663" s="342">
        <f>F663*H663</f>
        <v/>
      </c>
      <c r="J663" s="19" t="inlineStr">
        <is>
          <t>到付</t>
        </is>
      </c>
      <c r="K663" s="335" t="n">
        <v>0</v>
      </c>
      <c r="L663" s="17" t="inlineStr">
        <is>
          <t>/</t>
        </is>
      </c>
    </row>
    <row r="664" ht="18" customHeight="1" s="322">
      <c r="A664" s="20" t="n">
        <v>45398</v>
      </c>
      <c r="B664" s="43" t="n"/>
      <c r="C664" s="14" t="inlineStr">
        <is>
          <t>宁夏华朋圣洁洗涤</t>
        </is>
      </c>
      <c r="D664" s="16" t="inlineStr">
        <is>
          <t>密织棉带-无锡发</t>
        </is>
      </c>
      <c r="E664" s="16" t="inlineStr">
        <is>
          <t>70mm</t>
        </is>
      </c>
      <c r="F664" s="17" t="n">
        <v>17</v>
      </c>
      <c r="G664" s="18" t="inlineStr">
        <is>
          <t>米</t>
        </is>
      </c>
      <c r="H664" s="18" t="n">
        <v>6.5</v>
      </c>
      <c r="I664" s="342">
        <f>F664*H664</f>
        <v/>
      </c>
      <c r="J664" s="19" t="inlineStr">
        <is>
          <t>到付</t>
        </is>
      </c>
      <c r="K664" s="335" t="n">
        <v>0</v>
      </c>
      <c r="L664" s="17" t="inlineStr">
        <is>
          <t>/</t>
        </is>
      </c>
    </row>
    <row r="665" ht="18" customHeight="1" s="322">
      <c r="A665" s="20" t="n">
        <v>45399</v>
      </c>
      <c r="B665" s="43" t="n"/>
      <c r="C665" s="14" t="inlineStr">
        <is>
          <t>深圳国瑞酒店管理有限责任公司-启东国瑞豪生大酒店</t>
        </is>
      </c>
      <c r="D665" s="16" t="inlineStr">
        <is>
          <t>英国蜡粉-无锡发</t>
        </is>
      </c>
      <c r="E665" s="16" t="inlineStr">
        <is>
          <t>20公斤/纸箱</t>
        </is>
      </c>
      <c r="F665" s="17" t="n">
        <v>1</v>
      </c>
      <c r="G665" s="18" t="inlineStr">
        <is>
          <t>箱</t>
        </is>
      </c>
      <c r="H665" s="18" t="n">
        <v>825</v>
      </c>
      <c r="I665" s="342">
        <f>F665*H665</f>
        <v/>
      </c>
      <c r="J665" s="18" t="inlineStr">
        <is>
          <t>智锐</t>
        </is>
      </c>
      <c r="K665" s="335" t="n">
        <v>33</v>
      </c>
      <c r="L665" s="14" t="inlineStr">
        <is>
          <t>无锡德邦</t>
        </is>
      </c>
    </row>
    <row r="666" ht="18" customHeight="1" s="322">
      <c r="A666" s="20" t="n">
        <v>45399</v>
      </c>
      <c r="B666" s="43" t="n"/>
      <c r="C666" s="14" t="inlineStr">
        <is>
          <t>遵义洁祥龙洗涤有限公司</t>
        </is>
      </c>
      <c r="D666" s="16" t="inlineStr">
        <is>
          <t>高温蜡粉-无锡发</t>
        </is>
      </c>
      <c r="E666" s="16" t="inlineStr">
        <is>
          <t>20公斤/纸箱</t>
        </is>
      </c>
      <c r="F666" s="17" t="n">
        <v>1</v>
      </c>
      <c r="G666" s="18" t="inlineStr">
        <is>
          <t>箱</t>
        </is>
      </c>
      <c r="H666" s="18" t="n">
        <v>1840</v>
      </c>
      <c r="I666" s="342">
        <f>F666*H666</f>
        <v/>
      </c>
      <c r="J666" s="18" t="inlineStr">
        <is>
          <t>智锐</t>
        </is>
      </c>
      <c r="K666" s="334" t="n">
        <v>158.8</v>
      </c>
      <c r="L666" s="327" t="inlineStr">
        <is>
          <t>无锡顺丰</t>
        </is>
      </c>
    </row>
    <row r="667" ht="18" customHeight="1" s="322">
      <c r="A667" s="20" t="n">
        <v>45399</v>
      </c>
      <c r="B667" s="43" t="n"/>
      <c r="C667" s="14" t="inlineStr">
        <is>
          <t>遵义洁祥龙洗涤有限公司</t>
        </is>
      </c>
      <c r="D667" s="16" t="inlineStr">
        <is>
          <t>JTX700导向带-无锡发</t>
        </is>
      </c>
      <c r="E667" s="16" t="inlineStr">
        <is>
          <t>400米/卷</t>
        </is>
      </c>
      <c r="F667" s="17" t="n">
        <v>4</v>
      </c>
      <c r="G667" s="18" t="inlineStr">
        <is>
          <t>卷</t>
        </is>
      </c>
      <c r="H667" s="18" t="n">
        <v>140</v>
      </c>
      <c r="I667" s="342">
        <f>F667*H667</f>
        <v/>
      </c>
      <c r="J667" s="18" t="inlineStr">
        <is>
          <t>智锐</t>
        </is>
      </c>
      <c r="K667" s="328" t="n"/>
      <c r="L667" s="328" t="n"/>
    </row>
    <row r="668" ht="18" customHeight="1" s="322">
      <c r="A668" s="20" t="n">
        <v>45399</v>
      </c>
      <c r="B668" s="43" t="n"/>
      <c r="C668" s="14" t="inlineStr">
        <is>
          <t>遵义洁祥龙洗涤有限公司</t>
        </is>
      </c>
      <c r="D668" s="16" t="inlineStr">
        <is>
          <t>JTX500导向带-无锡发  发票按JTX700开</t>
        </is>
      </c>
      <c r="E668" s="16" t="inlineStr">
        <is>
          <t>400米/卷</t>
        </is>
      </c>
      <c r="F668" s="17" t="n">
        <v>1</v>
      </c>
      <c r="G668" s="18" t="inlineStr">
        <is>
          <t>卷</t>
        </is>
      </c>
      <c r="H668" s="18" t="n">
        <v>140</v>
      </c>
      <c r="I668" s="342">
        <f>F668*H668</f>
        <v/>
      </c>
      <c r="J668" s="18" t="inlineStr">
        <is>
          <t>智锐</t>
        </is>
      </c>
      <c r="K668" s="329" t="n"/>
      <c r="L668" s="329" t="n"/>
    </row>
    <row r="669" ht="18" customHeight="1" s="322">
      <c r="A669" s="20" t="n">
        <v>45399</v>
      </c>
      <c r="B669" s="14" t="n">
        <v>23278</v>
      </c>
      <c r="C669" s="14" t="inlineStr">
        <is>
          <t>润昂洗涤-史经理</t>
        </is>
      </c>
      <c r="D669" s="14" t="inlineStr">
        <is>
          <t>扣接打孔防滑条毛毡型送料带缝制防滑条白色</t>
        </is>
      </c>
      <c r="E669" s="14" t="inlineStr">
        <is>
          <t xml:space="preserve">68*3300mm </t>
        </is>
      </c>
      <c r="F669" s="17" t="n">
        <v>2</v>
      </c>
      <c r="G669" s="17" t="inlineStr">
        <is>
          <t>条</t>
        </is>
      </c>
      <c r="H669" s="17" t="n">
        <v>90</v>
      </c>
      <c r="I669" s="342">
        <f>F669*H669</f>
        <v/>
      </c>
      <c r="J669" s="19" t="inlineStr">
        <is>
          <t>到付</t>
        </is>
      </c>
      <c r="K669" s="335" t="n">
        <v>0</v>
      </c>
      <c r="L669" s="17" t="inlineStr">
        <is>
          <t>/</t>
        </is>
      </c>
      <c r="M669" s="20" t="n"/>
    </row>
    <row r="670" ht="18" customHeight="1" s="322">
      <c r="A670" s="23" t="n">
        <v>45399</v>
      </c>
      <c r="B670" s="22" t="n"/>
      <c r="C670" s="22" t="inlineStr">
        <is>
          <t>深圳市伟易达洗涤服务有限公司</t>
        </is>
      </c>
      <c r="D670" s="22" t="inlineStr">
        <is>
          <t>JTX600导向带-无锡发</t>
        </is>
      </c>
      <c r="E670" s="22" t="inlineStr">
        <is>
          <t>400米/卷</t>
        </is>
      </c>
      <c r="F670" s="21" t="n">
        <v>12</v>
      </c>
      <c r="G670" s="21" t="inlineStr">
        <is>
          <t>卷</t>
        </is>
      </c>
      <c r="H670" s="21" t="n">
        <v>235</v>
      </c>
      <c r="I670" s="342">
        <f>F670*H670</f>
        <v/>
      </c>
      <c r="J670" s="21" t="inlineStr">
        <is>
          <t>智锐</t>
        </is>
      </c>
      <c r="K670" s="371" t="n">
        <v>58</v>
      </c>
      <c r="L670" s="21" t="inlineStr">
        <is>
          <t>无锡德邦</t>
        </is>
      </c>
      <c r="M670" s="24" t="n"/>
    </row>
    <row r="671" ht="18" customHeight="1" s="322">
      <c r="A671" s="20" t="n">
        <v>45400</v>
      </c>
      <c r="B671" s="14" t="n"/>
      <c r="C671" s="14" t="inlineStr">
        <is>
          <t xml:space="preserve">成都金航仁品贸易有限公司 </t>
        </is>
      </c>
      <c r="D671" s="16" t="inlineStr">
        <is>
          <t>美国小地球蜡粉-23213备货出</t>
        </is>
      </c>
      <c r="E671" s="16" t="inlineStr">
        <is>
          <t>22.5公斤/桶   发德邦</t>
        </is>
      </c>
      <c r="F671" s="17" t="n">
        <v>1</v>
      </c>
      <c r="G671" s="18" t="inlineStr">
        <is>
          <t>桶</t>
        </is>
      </c>
      <c r="H671" s="18" t="n">
        <v>1147.5</v>
      </c>
      <c r="I671" s="342">
        <f>F671*H671</f>
        <v/>
      </c>
      <c r="J671" s="19" t="inlineStr">
        <is>
          <t>到付</t>
        </is>
      </c>
      <c r="K671" s="335" t="n">
        <v>0</v>
      </c>
      <c r="L671" s="17" t="inlineStr">
        <is>
          <t>/</t>
        </is>
      </c>
    </row>
    <row r="672" ht="18" customHeight="1" s="322">
      <c r="A672" s="20" t="n">
        <v>45400</v>
      </c>
      <c r="B672" s="14" t="n">
        <v>23279</v>
      </c>
      <c r="C672" s="14" t="inlineStr">
        <is>
          <t>北京绅联硕达商贸有限公司</t>
        </is>
      </c>
      <c r="D672" s="14" t="inlineStr">
        <is>
          <t>抽绳式水洗网袋</t>
        </is>
      </c>
      <c r="E672" s="14" t="inlineStr">
        <is>
          <t>90*120cm</t>
        </is>
      </c>
      <c r="F672" s="17" t="n">
        <v>5</v>
      </c>
      <c r="G672" s="17" t="inlineStr">
        <is>
          <t>个</t>
        </is>
      </c>
      <c r="H672" s="17" t="n">
        <v>50</v>
      </c>
      <c r="I672" s="342">
        <f>F672*H672</f>
        <v/>
      </c>
      <c r="J672" s="19" t="inlineStr">
        <is>
          <t>到付</t>
        </is>
      </c>
      <c r="K672" s="335" t="n">
        <v>0</v>
      </c>
      <c r="L672" s="17" t="inlineStr">
        <is>
          <t>/</t>
        </is>
      </c>
    </row>
    <row r="673" ht="18" customHeight="1" s="322">
      <c r="A673" s="20" t="n">
        <v>45401</v>
      </c>
      <c r="B673" s="14" t="n"/>
      <c r="C673" s="22" t="inlineStr">
        <is>
          <t>佛山市南海区莹而好洗涤厂</t>
        </is>
      </c>
      <c r="D673" s="22" t="inlineStr">
        <is>
          <t>850g 涤纶芳纶复合 AID 毛毡，包边缝合-23213备货出</t>
        </is>
      </c>
      <c r="E673" s="22" t="inlineStr">
        <is>
          <t>3.6*7.5米*1张</t>
        </is>
      </c>
      <c r="F673" s="21" t="n">
        <v>7.5</v>
      </c>
      <c r="G673" s="176" t="inlineStr">
        <is>
          <t>米</t>
        </is>
      </c>
      <c r="H673" s="176" t="n">
        <v>397.8</v>
      </c>
      <c r="I673" s="342">
        <f>F673*H673</f>
        <v/>
      </c>
      <c r="J673" s="21" t="inlineStr">
        <is>
          <t>智锐</t>
        </is>
      </c>
      <c r="K673" s="335" t="n">
        <v>90</v>
      </c>
      <c r="L673" s="17" t="inlineStr">
        <is>
          <t>城市之星</t>
        </is>
      </c>
    </row>
    <row r="674" ht="18" customHeight="1" s="322">
      <c r="A674" s="20" t="n">
        <v>45401</v>
      </c>
      <c r="B674" s="14" t="n">
        <v>23283</v>
      </c>
      <c r="C674" s="16" t="inlineStr">
        <is>
          <t>沈阳汇隆洗涤设备有限公司</t>
        </is>
      </c>
      <c r="D674" s="16" t="inlineStr">
        <is>
          <t>红线全棉带</t>
        </is>
      </c>
      <c r="E674" s="35" t="inlineStr">
        <is>
          <t>50*520mm  含扣长度</t>
        </is>
      </c>
      <c r="F674" s="106" t="n">
        <v>3</v>
      </c>
      <c r="G674" s="130" t="inlineStr">
        <is>
          <t>条</t>
        </is>
      </c>
      <c r="H674" s="130">
        <f>0.52*8.4+6</f>
        <v/>
      </c>
      <c r="I674" s="342">
        <f>F674*H674</f>
        <v/>
      </c>
      <c r="J674" s="19" t="inlineStr">
        <is>
          <t>到付</t>
        </is>
      </c>
      <c r="K674" s="335" t="n">
        <v>0</v>
      </c>
      <c r="L674" s="17" t="inlineStr">
        <is>
          <t>/</t>
        </is>
      </c>
    </row>
    <row r="675" ht="18" customHeight="1" s="322">
      <c r="A675" s="20" t="n">
        <v>45401</v>
      </c>
      <c r="B675" s="14" t="n"/>
      <c r="C675" s="48" t="inlineStr">
        <is>
          <t>桂林市佳净洗涤有限公司</t>
        </is>
      </c>
      <c r="D675" s="16" t="inlineStr">
        <is>
          <t>美国小地球蜡粉-23213备货出</t>
        </is>
      </c>
      <c r="E675" s="16" t="inlineStr">
        <is>
          <t xml:space="preserve">22.5公斤/桶   </t>
        </is>
      </c>
      <c r="F675" s="17" t="n">
        <v>5</v>
      </c>
      <c r="G675" s="18" t="inlineStr">
        <is>
          <t>桶</t>
        </is>
      </c>
      <c r="H675" s="18" t="n">
        <v>1147.5</v>
      </c>
      <c r="I675" s="342">
        <f>F675*H675</f>
        <v/>
      </c>
      <c r="J675" s="21" t="inlineStr">
        <is>
          <t>智锐</t>
        </is>
      </c>
      <c r="K675" s="334" t="n">
        <v>350</v>
      </c>
      <c r="L675" s="331" t="inlineStr">
        <is>
          <t>城市之星</t>
        </is>
      </c>
    </row>
    <row r="676" ht="18" customHeight="1" s="322">
      <c r="A676" s="20" t="n">
        <v>45401</v>
      </c>
      <c r="B676" s="14" t="n"/>
      <c r="C676" s="16" t="inlineStr">
        <is>
          <t>桂林市佳净洗涤有限公司</t>
        </is>
      </c>
      <c r="D676" s="16" t="inlineStr">
        <is>
          <t>JTX600导向带-23141备货出</t>
        </is>
      </c>
      <c r="E676" s="35" t="inlineStr">
        <is>
          <t xml:space="preserve">400米/卷  </t>
        </is>
      </c>
      <c r="F676" s="18" t="n">
        <v>10</v>
      </c>
      <c r="G676" s="18" t="inlineStr">
        <is>
          <t>卷</t>
        </is>
      </c>
      <c r="H676" s="18" t="n">
        <v>235</v>
      </c>
      <c r="I676" s="342">
        <f>F676*H676</f>
        <v/>
      </c>
      <c r="J676" s="21" t="inlineStr">
        <is>
          <t>智锐</t>
        </is>
      </c>
      <c r="K676" s="329" t="n"/>
      <c r="L676" s="329" t="n"/>
    </row>
    <row r="677" ht="18" customHeight="1" s="322">
      <c r="A677" s="20" t="n">
        <v>45401</v>
      </c>
      <c r="B677" s="14" t="n">
        <v>23285</v>
      </c>
      <c r="C677" s="48" t="inlineStr">
        <is>
          <t>三亚正庄实业有限责任公司</t>
        </is>
      </c>
      <c r="D677" s="14" t="inlineStr">
        <is>
          <t>安德鲁纯芳纶高温烫带</t>
        </is>
      </c>
      <c r="E677" s="14" t="inlineStr">
        <is>
          <t xml:space="preserve">98*6330mm </t>
        </is>
      </c>
      <c r="F677" s="17" t="n">
        <v>31</v>
      </c>
      <c r="G677" s="18" t="inlineStr">
        <is>
          <t>条</t>
        </is>
      </c>
      <c r="H677" s="18">
        <f>6.33*26</f>
        <v/>
      </c>
      <c r="I677" s="342">
        <f>F677*H677</f>
        <v/>
      </c>
      <c r="J677" s="18" t="inlineStr">
        <is>
          <t>智锐</t>
        </is>
      </c>
      <c r="K677" s="330" t="n">
        <v>240</v>
      </c>
      <c r="L677" s="327" t="inlineStr">
        <is>
          <t>城市之星</t>
        </is>
      </c>
    </row>
    <row r="678" ht="18" customHeight="1" s="322">
      <c r="A678" s="20" t="n">
        <v>45401</v>
      </c>
      <c r="B678" s="14" t="n">
        <v>23285</v>
      </c>
      <c r="C678" s="48" t="inlineStr">
        <is>
          <t>三亚正庄实业有限责任公司</t>
        </is>
      </c>
      <c r="D678" s="14" t="inlineStr">
        <is>
          <t>安德鲁纯芳纶高温烫带</t>
        </is>
      </c>
      <c r="E678" s="14" t="inlineStr">
        <is>
          <t xml:space="preserve">98*3680mm </t>
        </is>
      </c>
      <c r="F678" s="17" t="n">
        <v>31</v>
      </c>
      <c r="G678" s="18" t="inlineStr">
        <is>
          <t>条</t>
        </is>
      </c>
      <c r="H678" s="18">
        <f>3.68*26</f>
        <v/>
      </c>
      <c r="I678" s="342">
        <f>F678*H678</f>
        <v/>
      </c>
      <c r="J678" s="18" t="inlineStr">
        <is>
          <t>智锐</t>
        </is>
      </c>
      <c r="K678" s="328" t="n"/>
      <c r="L678" s="328" t="n"/>
    </row>
    <row r="679" ht="18" customHeight="1" s="322">
      <c r="A679" s="20" t="n">
        <v>45401</v>
      </c>
      <c r="B679" s="14" t="n">
        <v>23285</v>
      </c>
      <c r="C679" s="48" t="inlineStr">
        <is>
          <t>三亚正庄实业有限责任公司</t>
        </is>
      </c>
      <c r="D679" s="14" t="inlineStr">
        <is>
          <t>安德鲁纯芳纶高温烫带</t>
        </is>
      </c>
      <c r="E679" s="14" t="inlineStr">
        <is>
          <t xml:space="preserve">98*4850mm </t>
        </is>
      </c>
      <c r="F679" s="17" t="n">
        <v>31</v>
      </c>
      <c r="G679" s="18" t="inlineStr">
        <is>
          <t>条</t>
        </is>
      </c>
      <c r="H679" s="18">
        <f>4.85*26</f>
        <v/>
      </c>
      <c r="I679" s="342">
        <f>F679*H679</f>
        <v/>
      </c>
      <c r="J679" s="18" t="inlineStr">
        <is>
          <t>智锐</t>
        </is>
      </c>
      <c r="K679" s="328" t="n"/>
      <c r="L679" s="328" t="n"/>
    </row>
    <row r="680" ht="18" customHeight="1" s="322">
      <c r="A680" s="20" t="n">
        <v>45401</v>
      </c>
      <c r="B680" s="14" t="n">
        <v>23285</v>
      </c>
      <c r="C680" s="48" t="inlineStr">
        <is>
          <t>三亚正庄实业有限责任公司</t>
        </is>
      </c>
      <c r="D680" s="14" t="inlineStr">
        <is>
          <t>安德鲁纯芳纶高温烫带</t>
        </is>
      </c>
      <c r="E680" s="14" t="inlineStr">
        <is>
          <t xml:space="preserve">98*6940mm </t>
        </is>
      </c>
      <c r="F680" s="17" t="n">
        <v>31</v>
      </c>
      <c r="G680" s="18" t="inlineStr">
        <is>
          <t>条</t>
        </is>
      </c>
      <c r="H680" s="18">
        <f>6.94*26</f>
        <v/>
      </c>
      <c r="I680" s="342">
        <f>F680*H680</f>
        <v/>
      </c>
      <c r="J680" s="18" t="inlineStr">
        <is>
          <t>智锐</t>
        </is>
      </c>
      <c r="K680" s="328" t="n"/>
      <c r="L680" s="328" t="n"/>
    </row>
    <row r="681" ht="18" customHeight="1" s="322">
      <c r="A681" s="20" t="n">
        <v>45401</v>
      </c>
      <c r="B681" s="14" t="n">
        <v>23285</v>
      </c>
      <c r="C681" s="48" t="inlineStr">
        <is>
          <t>三亚正庄实业有限责任公司</t>
        </is>
      </c>
      <c r="D681" s="14" t="inlineStr">
        <is>
          <t>安德鲁纯芳纶高温烫带</t>
        </is>
      </c>
      <c r="E681" s="14" t="inlineStr">
        <is>
          <t xml:space="preserve">98*3980mm </t>
        </is>
      </c>
      <c r="F681" s="17" t="n">
        <v>31</v>
      </c>
      <c r="G681" s="18" t="inlineStr">
        <is>
          <t>条</t>
        </is>
      </c>
      <c r="H681" s="18">
        <f>3.98*26</f>
        <v/>
      </c>
      <c r="I681" s="342">
        <f>F681*H681</f>
        <v/>
      </c>
      <c r="J681" s="18" t="inlineStr">
        <is>
          <t>智锐</t>
        </is>
      </c>
      <c r="K681" s="328" t="n"/>
      <c r="L681" s="328" t="n"/>
    </row>
    <row r="682" ht="18" customHeight="1" s="322">
      <c r="A682" s="20" t="n">
        <v>45401</v>
      </c>
      <c r="B682" s="14" t="n">
        <v>23285</v>
      </c>
      <c r="C682" s="48" t="inlineStr">
        <is>
          <t>三亚正庄实业有限责任公司</t>
        </is>
      </c>
      <c r="D682" s="14" t="inlineStr">
        <is>
          <t>安德鲁纯芳纶高温烫带</t>
        </is>
      </c>
      <c r="E682" s="14" t="inlineStr">
        <is>
          <t xml:space="preserve">98*5440mm </t>
        </is>
      </c>
      <c r="F682" s="17" t="n">
        <v>31</v>
      </c>
      <c r="G682" s="18" t="inlineStr">
        <is>
          <t>条</t>
        </is>
      </c>
      <c r="H682" s="18">
        <f>5.44*26</f>
        <v/>
      </c>
      <c r="I682" s="342">
        <f>F682*H682</f>
        <v/>
      </c>
      <c r="J682" s="18" t="inlineStr">
        <is>
          <t>智锐</t>
        </is>
      </c>
      <c r="K682" s="328" t="n"/>
      <c r="L682" s="328" t="n"/>
    </row>
    <row r="683" ht="18" customFormat="1" customHeight="1" s="3">
      <c r="A683" s="30" t="n">
        <v>45401</v>
      </c>
      <c r="B683" s="14" t="n">
        <v>23285</v>
      </c>
      <c r="C683" s="144" t="inlineStr">
        <is>
          <t>三亚正庄实业有限责任公司</t>
        </is>
      </c>
      <c r="D683" s="27" t="inlineStr">
        <is>
          <t>安德鲁纯芳纶高温烫带</t>
        </is>
      </c>
      <c r="E683" s="27" t="inlineStr">
        <is>
          <t xml:space="preserve">98mm </t>
        </is>
      </c>
      <c r="F683" s="28" t="n">
        <v>200</v>
      </c>
      <c r="G683" s="28" t="inlineStr">
        <is>
          <t>米</t>
        </is>
      </c>
      <c r="H683" s="174" t="n">
        <v>26</v>
      </c>
      <c r="I683" s="369">
        <f>F683*H683</f>
        <v/>
      </c>
      <c r="J683" s="28" t="inlineStr">
        <is>
          <t>智锐</t>
        </is>
      </c>
      <c r="K683" s="328" t="n"/>
      <c r="L683" s="328" t="n"/>
    </row>
    <row r="684" ht="18" customHeight="1" s="322">
      <c r="A684" s="20" t="n">
        <v>45401</v>
      </c>
      <c r="B684" s="14" t="n">
        <v>23285</v>
      </c>
      <c r="C684" s="48" t="inlineStr">
        <is>
          <t>三亚正庄实业有限责任公司</t>
        </is>
      </c>
      <c r="D684" s="14" t="inlineStr">
        <is>
          <t>芳纶带钢扣</t>
        </is>
      </c>
      <c r="E684" s="14" t="inlineStr">
        <is>
          <t xml:space="preserve">98mm </t>
        </is>
      </c>
      <c r="F684" s="17" t="n">
        <v>100</v>
      </c>
      <c r="G684" s="18" t="inlineStr">
        <is>
          <t>对</t>
        </is>
      </c>
      <c r="H684" s="18" t="n">
        <v>10</v>
      </c>
      <c r="I684" s="342">
        <f>F684*H684</f>
        <v/>
      </c>
      <c r="J684" s="18" t="inlineStr">
        <is>
          <t>智锐</t>
        </is>
      </c>
      <c r="K684" s="329" t="n"/>
      <c r="L684" s="329" t="n"/>
    </row>
    <row r="685" ht="18" customHeight="1" s="322">
      <c r="A685" s="20" t="n">
        <v>45401</v>
      </c>
      <c r="B685" s="14" t="n">
        <v>23287</v>
      </c>
      <c r="C685" s="48" t="inlineStr">
        <is>
          <t>济南得力机械设备有限公司</t>
        </is>
      </c>
      <c r="D685" s="14" t="inlineStr">
        <is>
          <t>毛毡带</t>
        </is>
      </c>
      <c r="E685" s="14" t="inlineStr">
        <is>
          <t>192*1280mm</t>
        </is>
      </c>
      <c r="F685" s="17" t="n">
        <v>15</v>
      </c>
      <c r="G685" s="18" t="inlineStr">
        <is>
          <t>条</t>
        </is>
      </c>
      <c r="H685" s="18" t="n">
        <v>60.96</v>
      </c>
      <c r="I685" s="342">
        <f>F685*H685</f>
        <v/>
      </c>
      <c r="J685" s="19" t="inlineStr">
        <is>
          <t>到付</t>
        </is>
      </c>
      <c r="K685" s="335" t="n">
        <v>0</v>
      </c>
      <c r="L685" s="17" t="inlineStr">
        <is>
          <t>/</t>
        </is>
      </c>
    </row>
    <row r="686" ht="18" customHeight="1" s="322">
      <c r="A686" s="20" t="n">
        <v>45401</v>
      </c>
      <c r="B686" s="14" t="n"/>
      <c r="C686" s="14" t="inlineStr">
        <is>
          <t>邹生-史经理</t>
        </is>
      </c>
      <c r="D686" s="91" t="inlineStr">
        <is>
          <t>耐高温包辊毡套-23267备货出</t>
        </is>
      </c>
      <c r="E686" s="92" t="inlineStr">
        <is>
          <t>毛毡规格3450×860×450g/㎡高温包布规格3480×1550×0.5</t>
        </is>
      </c>
      <c r="F686" s="93" t="n">
        <v>2</v>
      </c>
      <c r="G686" s="94" t="inlineStr">
        <is>
          <t>套</t>
        </is>
      </c>
      <c r="H686" s="94" t="n">
        <v>638</v>
      </c>
      <c r="I686" s="342">
        <f>F686*H686</f>
        <v/>
      </c>
      <c r="J686" s="19" t="inlineStr">
        <is>
          <t>到付</t>
        </is>
      </c>
      <c r="K686" s="335" t="n">
        <v>0</v>
      </c>
      <c r="L686" s="17" t="inlineStr">
        <is>
          <t>/</t>
        </is>
      </c>
    </row>
    <row r="687" ht="18" customHeight="1" s="322">
      <c r="A687" s="20" t="n">
        <v>45401</v>
      </c>
      <c r="B687" s="14" t="n"/>
      <c r="C687" s="48" t="inlineStr">
        <is>
          <t>安康市秦稚洗涤服务有限公司</t>
        </is>
      </c>
      <c r="D687" s="14" t="inlineStr">
        <is>
          <t>英国蜡粉-无锡发</t>
        </is>
      </c>
      <c r="E687" s="14" t="inlineStr">
        <is>
          <t>20kg/纸箱</t>
        </is>
      </c>
      <c r="F687" s="17" t="n">
        <v>1</v>
      </c>
      <c r="G687" s="18" t="inlineStr">
        <is>
          <t>箱</t>
        </is>
      </c>
      <c r="H687" s="18" t="n">
        <v>825</v>
      </c>
      <c r="I687" s="342">
        <f>F687*H687</f>
        <v/>
      </c>
      <c r="J687" s="18" t="inlineStr">
        <is>
          <t>智锐</t>
        </is>
      </c>
      <c r="K687" s="335" t="n">
        <v>75</v>
      </c>
      <c r="L687" s="17" t="inlineStr">
        <is>
          <t>无锡德邦</t>
        </is>
      </c>
    </row>
    <row r="688" ht="18" customHeight="1" s="322">
      <c r="A688" s="20" t="n">
        <v>45401</v>
      </c>
      <c r="B688" s="14" t="n"/>
      <c r="C688" s="14" t="inlineStr">
        <is>
          <t>佛山市翔洁洗涤服务有限公司</t>
        </is>
      </c>
      <c r="D688" s="14" t="inlineStr">
        <is>
          <t>英国蜡粉-23213备货出</t>
        </is>
      </c>
      <c r="E688" s="14" t="inlineStr">
        <is>
          <t>20kg/纸箱</t>
        </is>
      </c>
      <c r="F688" s="17" t="n">
        <v>3</v>
      </c>
      <c r="G688" s="18" t="inlineStr">
        <is>
          <t>箱</t>
        </is>
      </c>
      <c r="H688" s="18" t="n">
        <v>825</v>
      </c>
      <c r="I688" s="342">
        <f>F688*H688</f>
        <v/>
      </c>
      <c r="J688" s="18" t="inlineStr">
        <is>
          <t>智锐</t>
        </is>
      </c>
      <c r="K688" s="334" t="n">
        <v>170</v>
      </c>
      <c r="L688" s="327" t="inlineStr">
        <is>
          <t>城市之星</t>
        </is>
      </c>
    </row>
    <row r="689" ht="18" customHeight="1" s="322">
      <c r="A689" s="20" t="n">
        <v>45401</v>
      </c>
      <c r="B689" s="14" t="n"/>
      <c r="C689" s="14" t="inlineStr">
        <is>
          <t>佛山市翔洁洗涤服务有限公司</t>
        </is>
      </c>
      <c r="D689" s="16" t="inlineStr">
        <is>
          <t>美国小地球蜡膏Clena Cote-23084备货出</t>
        </is>
      </c>
      <c r="E689" s="16" t="inlineStr">
        <is>
          <t xml:space="preserve">16kg/桶  </t>
        </is>
      </c>
      <c r="F689" s="18" t="n">
        <v>2</v>
      </c>
      <c r="G689" s="18" t="inlineStr">
        <is>
          <t>桶</t>
        </is>
      </c>
      <c r="H689" s="18" t="n">
        <v>1150</v>
      </c>
      <c r="I689" s="342">
        <f>F689*H689</f>
        <v/>
      </c>
      <c r="J689" s="18" t="inlineStr">
        <is>
          <t>智锐</t>
        </is>
      </c>
      <c r="K689" s="329" t="n"/>
      <c r="L689" s="329" t="n"/>
    </row>
    <row r="690" ht="18" customFormat="1" customHeight="1" s="6">
      <c r="A690" s="11" t="n">
        <v>45401</v>
      </c>
      <c r="B690" s="12" t="n">
        <v>23288</v>
      </c>
      <c r="C690" s="145" t="inlineStr">
        <is>
          <t>万骏通用机械经营部-四川领冠酒店设备有限公司</t>
        </is>
      </c>
      <c r="D690" s="12" t="inlineStr">
        <is>
          <t>棉橡胶带</t>
        </is>
      </c>
      <c r="E690" s="12" t="inlineStr">
        <is>
          <t>50*1170mm</t>
        </is>
      </c>
      <c r="F690" s="33" t="n">
        <v>10</v>
      </c>
      <c r="G690" s="33" t="inlineStr">
        <is>
          <t>条</t>
        </is>
      </c>
      <c r="H690" s="33">
        <f>1.17*16+6</f>
        <v/>
      </c>
      <c r="I690" s="367">
        <f>F690*H690</f>
        <v/>
      </c>
      <c r="J690" s="33" t="inlineStr">
        <is>
          <t>到付</t>
        </is>
      </c>
      <c r="K690" s="356" t="n">
        <v>0</v>
      </c>
      <c r="L690" s="357" t="inlineStr">
        <is>
          <t>德邦</t>
        </is>
      </c>
    </row>
    <row r="691" ht="18" customFormat="1" customHeight="1" s="6">
      <c r="A691" s="11" t="n">
        <v>45401</v>
      </c>
      <c r="B691" s="12" t="n">
        <v>23288</v>
      </c>
      <c r="C691" s="145" t="inlineStr">
        <is>
          <t>万骏通用机械经营部-四川领冠酒店设备有限公司</t>
        </is>
      </c>
      <c r="D691" s="12" t="inlineStr">
        <is>
          <t>棉橡胶带</t>
        </is>
      </c>
      <c r="E691" s="12" t="inlineStr">
        <is>
          <t>50*2690mm</t>
        </is>
      </c>
      <c r="F691" s="33" t="n">
        <v>10</v>
      </c>
      <c r="G691" s="33" t="inlineStr">
        <is>
          <t>条</t>
        </is>
      </c>
      <c r="H691" s="33">
        <f>2.69*16+6</f>
        <v/>
      </c>
      <c r="I691" s="367">
        <f>F691*H691</f>
        <v/>
      </c>
      <c r="J691" s="33" t="inlineStr">
        <is>
          <t>到付</t>
        </is>
      </c>
      <c r="K691" s="328" t="n"/>
      <c r="L691" s="328" t="n"/>
    </row>
    <row r="692" ht="18" customFormat="1" customHeight="1" s="6">
      <c r="A692" s="11" t="n">
        <v>45401</v>
      </c>
      <c r="B692" s="12" t="n">
        <v>23288</v>
      </c>
      <c r="C692" s="145" t="inlineStr">
        <is>
          <t>万骏通用机械经营部-四川领冠酒店设备有限公司</t>
        </is>
      </c>
      <c r="D692" s="12" t="inlineStr">
        <is>
          <t>褐色弹力带</t>
        </is>
      </c>
      <c r="E692" s="12" t="inlineStr">
        <is>
          <t>50*670mm</t>
        </is>
      </c>
      <c r="F692" s="33" t="n">
        <v>12</v>
      </c>
      <c r="G692" s="33" t="inlineStr">
        <is>
          <t>条</t>
        </is>
      </c>
      <c r="H692" s="33" t="n">
        <v>31.2</v>
      </c>
      <c r="I692" s="367">
        <f>F692*H692</f>
        <v/>
      </c>
      <c r="J692" s="33" t="inlineStr">
        <is>
          <t>到付</t>
        </is>
      </c>
      <c r="K692" s="328" t="n"/>
      <c r="L692" s="328" t="n"/>
    </row>
    <row r="693" ht="18" customFormat="1" customHeight="1" s="6">
      <c r="A693" s="11" t="n">
        <v>45401</v>
      </c>
      <c r="B693" s="12" t="n">
        <v>23288</v>
      </c>
      <c r="C693" s="145" t="inlineStr">
        <is>
          <t>万骏通用机械经营部-四川领冠酒店设备有限公司</t>
        </is>
      </c>
      <c r="D693" s="12" t="inlineStr">
        <is>
          <t>褐色弹力带</t>
        </is>
      </c>
      <c r="E693" s="12" t="inlineStr">
        <is>
          <t>50*815mm</t>
        </is>
      </c>
      <c r="F693" s="33" t="n">
        <v>12</v>
      </c>
      <c r="G693" s="33" t="inlineStr">
        <is>
          <t>条</t>
        </is>
      </c>
      <c r="H693" s="33" t="n">
        <v>32.6</v>
      </c>
      <c r="I693" s="367">
        <f>F693*H693</f>
        <v/>
      </c>
      <c r="J693" s="33" t="inlineStr">
        <is>
          <t>到付</t>
        </is>
      </c>
      <c r="K693" s="328" t="n"/>
      <c r="L693" s="328" t="n"/>
    </row>
    <row r="694" ht="18" customFormat="1" customHeight="1" s="6">
      <c r="A694" s="11" t="n">
        <v>45401</v>
      </c>
      <c r="B694" s="12" t="n">
        <v>23288</v>
      </c>
      <c r="C694" s="145" t="inlineStr">
        <is>
          <t>万骏通用机械经营部-四川领冠酒店设备有限公司</t>
        </is>
      </c>
      <c r="D694" s="12" t="inlineStr">
        <is>
          <t>褐色弹力带</t>
        </is>
      </c>
      <c r="E694" s="12" t="inlineStr">
        <is>
          <t>50*675mm</t>
        </is>
      </c>
      <c r="F694" s="33" t="n">
        <v>12</v>
      </c>
      <c r="G694" s="33" t="inlineStr">
        <is>
          <t>条</t>
        </is>
      </c>
      <c r="H694" s="33" t="n">
        <v>31.2</v>
      </c>
      <c r="I694" s="367">
        <f>F694*H694</f>
        <v/>
      </c>
      <c r="J694" s="33" t="inlineStr">
        <is>
          <t>到付</t>
        </is>
      </c>
      <c r="K694" s="328" t="n"/>
      <c r="L694" s="328" t="n"/>
    </row>
    <row r="695" ht="18" customFormat="1" customHeight="1" s="6">
      <c r="A695" s="11" t="n">
        <v>45401</v>
      </c>
      <c r="B695" s="12" t="n">
        <v>23288</v>
      </c>
      <c r="C695" s="145" t="inlineStr">
        <is>
          <t>万骏通用机械经营部-四川领冠酒店设备有限公司</t>
        </is>
      </c>
      <c r="D695" s="12" t="inlineStr">
        <is>
          <t>褐色弹力带</t>
        </is>
      </c>
      <c r="E695" s="12" t="inlineStr">
        <is>
          <t>50*510mm</t>
        </is>
      </c>
      <c r="F695" s="33" t="n">
        <v>12</v>
      </c>
      <c r="G695" s="33" t="inlineStr">
        <is>
          <t>条</t>
        </is>
      </c>
      <c r="H695" s="33" t="n">
        <v>27.8</v>
      </c>
      <c r="I695" s="367">
        <f>F695*H695</f>
        <v/>
      </c>
      <c r="J695" s="33" t="inlineStr">
        <is>
          <t>到付</t>
        </is>
      </c>
      <c r="K695" s="328" t="n"/>
      <c r="L695" s="328" t="n"/>
    </row>
    <row r="696" ht="18" customFormat="1" customHeight="1" s="6">
      <c r="A696" s="11" t="n">
        <v>45401</v>
      </c>
      <c r="B696" s="12" t="n">
        <v>23288</v>
      </c>
      <c r="C696" s="145" t="inlineStr">
        <is>
          <t>万骏通用机械经营部-四川领冠酒店设备有限公司</t>
        </is>
      </c>
      <c r="D696" s="12" t="inlineStr">
        <is>
          <t>进口蓝线全棉带</t>
        </is>
      </c>
      <c r="E696" s="12" t="inlineStr">
        <is>
          <t>50*2320mm</t>
        </is>
      </c>
      <c r="F696" s="33" t="n">
        <v>47</v>
      </c>
      <c r="G696" s="33" t="inlineStr">
        <is>
          <t>条</t>
        </is>
      </c>
      <c r="H696" s="33">
        <f>2.32*8.4+6</f>
        <v/>
      </c>
      <c r="I696" s="367">
        <f>F696*H696</f>
        <v/>
      </c>
      <c r="J696" s="33" t="inlineStr">
        <is>
          <t>到付</t>
        </is>
      </c>
      <c r="K696" s="329" t="n"/>
      <c r="L696" s="329" t="n"/>
    </row>
    <row r="697" ht="18" customHeight="1" s="322">
      <c r="A697" s="20" t="n">
        <v>45402</v>
      </c>
      <c r="B697" s="14" t="n"/>
      <c r="C697" s="80" t="inlineStr">
        <is>
          <t>内蒙古博阳酒店用品有限公司</t>
        </is>
      </c>
      <c r="D697" s="16" t="inlineStr">
        <is>
          <t>JTX600导向带-无锡发</t>
        </is>
      </c>
      <c r="E697" s="35" t="inlineStr">
        <is>
          <t xml:space="preserve">400米/卷  </t>
        </is>
      </c>
      <c r="F697" s="18" t="n">
        <v>2</v>
      </c>
      <c r="G697" s="18" t="inlineStr">
        <is>
          <t>卷</t>
        </is>
      </c>
      <c r="H697" s="18" t="n">
        <v>235</v>
      </c>
      <c r="I697" s="342">
        <f>F697*H697</f>
        <v/>
      </c>
      <c r="J697" s="21" t="inlineStr">
        <is>
          <t>智锐</t>
        </is>
      </c>
      <c r="K697" s="335" t="n"/>
      <c r="L697" s="17" t="n"/>
    </row>
    <row r="698" ht="18" customHeight="1" s="322">
      <c r="A698" s="20" t="n">
        <v>45404</v>
      </c>
      <c r="B698" s="14" t="n"/>
      <c r="C698" s="16" t="inlineStr">
        <is>
          <t>西安乐为机电设备有限公司</t>
        </is>
      </c>
      <c r="D698" s="16" t="inlineStr">
        <is>
          <t>美国小地球蜡粉-23213备货出</t>
        </is>
      </c>
      <c r="E698" s="16" t="inlineStr">
        <is>
          <t xml:space="preserve">22.5公斤/桶  </t>
        </is>
      </c>
      <c r="F698" s="17" t="n">
        <v>5</v>
      </c>
      <c r="G698" s="18" t="inlineStr">
        <is>
          <t>桶</t>
        </is>
      </c>
      <c r="H698" s="18" t="n">
        <v>1147.5</v>
      </c>
      <c r="I698" s="342">
        <f>F698*H698</f>
        <v/>
      </c>
      <c r="J698" s="19" t="inlineStr">
        <is>
          <t>到付</t>
        </is>
      </c>
      <c r="K698" s="335" t="n">
        <v>0</v>
      </c>
      <c r="L698" s="17" t="inlineStr">
        <is>
          <t>/</t>
        </is>
      </c>
    </row>
    <row r="699" ht="18" customHeight="1" s="322">
      <c r="A699" s="20" t="n">
        <v>45404</v>
      </c>
      <c r="B699" s="14" t="n"/>
      <c r="C699" s="48" t="inlineStr">
        <is>
          <t>杨博理 宝城武经理</t>
        </is>
      </c>
      <c r="D699" s="16" t="inlineStr">
        <is>
          <t>T900 AID 毛毡，包边缝合-23213备货出</t>
        </is>
      </c>
      <c r="E699" s="35" t="inlineStr">
        <is>
          <t xml:space="preserve">3.6*5.2米*2张 </t>
        </is>
      </c>
      <c r="F699" s="17" t="n">
        <v>10.4</v>
      </c>
      <c r="G699" s="18" t="inlineStr">
        <is>
          <t>米</t>
        </is>
      </c>
      <c r="H699" s="18" t="n">
        <v>180</v>
      </c>
      <c r="I699" s="342">
        <f>F699*H699</f>
        <v/>
      </c>
      <c r="J699" s="18" t="inlineStr">
        <is>
          <t>智锐</t>
        </is>
      </c>
      <c r="K699" s="348" t="n">
        <v>110</v>
      </c>
      <c r="L699" s="17" t="inlineStr">
        <is>
          <t>城市之星</t>
        </is>
      </c>
    </row>
    <row r="700" ht="18" customFormat="1" customHeight="1" s="3">
      <c r="A700" s="30" t="n">
        <v>45404</v>
      </c>
      <c r="B700" s="27" t="n"/>
      <c r="C700" s="27" t="inlineStr">
        <is>
          <t>合肥安施洗涤设备有限公司</t>
        </is>
      </c>
      <c r="D700" s="175" t="inlineStr">
        <is>
          <t>美国3/4导向带-23084备货出</t>
        </is>
      </c>
      <c r="E700" s="27" t="inlineStr">
        <is>
          <t xml:space="preserve">100 码=91.44米 </t>
        </is>
      </c>
      <c r="F700" s="28" t="n">
        <v>3</v>
      </c>
      <c r="G700" s="28" t="inlineStr">
        <is>
          <t>盒</t>
        </is>
      </c>
      <c r="H700" s="28" t="n">
        <v>87</v>
      </c>
      <c r="I700" s="369">
        <f>F700*H700</f>
        <v/>
      </c>
      <c r="J700" s="28" t="inlineStr">
        <is>
          <t>智锐</t>
        </is>
      </c>
      <c r="K700" s="335" t="n">
        <v>11</v>
      </c>
      <c r="L700" s="17" t="inlineStr">
        <is>
          <t>德邦</t>
        </is>
      </c>
    </row>
    <row r="701" ht="18" customHeight="1" s="322">
      <c r="A701" s="20" t="n">
        <v>45404</v>
      </c>
      <c r="B701" s="14" t="n">
        <v>23289</v>
      </c>
      <c r="C701" s="48" t="inlineStr">
        <is>
          <t>海口九源酒店设备维修有限公司</t>
        </is>
      </c>
      <c r="D701" s="14" t="inlineStr">
        <is>
          <t>Po:23103改制</t>
        </is>
      </c>
      <c r="E701" s="14" t="inlineStr">
        <is>
          <t>不含扣长度尽量往725mm做，不能小于722mm</t>
        </is>
      </c>
      <c r="F701" s="18" t="n">
        <v>4</v>
      </c>
      <c r="G701" s="18" t="inlineStr">
        <is>
          <t>条</t>
        </is>
      </c>
      <c r="H701" s="18" t="n">
        <v>16.3</v>
      </c>
      <c r="I701" s="342">
        <f>F701*H701</f>
        <v/>
      </c>
      <c r="J701" s="18" t="inlineStr">
        <is>
          <t>智锐</t>
        </is>
      </c>
      <c r="K701" s="335" t="n">
        <v>14</v>
      </c>
      <c r="L701" s="17" t="inlineStr">
        <is>
          <t>德邦</t>
        </is>
      </c>
    </row>
    <row r="702" ht="18" customHeight="1" s="322">
      <c r="A702" s="38" t="n">
        <v>45404</v>
      </c>
      <c r="B702" s="16" t="n">
        <v>23290</v>
      </c>
      <c r="C702" s="16" t="inlineStr">
        <is>
          <t xml:space="preserve">浙江雅澜洗涤有限公司 </t>
        </is>
      </c>
      <c r="D702" s="16" t="inlineStr">
        <is>
          <t>英国蜡粉-安德鲁无锡外仓发</t>
        </is>
      </c>
      <c r="E702" s="16" t="inlineStr">
        <is>
          <t xml:space="preserve">20公斤/纸箱  </t>
        </is>
      </c>
      <c r="F702" s="18" t="n">
        <v>6</v>
      </c>
      <c r="G702" s="18" t="inlineStr">
        <is>
          <t>箱</t>
        </is>
      </c>
      <c r="H702" s="18" t="n">
        <v>825</v>
      </c>
      <c r="I702" s="342">
        <f>F702*H702</f>
        <v/>
      </c>
      <c r="J702" s="18" t="inlineStr">
        <is>
          <t>智锐</t>
        </is>
      </c>
      <c r="K702" s="335" t="n">
        <v>90</v>
      </c>
      <c r="L702" s="221" t="inlineStr">
        <is>
          <t>无锡百世</t>
        </is>
      </c>
    </row>
    <row r="703" ht="18" customHeight="1" s="322">
      <c r="A703" s="20" t="n">
        <v>45404</v>
      </c>
      <c r="B703" s="14" t="n"/>
      <c r="C703" s="16" t="inlineStr">
        <is>
          <t>深圳市华昊贸易有限公司</t>
        </is>
      </c>
      <c r="D703" s="16" t="inlineStr">
        <is>
          <t>T900 AID 毛毡，包边缝合-23213备货出</t>
        </is>
      </c>
      <c r="E703" s="16" t="inlineStr">
        <is>
          <t>3.6*7.5米*6张</t>
        </is>
      </c>
      <c r="F703" s="17" t="n">
        <v>45</v>
      </c>
      <c r="G703" s="18" t="inlineStr">
        <is>
          <t>米</t>
        </is>
      </c>
      <c r="H703" s="18" t="n">
        <v>180</v>
      </c>
      <c r="I703" s="342">
        <f>F703*H703</f>
        <v/>
      </c>
      <c r="J703" s="18" t="inlineStr">
        <is>
          <t>智锐</t>
        </is>
      </c>
      <c r="K703" s="348" t="n">
        <v>350</v>
      </c>
      <c r="L703" s="17" t="inlineStr">
        <is>
          <t>城市之星</t>
        </is>
      </c>
      <c r="M703" s="1" t="n"/>
    </row>
    <row r="704" ht="18" customHeight="1" s="322">
      <c r="A704" s="20" t="n">
        <v>45404</v>
      </c>
      <c r="B704" s="14" t="n">
        <v>23291</v>
      </c>
      <c r="C704" s="14" t="inlineStr">
        <is>
          <t xml:space="preserve">北京京西霞光清洁有限公司 </t>
        </is>
      </c>
      <c r="D704" s="16" t="inlineStr">
        <is>
          <t>HT高温芳纶毡，包边缝合</t>
        </is>
      </c>
      <c r="E704" s="16" t="inlineStr">
        <is>
          <t>3.8*7.5米*3张</t>
        </is>
      </c>
      <c r="F704" s="17" t="n">
        <v>22.5</v>
      </c>
      <c r="G704" s="18" t="inlineStr">
        <is>
          <t>米</t>
        </is>
      </c>
      <c r="H704" s="34" t="n">
        <v>779</v>
      </c>
      <c r="I704" s="342">
        <f>F704*H704</f>
        <v/>
      </c>
      <c r="J704" s="18" t="inlineStr">
        <is>
          <t>智锐</t>
        </is>
      </c>
      <c r="K704" s="334" t="n">
        <v>380</v>
      </c>
      <c r="L704" s="327" t="inlineStr">
        <is>
          <t>城市之星</t>
        </is>
      </c>
    </row>
    <row r="705" ht="18" customHeight="1" s="322">
      <c r="A705" s="20" t="n">
        <v>45404</v>
      </c>
      <c r="B705" s="14" t="n"/>
      <c r="C705" s="14" t="inlineStr">
        <is>
          <t xml:space="preserve">北京京西霞光清洁有限公司 </t>
        </is>
      </c>
      <c r="D705" s="16" t="inlineStr">
        <is>
          <t>T900 AID 毛毡，包边缝合-23213备货出</t>
        </is>
      </c>
      <c r="E705" s="16" t="inlineStr">
        <is>
          <t>3.6*7.5米*3张</t>
        </is>
      </c>
      <c r="F705" s="17" t="n">
        <v>22.5</v>
      </c>
      <c r="G705" s="18" t="inlineStr">
        <is>
          <t>米</t>
        </is>
      </c>
      <c r="H705" s="18" t="n">
        <v>180</v>
      </c>
      <c r="I705" s="342">
        <f>F705*H705</f>
        <v/>
      </c>
      <c r="J705" s="18" t="inlineStr">
        <is>
          <t>智锐</t>
        </is>
      </c>
      <c r="K705" s="329" t="n"/>
      <c r="L705" s="329" t="n"/>
    </row>
    <row r="706" ht="18" customHeight="1" s="322">
      <c r="A706" s="20" t="n">
        <v>45405</v>
      </c>
      <c r="B706" s="14" t="n"/>
      <c r="C706" s="14" t="inlineStr">
        <is>
          <t>鼎鑫烟酒店-罗世军</t>
        </is>
      </c>
      <c r="D706" s="14" t="inlineStr">
        <is>
          <t>英国蜡粉-23213备货出</t>
        </is>
      </c>
      <c r="E706" s="14" t="inlineStr">
        <is>
          <t>20kg/纸箱</t>
        </is>
      </c>
      <c r="F706" s="17" t="n">
        <v>1</v>
      </c>
      <c r="G706" s="18" t="inlineStr">
        <is>
          <t>箱</t>
        </is>
      </c>
      <c r="H706" s="18" t="n">
        <v>825</v>
      </c>
      <c r="I706" s="342">
        <f>F706*H706</f>
        <v/>
      </c>
      <c r="J706" s="19" t="inlineStr">
        <is>
          <t>到付</t>
        </is>
      </c>
      <c r="K706" s="335" t="n">
        <v>0</v>
      </c>
      <c r="L706" s="17" t="inlineStr">
        <is>
          <t>/</t>
        </is>
      </c>
      <c r="M706" s="5" t="n"/>
      <c r="N706" s="2" t="n"/>
      <c r="O706" s="372" t="n"/>
      <c r="P706" s="25" t="n"/>
      <c r="Q706" s="25" t="n"/>
      <c r="R706" s="5" t="n"/>
    </row>
    <row r="707" ht="18" customHeight="1" s="322">
      <c r="A707" s="20" t="n">
        <v>45405</v>
      </c>
      <c r="B707" s="14" t="n">
        <v>23292</v>
      </c>
      <c r="C707" s="131" t="inlineStr">
        <is>
          <t>北京创新古道清洁科技有限公司</t>
        </is>
      </c>
      <c r="D707" s="42" t="inlineStr">
        <is>
          <t>扣接打孔防滑条毛毡型送料带
缝制防滑条白色</t>
        </is>
      </c>
      <c r="E707" s="14" t="inlineStr">
        <is>
          <t>68X3300mm</t>
        </is>
      </c>
      <c r="F707" s="17" t="n">
        <v>16</v>
      </c>
      <c r="G707" s="17" t="inlineStr">
        <is>
          <t>条</t>
        </is>
      </c>
      <c r="H707" s="17" t="n">
        <v>90</v>
      </c>
      <c r="I707" s="342">
        <f>F707*H707</f>
        <v/>
      </c>
      <c r="J707" s="18" t="inlineStr">
        <is>
          <t>智锐</t>
        </is>
      </c>
      <c r="K707" s="334" t="n">
        <v>33</v>
      </c>
      <c r="L707" s="327" t="inlineStr">
        <is>
          <t>德邦</t>
        </is>
      </c>
      <c r="M707" s="238" t="n"/>
    </row>
    <row r="708" ht="18" customHeight="1" s="322">
      <c r="A708" s="20" t="n">
        <v>45405</v>
      </c>
      <c r="B708" s="14" t="n">
        <v>23292</v>
      </c>
      <c r="C708" s="81" t="inlineStr">
        <is>
          <t>北京创新古道清洁科技有限公司</t>
        </is>
      </c>
      <c r="D708" s="22" t="inlineStr">
        <is>
          <t>热熔胶布</t>
        </is>
      </c>
      <c r="E708" s="22" t="inlineStr">
        <is>
          <t>20mm*50米*2卷</t>
        </is>
      </c>
      <c r="F708" s="21" t="n">
        <v>100</v>
      </c>
      <c r="G708" s="21" t="inlineStr">
        <is>
          <t>米</t>
        </is>
      </c>
      <c r="H708" s="21" t="n">
        <v>4.8</v>
      </c>
      <c r="I708" s="342">
        <f>F708*H708</f>
        <v/>
      </c>
      <c r="J708" s="18" t="inlineStr">
        <is>
          <t>智锐</t>
        </is>
      </c>
      <c r="K708" s="329" t="n"/>
      <c r="L708" s="329" t="n"/>
    </row>
    <row r="709" ht="18" customHeight="1" s="322">
      <c r="A709" s="20" t="n">
        <v>45405</v>
      </c>
      <c r="B709" s="14" t="n">
        <v>23295</v>
      </c>
      <c r="C709" s="14" t="inlineStr">
        <is>
          <t>贵阳市白云区红城洗涤中心</t>
        </is>
      </c>
      <c r="D709" s="14" t="inlineStr">
        <is>
          <t>高温包辊布套，不带内毡</t>
        </is>
      </c>
      <c r="E709" s="14" t="inlineStr">
        <is>
          <t>3480×1550×0.5mm</t>
        </is>
      </c>
      <c r="F709" s="21" t="n">
        <v>3</v>
      </c>
      <c r="G709" s="21" t="inlineStr">
        <is>
          <t>张</t>
        </is>
      </c>
      <c r="H709" s="21" t="n">
        <v>352</v>
      </c>
      <c r="I709" s="342">
        <f>F709*H709</f>
        <v/>
      </c>
      <c r="J709" s="18" t="inlineStr">
        <is>
          <t>智锐</t>
        </is>
      </c>
      <c r="K709" s="334" t="n">
        <v>280</v>
      </c>
      <c r="L709" s="327" t="inlineStr">
        <is>
          <t>城市之星</t>
        </is>
      </c>
    </row>
    <row r="710" ht="18" customHeight="1" s="322">
      <c r="A710" s="20" t="n">
        <v>45405</v>
      </c>
      <c r="B710" s="14" t="n"/>
      <c r="C710" s="14" t="inlineStr">
        <is>
          <t>贵阳市白云区红城洗涤中心</t>
        </is>
      </c>
      <c r="D710" s="16" t="inlineStr">
        <is>
          <t>T900 AID 毛毡，包边缝合-23213备货出</t>
        </is>
      </c>
      <c r="E710" s="16" t="inlineStr">
        <is>
          <t>3.6*7.5米*4张</t>
        </is>
      </c>
      <c r="F710" s="17" t="n">
        <v>30</v>
      </c>
      <c r="G710" s="18" t="inlineStr">
        <is>
          <t>米</t>
        </is>
      </c>
      <c r="H710" s="18" t="n">
        <v>180</v>
      </c>
      <c r="I710" s="342">
        <f>F710*H710</f>
        <v/>
      </c>
      <c r="J710" s="18" t="inlineStr">
        <is>
          <t>智锐</t>
        </is>
      </c>
      <c r="K710" s="329" t="n"/>
      <c r="L710" s="329" t="n"/>
    </row>
    <row r="711" ht="18" customHeight="1" s="322">
      <c r="A711" s="20" t="n">
        <v>45405</v>
      </c>
      <c r="B711" s="14" t="n"/>
      <c r="C711" s="310" t="inlineStr">
        <is>
          <t xml:space="preserve"> 冯祖志</t>
        </is>
      </c>
      <c r="D711" s="91" t="inlineStr">
        <is>
          <t>耐高温包辊毡套</t>
        </is>
      </c>
      <c r="E711" s="92" t="inlineStr">
        <is>
          <t>毛毡规格3450×860×450g/㎡高温包布规格3480×1550×0.5</t>
        </is>
      </c>
      <c r="F711" s="93" t="n">
        <v>2</v>
      </c>
      <c r="G711" s="94" t="inlineStr">
        <is>
          <t>套</t>
        </is>
      </c>
      <c r="H711" s="94" t="n">
        <v>638</v>
      </c>
      <c r="I711" s="342">
        <f>F711*H711</f>
        <v/>
      </c>
      <c r="J711" s="19" t="inlineStr">
        <is>
          <t>到付</t>
        </is>
      </c>
      <c r="K711" s="335" t="n">
        <v>0</v>
      </c>
      <c r="L711" s="17" t="inlineStr">
        <is>
          <t>/</t>
        </is>
      </c>
    </row>
    <row r="712" ht="18" customHeight="1" s="322">
      <c r="A712" s="20" t="n">
        <v>45405</v>
      </c>
      <c r="B712" s="14" t="n"/>
      <c r="C712" s="16" t="inlineStr">
        <is>
          <t>泰州李珍</t>
        </is>
      </c>
      <c r="D712" s="16" t="inlineStr">
        <is>
          <t>T900 AID 毛毡，包边缝合-23213备货出</t>
        </is>
      </c>
      <c r="E712" s="14" t="inlineStr">
        <is>
          <t>3.6*7.6米*1张</t>
        </is>
      </c>
      <c r="F712" s="17" t="n">
        <v>7.6</v>
      </c>
      <c r="G712" s="18" t="inlineStr">
        <is>
          <t>米</t>
        </is>
      </c>
      <c r="H712" s="18" t="n">
        <v>180</v>
      </c>
      <c r="I712" s="342">
        <f>F712*H712</f>
        <v/>
      </c>
      <c r="J712" s="18" t="inlineStr">
        <is>
          <t>智锐</t>
        </is>
      </c>
      <c r="K712" s="335" t="n">
        <v>48</v>
      </c>
      <c r="L712" s="17" t="inlineStr">
        <is>
          <t>德邦</t>
        </is>
      </c>
    </row>
    <row r="713" ht="18" customHeight="1" s="322">
      <c r="A713" s="20" t="n">
        <v>45405</v>
      </c>
      <c r="B713" s="14" t="n">
        <v>23296</v>
      </c>
      <c r="C713" s="14" t="inlineStr">
        <is>
          <t>湖南佰泽贸易有限公司</t>
        </is>
      </c>
      <c r="D713" s="16" t="inlineStr">
        <is>
          <t>清洁剂</t>
        </is>
      </c>
      <c r="E713" s="16" t="inlineStr">
        <is>
          <t xml:space="preserve">5# </t>
        </is>
      </c>
      <c r="F713" s="17" t="n">
        <v>8</v>
      </c>
      <c r="G713" s="18" t="inlineStr">
        <is>
          <t>瓶</t>
        </is>
      </c>
      <c r="H713" s="18" t="n">
        <v>120</v>
      </c>
      <c r="I713" s="342">
        <f>F713*H713</f>
        <v/>
      </c>
      <c r="J713" s="19" t="inlineStr">
        <is>
          <t>到付</t>
        </is>
      </c>
      <c r="K713" s="330" t="n">
        <v>0</v>
      </c>
      <c r="L713" s="327" t="inlineStr">
        <is>
          <t>/</t>
        </is>
      </c>
    </row>
    <row r="714" ht="18" customHeight="1" s="322">
      <c r="A714" s="20" t="n">
        <v>45405</v>
      </c>
      <c r="B714" s="14" t="n">
        <v>23296</v>
      </c>
      <c r="C714" s="14" t="inlineStr">
        <is>
          <t>湖南佰泽贸易有限公司</t>
        </is>
      </c>
      <c r="D714" s="16" t="inlineStr">
        <is>
          <t>美国小地球蜡粉</t>
        </is>
      </c>
      <c r="E714" s="16" t="inlineStr">
        <is>
          <t xml:space="preserve">22.5公斤/桶 </t>
        </is>
      </c>
      <c r="F714" s="17" t="n">
        <v>6</v>
      </c>
      <c r="G714" s="18" t="inlineStr">
        <is>
          <t>桶</t>
        </is>
      </c>
      <c r="H714" s="18" t="n">
        <v>1147.5</v>
      </c>
      <c r="I714" s="342">
        <f>F714*H714</f>
        <v/>
      </c>
      <c r="J714" s="19" t="inlineStr">
        <is>
          <t>到付</t>
        </is>
      </c>
      <c r="K714" s="328" t="n"/>
      <c r="L714" s="328" t="n"/>
    </row>
    <row r="715" ht="18" customHeight="1" s="322">
      <c r="A715" s="20" t="n">
        <v>45405</v>
      </c>
      <c r="B715" s="14" t="n">
        <v>23296</v>
      </c>
      <c r="C715" s="16" t="inlineStr">
        <is>
          <t>湖南佰泽贸易有限公司</t>
        </is>
      </c>
      <c r="D715" s="16" t="inlineStr">
        <is>
          <t xml:space="preserve">抽绳式水洗网袋  </t>
        </is>
      </c>
      <c r="E715" s="16" t="inlineStr">
        <is>
          <t>90*120cm  不要白色补丁/包装需透明塑料袋包装 ，并且标明数量规格</t>
        </is>
      </c>
      <c r="F715" s="18" t="n">
        <v>20</v>
      </c>
      <c r="G715" s="18" t="inlineStr">
        <is>
          <t>个</t>
        </is>
      </c>
      <c r="H715" s="18" t="n">
        <v>49</v>
      </c>
      <c r="I715" s="342">
        <f>F715*H715</f>
        <v/>
      </c>
      <c r="J715" s="19" t="inlineStr">
        <is>
          <t>到付</t>
        </is>
      </c>
      <c r="K715" s="328" t="n"/>
      <c r="L715" s="328" t="n"/>
    </row>
    <row r="716" ht="18" customHeight="1" s="322">
      <c r="A716" s="20" t="n">
        <v>45405</v>
      </c>
      <c r="B716" s="14" t="n">
        <v>23296</v>
      </c>
      <c r="C716" s="16" t="inlineStr">
        <is>
          <t>湖南佰泽贸易有限公司</t>
        </is>
      </c>
      <c r="D716" s="16" t="inlineStr">
        <is>
          <t>抽绳式水洗网袋</t>
        </is>
      </c>
      <c r="E716" s="16" t="inlineStr">
        <is>
          <t>60*90cm   不要白色补丁/包装需透明塑料袋包装 ，并且标明数量规格</t>
        </is>
      </c>
      <c r="F716" s="18" t="n">
        <v>3</v>
      </c>
      <c r="G716" s="18" t="inlineStr">
        <is>
          <t>个</t>
        </is>
      </c>
      <c r="H716" s="18" t="n">
        <v>34</v>
      </c>
      <c r="I716" s="342">
        <f>F716*H716</f>
        <v/>
      </c>
      <c r="J716" s="19" t="inlineStr">
        <is>
          <t>到付</t>
        </is>
      </c>
      <c r="K716" s="328" t="n"/>
      <c r="L716" s="328" t="n"/>
    </row>
    <row r="717" ht="18" customHeight="1" s="322">
      <c r="A717" s="20" t="n">
        <v>45405</v>
      </c>
      <c r="B717" s="14" t="n">
        <v>23296</v>
      </c>
      <c r="C717" s="16" t="inlineStr">
        <is>
          <t>湖南佰泽贸易有限公司</t>
        </is>
      </c>
      <c r="D717" s="16" t="inlineStr">
        <is>
          <t>抽绳式水洗网袋</t>
        </is>
      </c>
      <c r="E717" s="16" t="inlineStr">
        <is>
          <t>45*60cm   不要白色补丁/包装需透明塑料袋包装 ，并且标明数量规格</t>
        </is>
      </c>
      <c r="F717" s="18" t="n">
        <v>20</v>
      </c>
      <c r="G717" s="18" t="inlineStr">
        <is>
          <t>个</t>
        </is>
      </c>
      <c r="H717" s="18" t="n">
        <v>21</v>
      </c>
      <c r="I717" s="342">
        <f>F717*H717</f>
        <v/>
      </c>
      <c r="J717" s="19" t="inlineStr">
        <is>
          <t>到付</t>
        </is>
      </c>
      <c r="K717" s="328" t="n"/>
      <c r="L717" s="328" t="n"/>
    </row>
    <row r="718" ht="18" customHeight="1" s="322">
      <c r="A718" s="20" t="n">
        <v>45405</v>
      </c>
      <c r="B718" s="14" t="n">
        <v>23296</v>
      </c>
      <c r="C718" s="16" t="inlineStr">
        <is>
          <t>湖南佰泽贸易有限公司</t>
        </is>
      </c>
      <c r="D718" s="16" t="inlineStr">
        <is>
          <t xml:space="preserve">抽绳式干洗网袋  </t>
        </is>
      </c>
      <c r="E718" s="16" t="inlineStr">
        <is>
          <t>45*60cm   不要白色补丁/包装需透明塑料袋包装 ，并且标明数量规格</t>
        </is>
      </c>
      <c r="F718" s="18" t="n">
        <v>11</v>
      </c>
      <c r="G718" s="18" t="inlineStr">
        <is>
          <t>个</t>
        </is>
      </c>
      <c r="H718" s="18" t="n">
        <v>21</v>
      </c>
      <c r="I718" s="342">
        <f>F718*H718</f>
        <v/>
      </c>
      <c r="J718" s="19" t="inlineStr">
        <is>
          <t>到付</t>
        </is>
      </c>
      <c r="K718" s="328" t="n"/>
      <c r="L718" s="328" t="n"/>
    </row>
    <row r="719" ht="18" customHeight="1" s="322">
      <c r="A719" s="20" t="n">
        <v>45405</v>
      </c>
      <c r="B719" s="14" t="n">
        <v>23296</v>
      </c>
      <c r="C719" s="16" t="inlineStr">
        <is>
          <t>湖南佰泽贸易有限公司</t>
        </is>
      </c>
      <c r="D719" s="16" t="inlineStr">
        <is>
          <t>抽绳式干洗网袋</t>
        </is>
      </c>
      <c r="E719" s="16" t="inlineStr">
        <is>
          <t>60*90cm   不要白色补丁/包装需透明塑料袋包装 ，并且标明数量规格</t>
        </is>
      </c>
      <c r="F719" s="18" t="n">
        <v>7</v>
      </c>
      <c r="G719" s="18" t="inlineStr">
        <is>
          <t>个</t>
        </is>
      </c>
      <c r="H719" s="18" t="n">
        <v>34</v>
      </c>
      <c r="I719" s="342">
        <f>F719*H719</f>
        <v/>
      </c>
      <c r="J719" s="19" t="inlineStr">
        <is>
          <t>到付</t>
        </is>
      </c>
      <c r="K719" s="329" t="n"/>
      <c r="L719" s="329" t="n"/>
    </row>
    <row r="720" ht="18" customHeight="1" s="322">
      <c r="A720" s="20" t="n">
        <v>45405</v>
      </c>
      <c r="B720" s="14" t="n">
        <v>23297</v>
      </c>
      <c r="C720" s="14" t="inlineStr">
        <is>
          <t>沈阳汇隆洗涤设备有限公司</t>
        </is>
      </c>
      <c r="D720" s="16" t="inlineStr">
        <is>
          <t xml:space="preserve">抽绳式水洗网袋  </t>
        </is>
      </c>
      <c r="E720" s="16" t="inlineStr">
        <is>
          <t xml:space="preserve">90*120cm  </t>
        </is>
      </c>
      <c r="F720" s="18" t="n">
        <v>2</v>
      </c>
      <c r="G720" s="18" t="inlineStr">
        <is>
          <t>个</t>
        </is>
      </c>
      <c r="H720" s="18" t="n">
        <v>49</v>
      </c>
      <c r="I720" s="342">
        <f>F720*H720</f>
        <v/>
      </c>
      <c r="J720" s="19" t="inlineStr">
        <is>
          <t>到付</t>
        </is>
      </c>
      <c r="K720" s="335" t="n">
        <v>0</v>
      </c>
      <c r="L720" s="17" t="inlineStr">
        <is>
          <t>/</t>
        </is>
      </c>
    </row>
    <row r="721" ht="18" customHeight="1" s="322">
      <c r="A721" s="20" t="n">
        <v>45405</v>
      </c>
      <c r="B721" s="14" t="n">
        <v>23298</v>
      </c>
      <c r="C721" s="14" t="inlineStr">
        <is>
          <t>深圳市保隆洗涤设备有限公司</t>
        </is>
      </c>
      <c r="D721" s="14" t="inlineStr">
        <is>
          <t>美国小地球蜡粉</t>
        </is>
      </c>
      <c r="E721" s="151" t="inlineStr">
        <is>
          <t>22.5kg/桶</t>
        </is>
      </c>
      <c r="F721" s="17" t="n">
        <v>1</v>
      </c>
      <c r="G721" s="17" t="inlineStr">
        <is>
          <t>桶</t>
        </is>
      </c>
      <c r="H721" s="17" t="n">
        <v>1147.5</v>
      </c>
      <c r="I721" s="342">
        <f>F721*H721</f>
        <v/>
      </c>
      <c r="J721" s="19" t="inlineStr">
        <is>
          <t>到付</t>
        </is>
      </c>
      <c r="K721" s="335" t="n">
        <v>0</v>
      </c>
      <c r="L721" s="17" t="inlineStr">
        <is>
          <t>/</t>
        </is>
      </c>
    </row>
    <row r="722" ht="18" customHeight="1" s="322">
      <c r="A722" s="20" t="n">
        <v>45405</v>
      </c>
      <c r="B722" s="14" t="n"/>
      <c r="C722" s="14" t="inlineStr">
        <is>
          <t>佳杰隆(厦门)机械设备有限公司</t>
        </is>
      </c>
      <c r="D722" s="16" t="inlineStr">
        <is>
          <t>美国小地球蜡粉-23213备货出</t>
        </is>
      </c>
      <c r="E722" s="16" t="inlineStr">
        <is>
          <t xml:space="preserve">22.5公斤/桶  </t>
        </is>
      </c>
      <c r="F722" s="17" t="n">
        <v>5</v>
      </c>
      <c r="G722" s="18" t="inlineStr">
        <is>
          <t>桶</t>
        </is>
      </c>
      <c r="H722" s="18" t="n">
        <v>1147.5</v>
      </c>
      <c r="I722" s="342">
        <f>F722*H722</f>
        <v/>
      </c>
      <c r="J722" s="18" t="inlineStr">
        <is>
          <t>智锐</t>
        </is>
      </c>
      <c r="K722" s="348" t="n">
        <v>170</v>
      </c>
      <c r="L722" s="17" t="inlineStr">
        <is>
          <t>城市之星</t>
        </is>
      </c>
    </row>
    <row r="723" ht="18" customHeight="1" s="322">
      <c r="A723" s="20" t="n">
        <v>45405</v>
      </c>
      <c r="B723" s="14" t="n"/>
      <c r="C723" s="14" t="inlineStr">
        <is>
          <t>济南格茵机械设备有限公司</t>
        </is>
      </c>
      <c r="D723" s="14" t="inlineStr">
        <is>
          <t>烘干机毡条套-无锡发</t>
        </is>
      </c>
      <c r="E723" s="14" t="inlineStr">
        <is>
          <t>高温外毡 长 2.4 米，宽 4.3cm /PE 内毡 长 2.4 米，宽 1.5cm</t>
        </is>
      </c>
      <c r="F723" s="17" t="n">
        <v>200</v>
      </c>
      <c r="G723" s="18" t="inlineStr">
        <is>
          <t>条</t>
        </is>
      </c>
      <c r="H723" s="18" t="n">
        <v>8.5</v>
      </c>
      <c r="I723" s="342">
        <f>F723*H723</f>
        <v/>
      </c>
      <c r="J723" s="18" t="inlineStr">
        <is>
          <t>智锐</t>
        </is>
      </c>
      <c r="K723" s="335" t="n">
        <v>87</v>
      </c>
      <c r="L723" s="14" t="inlineStr">
        <is>
          <t>无锡德邦</t>
        </is>
      </c>
    </row>
    <row r="724" ht="18" customHeight="1" s="322">
      <c r="A724" s="20" t="n">
        <v>45406</v>
      </c>
      <c r="B724" s="14" t="n"/>
      <c r="C724" s="16" t="inlineStr">
        <is>
          <t>四川宸宇洗涤服务有限公司</t>
        </is>
      </c>
      <c r="D724" s="16" t="inlineStr">
        <is>
          <t>涤棉带-无锡发</t>
        </is>
      </c>
      <c r="E724" s="35" t="inlineStr">
        <is>
          <t>150*7150mm</t>
        </is>
      </c>
      <c r="F724" s="17" t="n">
        <v>20</v>
      </c>
      <c r="G724" s="18" t="inlineStr">
        <is>
          <t>条</t>
        </is>
      </c>
      <c r="H724" s="18">
        <f>7.15*7.3</f>
        <v/>
      </c>
      <c r="I724" s="342">
        <f>F724*H724</f>
        <v/>
      </c>
      <c r="J724" s="18" t="inlineStr">
        <is>
          <t>智锐</t>
        </is>
      </c>
      <c r="K724" s="334" t="n">
        <v>172</v>
      </c>
      <c r="L724" s="327" t="inlineStr">
        <is>
          <t>无锡德邦</t>
        </is>
      </c>
    </row>
    <row r="725" ht="18" customHeight="1" s="322">
      <c r="A725" s="20" t="n">
        <v>45406</v>
      </c>
      <c r="B725" s="14" t="n"/>
      <c r="C725" s="16" t="inlineStr">
        <is>
          <t>四川宸宇洗涤服务有限公司</t>
        </is>
      </c>
      <c r="D725" s="16" t="inlineStr">
        <is>
          <t>涤棉带-无锡发</t>
        </is>
      </c>
      <c r="E725" s="35" t="inlineStr">
        <is>
          <t>75*7150mm</t>
        </is>
      </c>
      <c r="F725" s="17" t="n">
        <v>2</v>
      </c>
      <c r="G725" s="18" t="inlineStr">
        <is>
          <t>条</t>
        </is>
      </c>
      <c r="H725" s="18">
        <f>7.15*7.3/2</f>
        <v/>
      </c>
      <c r="I725" s="342">
        <f>F725*H725</f>
        <v/>
      </c>
      <c r="J725" s="18" t="inlineStr">
        <is>
          <t>智锐</t>
        </is>
      </c>
      <c r="K725" s="329" t="n"/>
      <c r="L725" s="329" t="n"/>
    </row>
    <row r="726" ht="18" customHeight="1" s="322">
      <c r="A726" s="20" t="n">
        <v>45406</v>
      </c>
      <c r="B726" s="16" t="n">
        <v>23301</v>
      </c>
      <c r="C726" s="14" t="inlineStr">
        <is>
          <t>广东玛仕洗涤有限公司</t>
        </is>
      </c>
      <c r="D726" s="16" t="inlineStr">
        <is>
          <t>进口红线全棉带</t>
        </is>
      </c>
      <c r="E726" s="16" t="inlineStr">
        <is>
          <t>50mm</t>
        </is>
      </c>
      <c r="F726" s="17" t="n">
        <v>100</v>
      </c>
      <c r="G726" s="18" t="inlineStr">
        <is>
          <t>米</t>
        </is>
      </c>
      <c r="H726" s="18" t="n">
        <v>8.4</v>
      </c>
      <c r="I726" s="342">
        <f>F726*H726</f>
        <v/>
      </c>
      <c r="J726" s="21" t="inlineStr">
        <is>
          <t>智锐</t>
        </is>
      </c>
      <c r="K726" s="335" t="n">
        <v>27</v>
      </c>
      <c r="L726" s="17" t="inlineStr">
        <is>
          <t>德邦</t>
        </is>
      </c>
    </row>
    <row r="727" ht="18" customHeight="1" s="322">
      <c r="A727" s="20" t="n">
        <v>45406</v>
      </c>
      <c r="B727" s="14" t="n">
        <v>23302</v>
      </c>
      <c r="C727" s="131" t="inlineStr">
        <is>
          <t>北京创新古道清洁科技有限公司</t>
        </is>
      </c>
      <c r="D727" s="42" t="inlineStr">
        <is>
          <t>扣接打孔防滑条毛毡型送料带
缝制防滑条白色</t>
        </is>
      </c>
      <c r="E727" s="14" t="inlineStr">
        <is>
          <t>68*4240mm</t>
        </is>
      </c>
      <c r="F727" s="17" t="n">
        <v>3</v>
      </c>
      <c r="G727" s="17" t="inlineStr">
        <is>
          <t>条</t>
        </is>
      </c>
      <c r="H727" s="17" t="n">
        <v>120</v>
      </c>
      <c r="I727" s="342">
        <f>F727*H727</f>
        <v/>
      </c>
      <c r="J727" s="18" t="inlineStr">
        <is>
          <t>智锐</t>
        </is>
      </c>
      <c r="K727" s="334" t="n">
        <v>0</v>
      </c>
      <c r="L727" s="327" t="inlineStr">
        <is>
          <t>德邦</t>
        </is>
      </c>
      <c r="M727" s="238" t="n"/>
    </row>
    <row r="728" ht="18" customHeight="1" s="322">
      <c r="A728" s="20" t="n">
        <v>45406</v>
      </c>
      <c r="B728" s="14" t="n">
        <v>23302</v>
      </c>
      <c r="C728" s="81" t="inlineStr">
        <is>
          <t>北京创新古道清洁科技有限公司</t>
        </is>
      </c>
      <c r="D728" s="22" t="inlineStr">
        <is>
          <t>热熔胶布</t>
        </is>
      </c>
      <c r="E728" s="22" t="inlineStr">
        <is>
          <t>20mm*50米*2卷</t>
        </is>
      </c>
      <c r="F728" s="21" t="n">
        <v>100</v>
      </c>
      <c r="G728" s="21" t="inlineStr">
        <is>
          <t>米</t>
        </is>
      </c>
      <c r="H728" s="21" t="n">
        <v>4.8</v>
      </c>
      <c r="I728" s="342">
        <f>F728*H728</f>
        <v/>
      </c>
      <c r="J728" s="18" t="inlineStr">
        <is>
          <t>智锐</t>
        </is>
      </c>
      <c r="K728" s="329" t="n"/>
      <c r="L728" s="329" t="n"/>
    </row>
    <row r="729" ht="18" customHeight="1" s="322">
      <c r="A729" s="20" t="n">
        <v>45406</v>
      </c>
      <c r="B729" s="14" t="n">
        <v>23303</v>
      </c>
      <c r="C729" s="81" t="inlineStr">
        <is>
          <t>宿邦立新(福建)洗涤科技有限公司</t>
        </is>
      </c>
      <c r="D729" s="16" t="inlineStr">
        <is>
          <t>美国小地球蜡粉</t>
        </is>
      </c>
      <c r="E729" s="16" t="inlineStr">
        <is>
          <t xml:space="preserve">22.5公斤/桶  </t>
        </is>
      </c>
      <c r="F729" s="17" t="n">
        <v>1</v>
      </c>
      <c r="G729" s="18" t="inlineStr">
        <is>
          <t>桶</t>
        </is>
      </c>
      <c r="H729" s="18" t="n">
        <v>1147.5</v>
      </c>
      <c r="I729" s="342">
        <f>F729*H729</f>
        <v/>
      </c>
      <c r="J729" s="18" t="inlineStr">
        <is>
          <t>智锐</t>
        </is>
      </c>
      <c r="K729" s="335" t="n">
        <v>90</v>
      </c>
      <c r="L729" s="14" t="inlineStr">
        <is>
          <t>城市之星</t>
        </is>
      </c>
    </row>
    <row r="730" ht="17.55" customHeight="1" s="322">
      <c r="A730" s="20" t="n">
        <v>45406</v>
      </c>
      <c r="B730" s="14" t="n">
        <v>23304</v>
      </c>
      <c r="C730" s="311" t="inlineStr">
        <is>
          <t>无锡智锐</t>
        </is>
      </c>
      <c r="D730" s="22" t="inlineStr">
        <is>
          <t>英国蜡粉-安德鲁无锡外仓发</t>
        </is>
      </c>
      <c r="E730" s="22" t="inlineStr">
        <is>
          <t xml:space="preserve">20公斤/纸箱  </t>
        </is>
      </c>
      <c r="F730" s="21" t="n">
        <v>8</v>
      </c>
      <c r="G730" s="21" t="inlineStr">
        <is>
          <t>箱</t>
        </is>
      </c>
      <c r="H730" s="21" t="n">
        <v>825</v>
      </c>
      <c r="I730" s="342">
        <f>F730*H730</f>
        <v/>
      </c>
      <c r="J730" s="18" t="inlineStr">
        <is>
          <t>智锐</t>
        </is>
      </c>
      <c r="K730" s="335" t="n">
        <v>0</v>
      </c>
      <c r="L730" s="17" t="inlineStr">
        <is>
          <t>/</t>
        </is>
      </c>
    </row>
    <row r="731" ht="18" customFormat="1" customHeight="1" s="3">
      <c r="A731" s="30" t="n">
        <v>45406</v>
      </c>
      <c r="B731" s="27" t="n"/>
      <c r="C731" s="27" t="inlineStr">
        <is>
          <t>合肥安施洗涤设备有限公司</t>
        </is>
      </c>
      <c r="D731" s="175" t="inlineStr">
        <is>
          <t>美国1/2导向带-无锡发</t>
        </is>
      </c>
      <c r="E731" s="27" t="inlineStr">
        <is>
          <t xml:space="preserve">100 码=91.44米 </t>
        </is>
      </c>
      <c r="F731" s="28" t="n">
        <v>3</v>
      </c>
      <c r="G731" s="28" t="inlineStr">
        <is>
          <t>盒</t>
        </is>
      </c>
      <c r="H731" s="28" t="n">
        <v>83</v>
      </c>
      <c r="I731" s="369">
        <f>F731*H731</f>
        <v/>
      </c>
      <c r="J731" s="28" t="inlineStr">
        <is>
          <t>智锐</t>
        </is>
      </c>
      <c r="K731" s="335" t="n">
        <v>11</v>
      </c>
      <c r="L731" s="17" t="inlineStr">
        <is>
          <t>无锡德邦</t>
        </is>
      </c>
    </row>
    <row r="732" ht="18" customHeight="1" s="322">
      <c r="A732" s="23" t="n">
        <v>45406</v>
      </c>
      <c r="B732" s="22" t="n"/>
      <c r="C732" s="22" t="inlineStr">
        <is>
          <t>武汉长酒智联科技有限公司</t>
        </is>
      </c>
      <c r="D732" s="22" t="inlineStr">
        <is>
          <t>英国蜡粉-无锡发</t>
        </is>
      </c>
      <c r="E732" s="22" t="inlineStr">
        <is>
          <t>20公斤/纸箱</t>
        </is>
      </c>
      <c r="F732" s="21" t="n">
        <v>2</v>
      </c>
      <c r="G732" s="176" t="inlineStr">
        <is>
          <t>箱</t>
        </is>
      </c>
      <c r="H732" s="176" t="n">
        <v>825</v>
      </c>
      <c r="I732" s="342">
        <f>F732*H732</f>
        <v/>
      </c>
      <c r="J732" s="21" t="inlineStr">
        <is>
          <t>智锐</t>
        </is>
      </c>
      <c r="K732" s="344" t="n">
        <v>90</v>
      </c>
      <c r="L732" s="21" t="inlineStr">
        <is>
          <t>无锡百世</t>
        </is>
      </c>
    </row>
    <row r="733" ht="18" customHeight="1" s="322">
      <c r="A733" s="20" t="n">
        <v>45407</v>
      </c>
      <c r="B733" s="14" t="n">
        <v>23306</v>
      </c>
      <c r="C733" s="48" t="inlineStr">
        <is>
          <t>成都宏林洗涤有限公司</t>
        </is>
      </c>
      <c r="D733" s="14" t="inlineStr">
        <is>
          <t>日本进口芳纶高温烫带</t>
        </is>
      </c>
      <c r="E733" s="14" t="inlineStr">
        <is>
          <t>98*6950mm 国产钢扣</t>
        </is>
      </c>
      <c r="F733" s="17" t="n">
        <v>33</v>
      </c>
      <c r="G733" s="17" t="inlineStr">
        <is>
          <t>条</t>
        </is>
      </c>
      <c r="H733" s="17">
        <f>6.95*25.13</f>
        <v/>
      </c>
      <c r="I733" s="342">
        <f>F733*H733</f>
        <v/>
      </c>
      <c r="J733" s="18" t="inlineStr">
        <is>
          <t>智锐</t>
        </is>
      </c>
      <c r="K733" s="335" t="n">
        <v>66</v>
      </c>
      <c r="L733" s="17" t="inlineStr">
        <is>
          <t>德邦</t>
        </is>
      </c>
    </row>
    <row r="734" ht="18" customHeight="1" s="322">
      <c r="A734" s="20" t="n">
        <v>45407</v>
      </c>
      <c r="B734" s="1" t="n"/>
      <c r="C734" s="14" t="inlineStr">
        <is>
          <t>西安鹏飞洗涤有限公司</t>
        </is>
      </c>
      <c r="D734" s="91" t="inlineStr">
        <is>
          <t>耐高温包辊毡套-23237备货出  发货人写：王雷  17782688980</t>
        </is>
      </c>
      <c r="E734" s="92" t="inlineStr">
        <is>
          <t>毛毡规格3450×860×450g/㎡高温包布规格3480×1550×0.5</t>
        </is>
      </c>
      <c r="F734" s="93" t="n">
        <v>6</v>
      </c>
      <c r="G734" s="94" t="inlineStr">
        <is>
          <t>套</t>
        </is>
      </c>
      <c r="H734" s="18" t="n">
        <v>638</v>
      </c>
      <c r="I734" s="342">
        <f>F734*H734</f>
        <v/>
      </c>
      <c r="J734" s="19" t="inlineStr">
        <is>
          <t>到付</t>
        </is>
      </c>
      <c r="K734" s="335" t="n">
        <v>0</v>
      </c>
      <c r="L734" s="17" t="inlineStr">
        <is>
          <t>/</t>
        </is>
      </c>
    </row>
    <row r="735" ht="18" customHeight="1" s="322">
      <c r="A735" s="20" t="n">
        <v>45407</v>
      </c>
      <c r="B735" s="14" t="n"/>
      <c r="C735" s="14" t="inlineStr">
        <is>
          <t>陕西兰菲博雅洗涤服务有限公司</t>
        </is>
      </c>
      <c r="D735" s="16" t="inlineStr">
        <is>
          <t>T900 AID 毛毡，包边缝合-23213备货出</t>
        </is>
      </c>
      <c r="E735" s="35" t="inlineStr">
        <is>
          <t>3.3*5.1米*1张  发顺丰特快</t>
        </is>
      </c>
      <c r="F735" s="17" t="n">
        <v>5.1</v>
      </c>
      <c r="G735" s="18" t="inlineStr">
        <is>
          <t>米</t>
        </is>
      </c>
      <c r="H735" s="18" t="n">
        <v>167.5</v>
      </c>
      <c r="I735" s="342">
        <f>F735*H735</f>
        <v/>
      </c>
      <c r="J735" s="18" t="inlineStr">
        <is>
          <t>智锐</t>
        </is>
      </c>
      <c r="K735" s="335" t="n">
        <v>258</v>
      </c>
      <c r="L735" s="17" t="inlineStr">
        <is>
          <t>顺丰</t>
        </is>
      </c>
    </row>
    <row r="736" ht="18" customHeight="1" s="322">
      <c r="A736" s="20" t="n">
        <v>45407</v>
      </c>
      <c r="B736" s="14" t="n">
        <v>23307</v>
      </c>
      <c r="C736" s="14" t="inlineStr">
        <is>
          <t>诺富特酒店（洗衣房）</t>
        </is>
      </c>
      <c r="D736" s="16" t="inlineStr">
        <is>
          <t>T900 AID 毛毡，包边缝合</t>
        </is>
      </c>
      <c r="E736" s="14" t="inlineStr">
        <is>
          <t>3.6*8.3米*2张</t>
        </is>
      </c>
      <c r="F736" s="17" t="n">
        <v>16.6</v>
      </c>
      <c r="G736" s="18" t="inlineStr">
        <is>
          <t>米</t>
        </is>
      </c>
      <c r="H736" s="18" t="n">
        <v>180</v>
      </c>
      <c r="I736" s="342">
        <f>F736*H736</f>
        <v/>
      </c>
      <c r="J736" s="19" t="inlineStr">
        <is>
          <t>到付</t>
        </is>
      </c>
      <c r="K736" s="335" t="n">
        <v>0</v>
      </c>
      <c r="L736" s="17" t="inlineStr">
        <is>
          <t>/</t>
        </is>
      </c>
    </row>
    <row r="737" ht="18" customHeight="1" s="322">
      <c r="A737" s="20" t="n">
        <v>45407</v>
      </c>
      <c r="B737" s="14" t="n">
        <v>23308</v>
      </c>
      <c r="C737" s="142" t="inlineStr">
        <is>
          <t>南昌航星机电设备有限公司</t>
        </is>
      </c>
      <c r="D737" s="14" t="inlineStr">
        <is>
          <t>绿黑弹力带</t>
        </is>
      </c>
      <c r="E737" s="14" t="inlineStr">
        <is>
          <t>50*765mm</t>
        </is>
      </c>
      <c r="F737" s="17" t="n">
        <v>12</v>
      </c>
      <c r="G737" s="17" t="inlineStr">
        <is>
          <t>条</t>
        </is>
      </c>
      <c r="H737" s="17">
        <f>0.765*90+6</f>
        <v/>
      </c>
      <c r="I737" s="342">
        <f>F737*H737</f>
        <v/>
      </c>
      <c r="J737" s="19" t="inlineStr">
        <is>
          <t>到付</t>
        </is>
      </c>
      <c r="K737" s="335" t="n">
        <v>0</v>
      </c>
      <c r="L737" s="17" t="inlineStr">
        <is>
          <t>/</t>
        </is>
      </c>
    </row>
    <row r="738" ht="18" customHeight="1" s="322">
      <c r="A738" s="20" t="n">
        <v>45407</v>
      </c>
      <c r="B738" s="14" t="n">
        <v>23308</v>
      </c>
      <c r="C738" s="142" t="inlineStr">
        <is>
          <t>南昌航星机电设备有限公司</t>
        </is>
      </c>
      <c r="D738" s="14" t="inlineStr">
        <is>
          <t>绿黑弹力带</t>
        </is>
      </c>
      <c r="E738" s="14" t="inlineStr">
        <is>
          <t>50*735mm</t>
        </is>
      </c>
      <c r="F738" s="17" t="n">
        <v>12</v>
      </c>
      <c r="G738" s="17" t="inlineStr">
        <is>
          <t>条</t>
        </is>
      </c>
      <c r="H738" s="17">
        <f>0.735*90+6</f>
        <v/>
      </c>
      <c r="I738" s="342">
        <f>F738*H738</f>
        <v/>
      </c>
      <c r="J738" s="19" t="inlineStr">
        <is>
          <t>到付</t>
        </is>
      </c>
      <c r="K738" s="335" t="n">
        <v>0</v>
      </c>
      <c r="L738" s="17" t="inlineStr">
        <is>
          <t>/</t>
        </is>
      </c>
    </row>
    <row r="739" ht="18" customHeight="1" s="322">
      <c r="A739" s="20" t="n">
        <v>45408</v>
      </c>
      <c r="B739" s="14" t="n">
        <v>23310</v>
      </c>
      <c r="C739" s="29" t="inlineStr">
        <is>
          <t>厦门市霍夫曼机械设备有限公司</t>
        </is>
      </c>
      <c r="D739" s="16" t="inlineStr">
        <is>
          <t>抽绳式水洗网袋</t>
        </is>
      </c>
      <c r="E739" s="16" t="inlineStr">
        <is>
          <t>45*30cm</t>
        </is>
      </c>
      <c r="F739" s="18" t="n">
        <v>3</v>
      </c>
      <c r="G739" s="18" t="inlineStr">
        <is>
          <t>个</t>
        </is>
      </c>
      <c r="H739" s="18" t="n">
        <v>18</v>
      </c>
      <c r="I739" s="342">
        <f>F739*H739</f>
        <v/>
      </c>
      <c r="J739" s="19" t="inlineStr">
        <is>
          <t>到付</t>
        </is>
      </c>
      <c r="K739" s="335" t="n">
        <v>0</v>
      </c>
      <c r="L739" s="17" t="inlineStr">
        <is>
          <t>/</t>
        </is>
      </c>
    </row>
    <row r="740" ht="18" customHeight="1" s="322">
      <c r="A740" s="20" t="n">
        <v>45408</v>
      </c>
      <c r="B740" s="14" t="n">
        <v>23310</v>
      </c>
      <c r="C740" s="29" t="inlineStr">
        <is>
          <t>厦门市霍夫曼机械设备有限公司</t>
        </is>
      </c>
      <c r="D740" s="16" t="inlineStr">
        <is>
          <t>抽绳式水洗网袋</t>
        </is>
      </c>
      <c r="E740" s="16" t="inlineStr">
        <is>
          <t>45*60cm</t>
        </is>
      </c>
      <c r="F740" s="18" t="n">
        <v>5</v>
      </c>
      <c r="G740" s="18" t="inlineStr">
        <is>
          <t>个</t>
        </is>
      </c>
      <c r="H740" s="18" t="n">
        <v>21</v>
      </c>
      <c r="I740" s="342">
        <f>F740*H740</f>
        <v/>
      </c>
      <c r="J740" s="19" t="inlineStr">
        <is>
          <t>到付</t>
        </is>
      </c>
      <c r="K740" s="335" t="n">
        <v>0</v>
      </c>
      <c r="L740" s="17" t="inlineStr">
        <is>
          <t>/</t>
        </is>
      </c>
    </row>
    <row r="741" ht="18" customHeight="1" s="322">
      <c r="A741" s="20" t="n">
        <v>45408</v>
      </c>
      <c r="B741" s="14" t="n">
        <v>23311</v>
      </c>
      <c r="C741" s="142" t="inlineStr">
        <is>
          <t>南昌航星机电设备有限公司</t>
        </is>
      </c>
      <c r="D741" s="14" t="inlineStr">
        <is>
          <t>绿黑弹力带</t>
        </is>
      </c>
      <c r="E741" s="14" t="inlineStr">
        <is>
          <t>50*1295mm</t>
        </is>
      </c>
      <c r="F741" s="17" t="n">
        <v>14</v>
      </c>
      <c r="G741" s="17" t="inlineStr">
        <is>
          <t>条</t>
        </is>
      </c>
      <c r="H741" s="17">
        <f>1.295*90+6</f>
        <v/>
      </c>
      <c r="I741" s="342">
        <f>F741*H741</f>
        <v/>
      </c>
      <c r="J741" s="19" t="inlineStr">
        <is>
          <t>到付</t>
        </is>
      </c>
      <c r="K741" s="335" t="n">
        <v>0</v>
      </c>
      <c r="L741" s="17" t="inlineStr">
        <is>
          <t>/</t>
        </is>
      </c>
    </row>
    <row r="742" ht="18" customHeight="1" s="322">
      <c r="A742" s="20" t="n">
        <v>45408</v>
      </c>
      <c r="B742" s="14" t="n">
        <v>23311</v>
      </c>
      <c r="C742" s="142" t="inlineStr">
        <is>
          <t>南昌航星机电设备有限公司</t>
        </is>
      </c>
      <c r="D742" s="14" t="inlineStr">
        <is>
          <t>绿黑弹力带</t>
        </is>
      </c>
      <c r="E742" s="14" t="inlineStr">
        <is>
          <t>50*610mm</t>
        </is>
      </c>
      <c r="F742" s="17" t="n">
        <v>14</v>
      </c>
      <c r="G742" s="17" t="inlineStr">
        <is>
          <t>条</t>
        </is>
      </c>
      <c r="H742" s="17">
        <f>0.61*90+6</f>
        <v/>
      </c>
      <c r="I742" s="342">
        <f>F742*H742</f>
        <v/>
      </c>
      <c r="J742" s="19" t="inlineStr">
        <is>
          <t>到付</t>
        </is>
      </c>
      <c r="K742" s="335" t="n">
        <v>0</v>
      </c>
      <c r="L742" s="17" t="inlineStr">
        <is>
          <t>/</t>
        </is>
      </c>
    </row>
    <row r="743" ht="18" customHeight="1" s="322">
      <c r="A743" s="20" t="n">
        <v>45408</v>
      </c>
      <c r="B743" s="14" t="n"/>
      <c r="C743" s="131" t="inlineStr">
        <is>
          <t>宁波永捷洗涤设备有限公司</t>
        </is>
      </c>
      <c r="D743" s="16" t="inlineStr">
        <is>
          <t>T900 AID 毛毡，包边缝合-23213备货出</t>
        </is>
      </c>
      <c r="E743" s="177" t="inlineStr">
        <is>
          <t>3.6*5.2米*2张</t>
        </is>
      </c>
      <c r="F743" s="17" t="n">
        <v>10.4</v>
      </c>
      <c r="G743" s="18" t="inlineStr">
        <is>
          <t>米</t>
        </is>
      </c>
      <c r="H743" s="18" t="n">
        <v>180</v>
      </c>
      <c r="I743" s="342">
        <f>F743*H743</f>
        <v/>
      </c>
      <c r="J743" s="17" t="inlineStr">
        <is>
          <t>智锐</t>
        </is>
      </c>
      <c r="K743" s="335" t="n">
        <v>63</v>
      </c>
      <c r="L743" s="17" t="inlineStr">
        <is>
          <t>德邦</t>
        </is>
      </c>
    </row>
    <row r="744" ht="18" customHeight="1" s="322">
      <c r="A744" s="20" t="n">
        <v>45408</v>
      </c>
      <c r="B744" s="171" t="n"/>
      <c r="C744" s="14" t="inlineStr">
        <is>
          <t>深圳市勤峻实业有限公司</t>
        </is>
      </c>
      <c r="D744" s="14" t="inlineStr">
        <is>
          <t>美国3/4导向带</t>
        </is>
      </c>
      <c r="E744" s="14" t="inlineStr">
        <is>
          <t>100 码=91.44</t>
        </is>
      </c>
      <c r="F744" s="17" t="n">
        <v>10</v>
      </c>
      <c r="G744" s="18" t="inlineStr">
        <is>
          <t>盒</t>
        </is>
      </c>
      <c r="H744" s="18" t="n">
        <v>87</v>
      </c>
      <c r="I744" s="342">
        <f>F744*H744</f>
        <v/>
      </c>
      <c r="J744" s="19" t="inlineStr">
        <is>
          <t>到付</t>
        </is>
      </c>
      <c r="K744" s="335" t="n">
        <v>0</v>
      </c>
      <c r="L744" s="17" t="inlineStr">
        <is>
          <t>/</t>
        </is>
      </c>
    </row>
    <row r="745" ht="18" customFormat="1" customHeight="1" s="6">
      <c r="A745" s="11" t="n">
        <v>45408</v>
      </c>
      <c r="B745" s="12" t="n">
        <v>23313</v>
      </c>
      <c r="C745" s="145" t="inlineStr">
        <is>
          <t>万骏通用机械经营部-四川领冠酒店设备有限公司</t>
        </is>
      </c>
      <c r="D745" s="12" t="inlineStr">
        <is>
          <t>进口蓝线全棉带</t>
        </is>
      </c>
      <c r="E745" s="12" t="inlineStr">
        <is>
          <t>50*520mm  发顺丰特快</t>
        </is>
      </c>
      <c r="F745" s="33" t="n">
        <v>1</v>
      </c>
      <c r="G745" s="33" t="inlineStr">
        <is>
          <t>条</t>
        </is>
      </c>
      <c r="H745" s="33">
        <f>0.52*8.4+6</f>
        <v/>
      </c>
      <c r="I745" s="367">
        <f>F745*H745</f>
        <v/>
      </c>
      <c r="J745" s="33" t="inlineStr">
        <is>
          <t>智锐</t>
        </is>
      </c>
      <c r="K745" s="356" t="n">
        <v>23</v>
      </c>
      <c r="L745" s="357" t="inlineStr">
        <is>
          <t>顺丰</t>
        </is>
      </c>
    </row>
    <row r="746" ht="18" customFormat="1" customHeight="1" s="6">
      <c r="A746" s="11" t="n">
        <v>45408</v>
      </c>
      <c r="B746" s="12" t="n">
        <v>23313</v>
      </c>
      <c r="C746" s="145" t="inlineStr">
        <is>
          <t>万骏通用机械经营部-四川领冠酒店设备有限公司</t>
        </is>
      </c>
      <c r="D746" s="12" t="inlineStr">
        <is>
          <t>新型棉橡胶带</t>
        </is>
      </c>
      <c r="E746" s="12" t="inlineStr">
        <is>
          <t>50*520mm  发顺丰特快</t>
        </is>
      </c>
      <c r="F746" s="33" t="n">
        <v>1</v>
      </c>
      <c r="G746" s="33" t="inlineStr">
        <is>
          <t>条</t>
        </is>
      </c>
      <c r="H746" s="33">
        <f>0.52*16+6</f>
        <v/>
      </c>
      <c r="I746" s="367">
        <f>F746*H746</f>
        <v/>
      </c>
      <c r="J746" s="33" t="inlineStr">
        <is>
          <t>智锐</t>
        </is>
      </c>
      <c r="K746" s="329" t="n"/>
      <c r="L746" s="329" t="n"/>
    </row>
    <row r="747" ht="18" customHeight="1" s="322">
      <c r="A747" s="20" t="n">
        <v>45408</v>
      </c>
      <c r="B747" s="171" t="n"/>
      <c r="C747" s="16" t="inlineStr">
        <is>
          <t>海口九源酒店设备维修有限公司</t>
        </is>
      </c>
      <c r="D747" s="16" t="inlineStr">
        <is>
          <t>T900 AID 毛毡，包边缝合-23213备货出</t>
        </is>
      </c>
      <c r="E747" s="177" t="inlineStr">
        <is>
          <t>3.3*5.1米*2张</t>
        </is>
      </c>
      <c r="F747" s="17" t="n">
        <v>10.2</v>
      </c>
      <c r="G747" s="18" t="inlineStr">
        <is>
          <t>米</t>
        </is>
      </c>
      <c r="H747" s="18" t="n">
        <v>167.5</v>
      </c>
      <c r="I747" s="342">
        <f>F747*H747</f>
        <v/>
      </c>
      <c r="J747" s="18" t="inlineStr">
        <is>
          <t>智锐</t>
        </is>
      </c>
      <c r="K747" s="352" t="n">
        <v>340</v>
      </c>
      <c r="L747" s="353" t="inlineStr">
        <is>
          <t>城市之星</t>
        </is>
      </c>
    </row>
    <row r="748" ht="18" customHeight="1" s="322">
      <c r="A748" s="20" t="n">
        <v>45408</v>
      </c>
      <c r="B748" s="171" t="n"/>
      <c r="C748" s="16" t="inlineStr">
        <is>
          <t>海口九源酒店设备维修有限公司</t>
        </is>
      </c>
      <c r="D748" s="16" t="inlineStr">
        <is>
          <t>T900 AID 毛毡，包边缝合-23213备货出</t>
        </is>
      </c>
      <c r="E748" s="177" t="inlineStr">
        <is>
          <t>3.6*5.1米*2张</t>
        </is>
      </c>
      <c r="F748" s="17" t="n">
        <v>10.2</v>
      </c>
      <c r="G748" s="18" t="inlineStr">
        <is>
          <t>米</t>
        </is>
      </c>
      <c r="H748" s="18" t="n">
        <v>180</v>
      </c>
      <c r="I748" s="342">
        <f>F748*H748</f>
        <v/>
      </c>
      <c r="J748" s="18" t="inlineStr">
        <is>
          <t>智锐</t>
        </is>
      </c>
      <c r="K748" s="329" t="n"/>
      <c r="L748" s="329" t="n"/>
    </row>
    <row r="749" ht="18" customHeight="1" s="322">
      <c r="A749" s="20" t="n">
        <v>45408</v>
      </c>
      <c r="B749" s="171" t="n"/>
      <c r="C749" s="14" t="inlineStr">
        <is>
          <t xml:space="preserve">珠海市东骏名仕洗衣有限公司 </t>
        </is>
      </c>
      <c r="D749" s="14" t="inlineStr">
        <is>
          <t>美国3/4导向带-23084备货出</t>
        </is>
      </c>
      <c r="E749" s="14" t="inlineStr">
        <is>
          <t>100 码=91.44</t>
        </is>
      </c>
      <c r="F749" s="17" t="n">
        <v>15</v>
      </c>
      <c r="G749" s="18" t="inlineStr">
        <is>
          <t>盒</t>
        </is>
      </c>
      <c r="H749" s="18" t="n">
        <v>87</v>
      </c>
      <c r="I749" s="342">
        <f>F749*H749</f>
        <v/>
      </c>
      <c r="J749" s="18" t="inlineStr">
        <is>
          <t>智锐</t>
        </is>
      </c>
      <c r="K749" s="352" t="n">
        <v>63</v>
      </c>
      <c r="L749" s="353" t="inlineStr">
        <is>
          <t>德邦</t>
        </is>
      </c>
    </row>
    <row r="750" ht="18" customHeight="1" s="322">
      <c r="A750" s="20" t="n">
        <v>45410</v>
      </c>
      <c r="B750" s="171" t="n">
        <v>23315</v>
      </c>
      <c r="C750" s="14" t="inlineStr">
        <is>
          <t xml:space="preserve">珠海市东骏名仕洗衣有限公司 </t>
        </is>
      </c>
      <c r="D750" s="14" t="inlineStr">
        <is>
          <t>美国3/4导向带</t>
        </is>
      </c>
      <c r="E750" s="14" t="inlineStr">
        <is>
          <t>100 码=91.44</t>
        </is>
      </c>
      <c r="F750" s="17" t="n">
        <v>15</v>
      </c>
      <c r="G750" s="18" t="inlineStr">
        <is>
          <t>盒</t>
        </is>
      </c>
      <c r="H750" s="18" t="n">
        <v>87</v>
      </c>
      <c r="I750" s="342">
        <f>F750*H750</f>
        <v/>
      </c>
      <c r="J750" s="18" t="inlineStr">
        <is>
          <t>智锐</t>
        </is>
      </c>
      <c r="K750" s="329" t="n"/>
      <c r="L750" s="329" t="n"/>
    </row>
    <row r="751" ht="18" customHeight="1" s="322">
      <c r="A751" s="36" t="n">
        <v>45410</v>
      </c>
      <c r="B751" s="26" t="n">
        <v>23316</v>
      </c>
      <c r="C751" s="312" t="inlineStr">
        <is>
          <t>中节能（山东）环境服务有限公司</t>
        </is>
      </c>
      <c r="D751" s="26" t="inlineStr">
        <is>
          <t>美国1/2导向带</t>
        </is>
      </c>
      <c r="E751" s="26" t="inlineStr">
        <is>
          <t>100 码=91.44</t>
        </is>
      </c>
      <c r="F751" s="19" t="n">
        <v>70</v>
      </c>
      <c r="G751" s="19" t="inlineStr">
        <is>
          <t>盒</t>
        </is>
      </c>
      <c r="H751" s="19" t="n">
        <v>83</v>
      </c>
      <c r="I751" s="342">
        <f>F751*H751</f>
        <v/>
      </c>
      <c r="J751" s="19" t="inlineStr">
        <is>
          <t>智锐</t>
        </is>
      </c>
      <c r="K751" s="361" t="n">
        <v>380</v>
      </c>
      <c r="L751" s="362" t="inlineStr">
        <is>
          <t>城市之星</t>
        </is>
      </c>
    </row>
    <row r="752" ht="18" customHeight="1" s="322">
      <c r="A752" s="313" t="n">
        <v>45410</v>
      </c>
      <c r="B752" s="314" t="n"/>
      <c r="C752" s="315" t="inlineStr">
        <is>
          <t>中节能（山东）环境服务有限公司</t>
        </is>
      </c>
      <c r="D752" s="314" t="inlineStr">
        <is>
          <t>美国1/2导向带-等货到了再补发</t>
        </is>
      </c>
      <c r="E752" s="314" t="inlineStr">
        <is>
          <t>100 码=91.44</t>
        </is>
      </c>
      <c r="F752" s="316" t="n">
        <v>80</v>
      </c>
      <c r="G752" s="316" t="inlineStr">
        <is>
          <t>盒</t>
        </is>
      </c>
      <c r="H752" s="316" t="n">
        <v>83</v>
      </c>
      <c r="I752" s="342">
        <f>F752*H752</f>
        <v/>
      </c>
      <c r="J752" s="316" t="inlineStr">
        <is>
          <t>智锐</t>
        </is>
      </c>
      <c r="K752" s="328" t="n"/>
      <c r="L752" s="328" t="n"/>
    </row>
    <row r="753" ht="18" customHeight="1" s="322">
      <c r="A753" s="36" t="n">
        <v>45410</v>
      </c>
      <c r="B753" s="26" t="n"/>
      <c r="C753" s="312" t="inlineStr">
        <is>
          <t>中节能（山东）环境服务有限公司</t>
        </is>
      </c>
      <c r="D753" s="26" t="inlineStr">
        <is>
          <t>美国1/2导向带-23213备货出</t>
        </is>
      </c>
      <c r="E753" s="26" t="inlineStr">
        <is>
          <t>100 码=91.44</t>
        </is>
      </c>
      <c r="F753" s="19" t="n">
        <v>50</v>
      </c>
      <c r="G753" s="19" t="inlineStr">
        <is>
          <t>盒</t>
        </is>
      </c>
      <c r="H753" s="19" t="n">
        <v>83</v>
      </c>
      <c r="I753" s="342">
        <f>F753*H753</f>
        <v/>
      </c>
      <c r="J753" s="19" t="inlineStr">
        <is>
          <t>智锐</t>
        </is>
      </c>
      <c r="K753" s="328" t="n"/>
      <c r="L753" s="328" t="n"/>
    </row>
    <row r="754" ht="18" customHeight="1" s="322">
      <c r="A754" s="36" t="n">
        <v>45410</v>
      </c>
      <c r="B754" s="26" t="n"/>
      <c r="C754" s="312" t="inlineStr">
        <is>
          <t>中节能（山东）环境服务有限公司</t>
        </is>
      </c>
      <c r="D754" s="26" t="inlineStr">
        <is>
          <t>850g 涤纶芳纶复合 AID 毛毡，包边缝合</t>
        </is>
      </c>
      <c r="E754" s="26" t="inlineStr">
        <is>
          <t>3.6*7.6米*4张</t>
        </is>
      </c>
      <c r="F754" s="19" t="n">
        <v>30.4</v>
      </c>
      <c r="G754" s="112" t="inlineStr">
        <is>
          <t>米</t>
        </is>
      </c>
      <c r="H754" s="112" t="n">
        <v>397.8</v>
      </c>
      <c r="I754" s="342">
        <f>F754*H754</f>
        <v/>
      </c>
      <c r="J754" s="19" t="inlineStr">
        <is>
          <t>智锐</t>
        </is>
      </c>
      <c r="K754" s="328" t="n"/>
      <c r="L754" s="328" t="n"/>
    </row>
    <row r="755" ht="18" customHeight="1" s="322">
      <c r="A755" s="36" t="n">
        <v>45410</v>
      </c>
      <c r="B755" s="26" t="n">
        <v>23323</v>
      </c>
      <c r="C755" s="312" t="inlineStr">
        <is>
          <t>中节能（山东）环境服务有限公司</t>
        </is>
      </c>
      <c r="D755" s="26" t="inlineStr">
        <is>
          <t>美国小地球蜡粉</t>
        </is>
      </c>
      <c r="E755" s="26" t="inlineStr">
        <is>
          <t xml:space="preserve">22.5公斤/桶  </t>
        </is>
      </c>
      <c r="F755" s="19" t="n">
        <v>2</v>
      </c>
      <c r="G755" s="19" t="inlineStr">
        <is>
          <t>桶</t>
        </is>
      </c>
      <c r="H755" s="19" t="n">
        <v>1147.5</v>
      </c>
      <c r="I755" s="342">
        <f>F755*H755</f>
        <v/>
      </c>
      <c r="J755" s="19" t="inlineStr">
        <is>
          <t>智锐</t>
        </is>
      </c>
      <c r="K755" s="329" t="n"/>
      <c r="L755" s="329" t="n"/>
    </row>
    <row r="756" ht="18" customFormat="1" customHeight="1" s="8">
      <c r="A756" s="38" t="n">
        <v>45410</v>
      </c>
      <c r="B756" s="16" t="n">
        <v>23317</v>
      </c>
      <c r="C756" s="16" t="inlineStr">
        <is>
          <t>汕尾海丰县鸿发洗涤公司</t>
        </is>
      </c>
      <c r="D756" s="16" t="inlineStr">
        <is>
          <t>褐色弹力带</t>
        </is>
      </c>
      <c r="E756" s="16" t="inlineStr">
        <is>
          <t>50*570mm   穿销不要裁断按整条米数发 客户会自行剪裁</t>
        </is>
      </c>
      <c r="F756" s="18" t="n">
        <v>30</v>
      </c>
      <c r="G756" s="18" t="inlineStr">
        <is>
          <t>条</t>
        </is>
      </c>
      <c r="H756" s="18" t="n">
        <v>29</v>
      </c>
      <c r="I756" s="342">
        <f>F756*H756</f>
        <v/>
      </c>
      <c r="J756" s="18" t="inlineStr">
        <is>
          <t>智锐</t>
        </is>
      </c>
      <c r="K756" s="330" t="n">
        <v>23</v>
      </c>
      <c r="L756" s="327" t="inlineStr">
        <is>
          <t>德邦</t>
        </is>
      </c>
    </row>
    <row r="757" ht="18" customFormat="1" customHeight="1" s="8">
      <c r="A757" s="38" t="n">
        <v>45410</v>
      </c>
      <c r="B757" s="16" t="n">
        <v>23317</v>
      </c>
      <c r="C757" s="16" t="inlineStr">
        <is>
          <t>汕尾海丰县鸿发洗涤公司</t>
        </is>
      </c>
      <c r="D757" s="16" t="inlineStr">
        <is>
          <t>褐色弹力带</t>
        </is>
      </c>
      <c r="E757" s="16" t="inlineStr">
        <is>
          <t>50*650mm</t>
        </is>
      </c>
      <c r="F757" s="18" t="n">
        <v>30</v>
      </c>
      <c r="G757" s="18" t="inlineStr">
        <is>
          <t>条</t>
        </is>
      </c>
      <c r="H757" s="18" t="n">
        <v>31.2</v>
      </c>
      <c r="I757" s="342">
        <f>F757*H757</f>
        <v/>
      </c>
      <c r="J757" s="18" t="inlineStr">
        <is>
          <t>智锐</t>
        </is>
      </c>
      <c r="K757" s="328" t="n"/>
      <c r="L757" s="328" t="n"/>
    </row>
    <row r="758" ht="18" customFormat="1" customHeight="1" s="8">
      <c r="A758" s="38" t="n">
        <v>45410</v>
      </c>
      <c r="B758" s="16" t="n">
        <v>23317</v>
      </c>
      <c r="C758" s="16" t="inlineStr">
        <is>
          <t>汕尾海丰县鸿发洗涤公司</t>
        </is>
      </c>
      <c r="D758" s="16" t="inlineStr">
        <is>
          <t>进口PVC穿销</t>
        </is>
      </c>
      <c r="E758" s="16" t="n"/>
      <c r="F758" s="18" t="n">
        <v>10</v>
      </c>
      <c r="G758" s="18" t="inlineStr">
        <is>
          <t>米</t>
        </is>
      </c>
      <c r="H758" s="18" t="n">
        <v>18</v>
      </c>
      <c r="I758" s="342">
        <f>F758*H758</f>
        <v/>
      </c>
      <c r="J758" s="18" t="inlineStr">
        <is>
          <t>智锐</t>
        </is>
      </c>
      <c r="K758" s="329" t="n"/>
      <c r="L758" s="329" t="n"/>
    </row>
    <row r="759" ht="18" customHeight="1" s="322">
      <c r="A759" s="38" t="n">
        <v>45410</v>
      </c>
      <c r="B759" s="26" t="n"/>
      <c r="C759" s="14" t="inlineStr">
        <is>
          <t>广州柔洁洗涤有限公司</t>
        </is>
      </c>
      <c r="D759" s="16" t="inlineStr">
        <is>
          <t>T900 AID 毛毡，包边缝合-23213备货出</t>
        </is>
      </c>
      <c r="E759" s="16" t="inlineStr">
        <is>
          <t>3.6*5.1米*2张</t>
        </is>
      </c>
      <c r="F759" s="17" t="n">
        <v>10.2</v>
      </c>
      <c r="G759" s="18" t="inlineStr">
        <is>
          <t>米</t>
        </is>
      </c>
      <c r="H759" s="18" t="n">
        <v>180</v>
      </c>
      <c r="I759" s="342">
        <f>F759*H759</f>
        <v/>
      </c>
      <c r="J759" s="18" t="inlineStr">
        <is>
          <t>智锐</t>
        </is>
      </c>
      <c r="K759" s="335" t="n">
        <v>110</v>
      </c>
      <c r="L759" s="38" t="inlineStr">
        <is>
          <t>城市之星</t>
        </is>
      </c>
    </row>
    <row r="760" ht="18" customFormat="1" customHeight="1" s="8">
      <c r="A760" s="38" t="n">
        <v>45410</v>
      </c>
      <c r="B760" s="16" t="n">
        <v>23320</v>
      </c>
      <c r="C760" s="171" t="inlineStr">
        <is>
          <t>金马永益（苏州）洗涤有限公司</t>
        </is>
      </c>
      <c r="D760" s="16" t="inlineStr">
        <is>
          <t>850g 涤纶芳纶复合 AID 毛毡，包边缝合</t>
        </is>
      </c>
      <c r="E760" s="16" t="inlineStr">
        <is>
          <t>3.3*5.1米*2张</t>
        </is>
      </c>
      <c r="F760" s="18" t="n">
        <v>10.2</v>
      </c>
      <c r="G760" s="18" t="inlineStr">
        <is>
          <t>米</t>
        </is>
      </c>
      <c r="H760" s="18" t="n">
        <v>397.8</v>
      </c>
      <c r="I760" s="342">
        <f>F760*H760</f>
        <v/>
      </c>
      <c r="J760" s="18" t="inlineStr">
        <is>
          <t>智锐</t>
        </is>
      </c>
      <c r="K760" s="335" t="n">
        <v>68</v>
      </c>
      <c r="L760" s="17" t="inlineStr">
        <is>
          <t>德邦</t>
        </is>
      </c>
    </row>
    <row r="761" ht="18" customHeight="1" s="322">
      <c r="A761" s="38" t="n">
        <v>45410</v>
      </c>
      <c r="B761" s="14" t="n">
        <v>23321</v>
      </c>
      <c r="C761" s="48" t="inlineStr">
        <is>
          <t>无锡智锐</t>
        </is>
      </c>
      <c r="D761" s="16" t="inlineStr">
        <is>
          <t>T900 AID 毛毡，包边缝合</t>
        </is>
      </c>
      <c r="E761" s="14" t="inlineStr">
        <is>
          <t>3.6*7.6米*1张</t>
        </is>
      </c>
      <c r="F761" s="17" t="n">
        <v>7.6</v>
      </c>
      <c r="G761" s="18" t="inlineStr">
        <is>
          <t>米</t>
        </is>
      </c>
      <c r="H761" s="18" t="n">
        <v>180</v>
      </c>
      <c r="I761" s="342">
        <f>F761*H761</f>
        <v/>
      </c>
      <c r="J761" s="18" t="inlineStr">
        <is>
          <t>智锐</t>
        </is>
      </c>
      <c r="K761" s="330" t="n">
        <v>280</v>
      </c>
      <c r="L761" s="331" t="inlineStr">
        <is>
          <t>城市之星</t>
        </is>
      </c>
    </row>
    <row r="762" ht="18" customHeight="1" s="322">
      <c r="A762" s="38" t="n">
        <v>45410</v>
      </c>
      <c r="B762" s="14" t="n"/>
      <c r="C762" s="48" t="inlineStr">
        <is>
          <t>无锡智锐</t>
        </is>
      </c>
      <c r="D762" s="16" t="inlineStr">
        <is>
          <t>T900 AID 毛毡，包边缝合-23213备货出</t>
        </is>
      </c>
      <c r="E762" s="14" t="inlineStr">
        <is>
          <t>3.6*5.2米*3张</t>
        </is>
      </c>
      <c r="F762" s="17" t="n">
        <v>15.6</v>
      </c>
      <c r="G762" s="18" t="inlineStr">
        <is>
          <t>米</t>
        </is>
      </c>
      <c r="H762" s="18" t="n">
        <v>180</v>
      </c>
      <c r="I762" s="342">
        <f>F762*H762</f>
        <v/>
      </c>
      <c r="J762" s="325" t="inlineStr">
        <is>
          <t>智锐</t>
        </is>
      </c>
      <c r="K762" s="328" t="n"/>
      <c r="L762" s="328" t="n"/>
    </row>
    <row r="763" ht="18" customHeight="1" s="322">
      <c r="A763" s="38" t="n">
        <v>45410</v>
      </c>
      <c r="B763" s="14" t="n"/>
      <c r="C763" s="48" t="inlineStr">
        <is>
          <t>无锡智锐</t>
        </is>
      </c>
      <c r="D763" s="16" t="inlineStr">
        <is>
          <t>T900 AID 毛毡，包边缝合-23213备货出</t>
        </is>
      </c>
      <c r="E763" s="14" t="inlineStr">
        <is>
          <t>3.6*7.6米*2张</t>
        </is>
      </c>
      <c r="F763" s="17" t="n">
        <v>15.2</v>
      </c>
      <c r="G763" s="18" t="inlineStr">
        <is>
          <t>米</t>
        </is>
      </c>
      <c r="H763" s="18" t="n">
        <v>180</v>
      </c>
      <c r="I763" s="342">
        <f>F763*H763</f>
        <v/>
      </c>
      <c r="J763" s="18" t="inlineStr">
        <is>
          <t>智锐</t>
        </is>
      </c>
      <c r="K763" s="328" t="n"/>
      <c r="L763" s="328" t="n"/>
    </row>
    <row r="764" ht="18" customHeight="1" s="322">
      <c r="A764" s="38" t="n">
        <v>45410</v>
      </c>
      <c r="B764" s="14" t="n"/>
      <c r="C764" s="48" t="inlineStr">
        <is>
          <t>无锡智锐</t>
        </is>
      </c>
      <c r="D764" s="14" t="inlineStr">
        <is>
          <t>德国高温蜡粉-23213备货出</t>
        </is>
      </c>
      <c r="E764" s="16" t="inlineStr">
        <is>
          <t>20kg/纸箱</t>
        </is>
      </c>
      <c r="F764" s="17" t="n">
        <v>5</v>
      </c>
      <c r="G764" s="18" t="inlineStr">
        <is>
          <t>箱</t>
        </is>
      </c>
      <c r="H764" s="18" t="n">
        <v>1840</v>
      </c>
      <c r="I764" s="342">
        <f>F764*H764</f>
        <v/>
      </c>
      <c r="J764" s="18" t="inlineStr">
        <is>
          <t>智锐</t>
        </is>
      </c>
      <c r="K764" s="329" t="n"/>
      <c r="L764" s="329" t="n"/>
    </row>
    <row r="765" ht="18" customFormat="1" customHeight="1" s="8">
      <c r="A765" s="38" t="n">
        <v>45410</v>
      </c>
      <c r="B765" s="16" t="n">
        <v>23319</v>
      </c>
      <c r="C765" s="35" t="inlineStr">
        <is>
          <t>泰州市建鸿物联科技服务有限公司</t>
        </is>
      </c>
      <c r="D765" s="178" t="inlineStr">
        <is>
          <t xml:space="preserve">蓝色清洁蜡膏 Clean Coat  </t>
        </is>
      </c>
      <c r="E765" s="178" t="inlineStr">
        <is>
          <t>8kg/桶</t>
        </is>
      </c>
      <c r="F765" s="97" t="n">
        <v>2</v>
      </c>
      <c r="G765" s="98" t="inlineStr">
        <is>
          <t>桶</t>
        </is>
      </c>
      <c r="H765" s="18" t="n">
        <v>850</v>
      </c>
      <c r="I765" s="342">
        <f>F765*H765</f>
        <v/>
      </c>
      <c r="J765" s="18" t="inlineStr">
        <is>
          <t>智锐</t>
        </is>
      </c>
      <c r="K765" s="335" t="n">
        <v>30</v>
      </c>
      <c r="L765" s="17" t="inlineStr">
        <is>
          <t>德邦</t>
        </is>
      </c>
    </row>
    <row r="766" ht="18" customHeight="1" s="322">
      <c r="A766" s="38" t="n">
        <v>45410</v>
      </c>
      <c r="B766" s="14" t="n">
        <v>23322</v>
      </c>
      <c r="C766" s="16" t="inlineStr">
        <is>
          <t>深圳市锦隆洗涤有限公司</t>
        </is>
      </c>
      <c r="D766" s="16" t="inlineStr">
        <is>
          <t>棉橡胶带</t>
        </is>
      </c>
      <c r="E766" s="22" t="inlineStr">
        <is>
          <t>50*660mm</t>
        </is>
      </c>
      <c r="F766" s="21" t="n">
        <v>18</v>
      </c>
      <c r="G766" s="21" t="inlineStr">
        <is>
          <t>条</t>
        </is>
      </c>
      <c r="H766" s="18">
        <f>0.66*16+6</f>
        <v/>
      </c>
      <c r="I766" s="342">
        <f>F766*H766</f>
        <v/>
      </c>
      <c r="J766" s="18" t="inlineStr">
        <is>
          <t>智锐</t>
        </is>
      </c>
      <c r="K766" s="352" t="n">
        <v>63</v>
      </c>
      <c r="L766" s="353" t="inlineStr">
        <is>
          <t>德邦</t>
        </is>
      </c>
    </row>
    <row r="767" ht="18" customHeight="1" s="322">
      <c r="A767" s="38" t="n">
        <v>45410</v>
      </c>
      <c r="B767" s="14" t="n">
        <v>23322</v>
      </c>
      <c r="C767" s="16" t="inlineStr">
        <is>
          <t>深圳市锦隆洗涤有限公司</t>
        </is>
      </c>
      <c r="D767" s="16" t="inlineStr">
        <is>
          <t>棉橡胶带</t>
        </is>
      </c>
      <c r="E767" s="22" t="inlineStr">
        <is>
          <t>50*800mm</t>
        </is>
      </c>
      <c r="F767" s="21" t="n">
        <v>18</v>
      </c>
      <c r="G767" s="21" t="inlineStr">
        <is>
          <t>条</t>
        </is>
      </c>
      <c r="H767" s="18">
        <f>0.8*16+6</f>
        <v/>
      </c>
      <c r="I767" s="342">
        <f>F767*H767</f>
        <v/>
      </c>
      <c r="J767" s="18" t="inlineStr">
        <is>
          <t>智锐</t>
        </is>
      </c>
      <c r="K767" s="329" t="n"/>
      <c r="L767" s="329" t="n"/>
    </row>
    <row r="768" ht="18" customHeight="1" s="322">
      <c r="A768" s="38" t="n">
        <v>45411</v>
      </c>
      <c r="B768" s="16" t="n">
        <v>23324</v>
      </c>
      <c r="C768" s="48" t="inlineStr">
        <is>
          <t xml:space="preserve">山西凌涵洗涤服务有限公司 </t>
        </is>
      </c>
      <c r="D768" s="14" t="inlineStr">
        <is>
          <t>安德鲁纯芳纶高温烫带</t>
        </is>
      </c>
      <c r="E768" s="14" t="inlineStr">
        <is>
          <t>98*6980mm   进口钢扣</t>
        </is>
      </c>
      <c r="F768" s="17" t="n">
        <v>30</v>
      </c>
      <c r="G768" s="18" t="inlineStr">
        <is>
          <t>条</t>
        </is>
      </c>
      <c r="H768" s="18">
        <f>6.98*26+15</f>
        <v/>
      </c>
      <c r="I768" s="342">
        <f>F768*H768</f>
        <v/>
      </c>
      <c r="J768" s="18" t="inlineStr">
        <is>
          <t>智锐</t>
        </is>
      </c>
      <c r="K768" s="335" t="n">
        <v>52</v>
      </c>
      <c r="L768" s="17" t="inlineStr">
        <is>
          <t>德邦</t>
        </is>
      </c>
    </row>
    <row r="769" ht="18" customHeight="1" s="322">
      <c r="A769" s="38" t="n">
        <v>45411</v>
      </c>
      <c r="B769" s="16" t="n">
        <v>23325</v>
      </c>
      <c r="C769" s="16" t="inlineStr">
        <is>
          <t>王雷</t>
        </is>
      </c>
      <c r="D769" s="16" t="inlineStr">
        <is>
          <t>航行款带钢丝网上蜡布</t>
        </is>
      </c>
      <c r="E769" s="96" t="inlineStr">
        <is>
          <t xml:space="preserve">2.95*2.1米  发顺丰卡航 发货人写：王雷  17782688980 </t>
        </is>
      </c>
      <c r="F769" s="18" t="n">
        <v>1</v>
      </c>
      <c r="G769" s="18" t="inlineStr">
        <is>
          <t>张</t>
        </is>
      </c>
      <c r="H769" s="18" t="n">
        <v>530</v>
      </c>
      <c r="I769" s="342">
        <f>F769*H769</f>
        <v/>
      </c>
      <c r="J769" s="18" t="inlineStr">
        <is>
          <t>智锐</t>
        </is>
      </c>
      <c r="K769" s="334" t="n">
        <v>193</v>
      </c>
      <c r="L769" s="331" t="inlineStr">
        <is>
          <t>顺丰</t>
        </is>
      </c>
    </row>
    <row r="770" ht="18" customHeight="1" s="322">
      <c r="A770" s="38" t="n">
        <v>45411</v>
      </c>
      <c r="B770" s="26" t="n"/>
      <c r="C770" s="14" t="inlineStr">
        <is>
          <t>王雷</t>
        </is>
      </c>
      <c r="D770" s="16" t="inlineStr">
        <is>
          <t>T900 AID 毛毡，包边缝合-23213备货出</t>
        </is>
      </c>
      <c r="E770" s="16" t="inlineStr">
        <is>
          <t>3.3*5.2米*2张</t>
        </is>
      </c>
      <c r="F770" s="17" t="n">
        <v>10.4</v>
      </c>
      <c r="G770" s="18" t="inlineStr">
        <is>
          <t>张</t>
        </is>
      </c>
      <c r="H770" s="18" t="n">
        <v>167.5</v>
      </c>
      <c r="I770" s="342">
        <f>F770*H770</f>
        <v/>
      </c>
      <c r="J770" s="18" t="inlineStr">
        <is>
          <t>智锐</t>
        </is>
      </c>
      <c r="K770" s="329" t="n"/>
      <c r="L770" s="329" t="n"/>
    </row>
    <row r="771" ht="18" customHeight="1" s="322">
      <c r="A771" s="38" t="n">
        <v>45411</v>
      </c>
      <c r="B771" s="16" t="n">
        <v>23329</v>
      </c>
      <c r="C771" s="14" t="inlineStr">
        <is>
          <t>深圳市洁力士化工产品有限公司</t>
        </is>
      </c>
      <c r="D771" s="16" t="inlineStr">
        <is>
          <t>美国小地球蜡粉</t>
        </is>
      </c>
      <c r="E771" s="16" t="inlineStr">
        <is>
          <t xml:space="preserve">22.5公斤/桶  </t>
        </is>
      </c>
      <c r="F771" s="17" t="n">
        <v>1</v>
      </c>
      <c r="G771" s="18" t="inlineStr">
        <is>
          <t>桶</t>
        </is>
      </c>
      <c r="H771" s="18" t="n">
        <v>1147.5</v>
      </c>
      <c r="I771" s="342">
        <f>F771*H771</f>
        <v/>
      </c>
      <c r="J771" s="18" t="inlineStr">
        <is>
          <t>智锐</t>
        </is>
      </c>
      <c r="K771" s="335" t="n">
        <v>80</v>
      </c>
      <c r="L771" s="38" t="inlineStr">
        <is>
          <t>城市之星</t>
        </is>
      </c>
    </row>
    <row r="772" ht="18" customHeight="1" s="322">
      <c r="A772" s="38" t="n">
        <v>45411</v>
      </c>
      <c r="B772" s="16" t="n"/>
      <c r="C772" s="48" t="inlineStr">
        <is>
          <t>无锡得胜融商贸有限公司</t>
        </is>
      </c>
      <c r="D772" s="14" t="inlineStr">
        <is>
          <t>德国高温蜡粉-无锡发</t>
        </is>
      </c>
      <c r="E772" s="16" t="inlineStr">
        <is>
          <t>20kg/纸箱</t>
        </is>
      </c>
      <c r="F772" s="17" t="n">
        <v>5</v>
      </c>
      <c r="G772" s="18" t="inlineStr">
        <is>
          <t>箱</t>
        </is>
      </c>
      <c r="H772" s="18" t="n">
        <v>1840</v>
      </c>
      <c r="I772" s="342">
        <f>F772*H772</f>
        <v/>
      </c>
      <c r="J772" s="18" t="inlineStr">
        <is>
          <t>智锐</t>
        </is>
      </c>
      <c r="K772" s="335" t="n">
        <v>83.79000000000001</v>
      </c>
      <c r="L772" s="35" t="inlineStr">
        <is>
          <t>无锡货拉拉</t>
        </is>
      </c>
    </row>
    <row r="773" ht="18" customHeight="1" s="322">
      <c r="A773" s="38" t="n">
        <v>45411</v>
      </c>
      <c r="B773" s="14" t="n"/>
      <c r="C773" s="14" t="inlineStr">
        <is>
          <t>济南格茵机械设备有限公司</t>
        </is>
      </c>
      <c r="D773" s="14" t="inlineStr">
        <is>
          <t>厚毡条-无锡发</t>
        </is>
      </c>
      <c r="E773" s="14" t="inlineStr">
        <is>
          <t>长 2.2 米，宽 24.5mm厚 11mm</t>
        </is>
      </c>
      <c r="F773" s="17" t="n">
        <v>10</v>
      </c>
      <c r="G773" s="18" t="inlineStr">
        <is>
          <t>条</t>
        </is>
      </c>
      <c r="H773" s="18" t="n">
        <v>31</v>
      </c>
      <c r="I773" s="342">
        <f>F773*H773</f>
        <v/>
      </c>
      <c r="J773" s="18" t="inlineStr">
        <is>
          <t>智锐</t>
        </is>
      </c>
      <c r="K773" s="335" t="n">
        <v>22</v>
      </c>
      <c r="L773" s="17" t="inlineStr">
        <is>
          <t>无锡德邦</t>
        </is>
      </c>
    </row>
    <row r="774" ht="18" customHeight="1" s="322">
      <c r="A774" s="38" t="n">
        <v>45411</v>
      </c>
      <c r="B774" s="14" t="n"/>
      <c r="C774" s="14" t="inlineStr">
        <is>
          <t>合肥安施洗涤设备有限公司</t>
        </is>
      </c>
      <c r="D774" s="14" t="inlineStr">
        <is>
          <t>JTX600导向带-无锡发</t>
        </is>
      </c>
      <c r="E774" s="14" t="inlineStr">
        <is>
          <t>400米/卷</t>
        </is>
      </c>
      <c r="F774" s="17" t="n">
        <v>3</v>
      </c>
      <c r="G774" s="18" t="inlineStr">
        <is>
          <t>卷</t>
        </is>
      </c>
      <c r="H774" s="18" t="n">
        <v>235</v>
      </c>
      <c r="I774" s="342">
        <f>F774*H774</f>
        <v/>
      </c>
      <c r="J774" s="18" t="inlineStr">
        <is>
          <t>智锐</t>
        </is>
      </c>
      <c r="K774" s="335" t="n">
        <v>16</v>
      </c>
      <c r="L774" s="179" t="inlineStr">
        <is>
          <t>顺丰</t>
        </is>
      </c>
    </row>
    <row r="775" ht="18" customFormat="1" customHeight="1" s="6">
      <c r="A775" s="11" t="n">
        <v>45412</v>
      </c>
      <c r="B775" s="12" t="n">
        <v>23330</v>
      </c>
      <c r="C775" s="12" t="inlineStr">
        <is>
          <t>深圳市恒富商用设备有限公司</t>
        </is>
      </c>
      <c r="D775" s="12" t="inlineStr">
        <is>
          <t>美国小地球蜡粉</t>
        </is>
      </c>
      <c r="E775" s="12" t="inlineStr">
        <is>
          <t xml:space="preserve">22.5公斤/桶  </t>
        </is>
      </c>
      <c r="F775" s="33" t="n">
        <v>1</v>
      </c>
      <c r="G775" s="33" t="inlineStr">
        <is>
          <t>桶</t>
        </is>
      </c>
      <c r="H775" s="33" t="n">
        <v>1147.5</v>
      </c>
      <c r="I775" s="367">
        <f>F775*H775</f>
        <v/>
      </c>
      <c r="J775" s="33" t="inlineStr">
        <is>
          <t>到付</t>
        </is>
      </c>
      <c r="K775" s="335" t="n">
        <v>0</v>
      </c>
      <c r="L775" s="17" t="inlineStr">
        <is>
          <t>/</t>
        </is>
      </c>
    </row>
    <row r="776" ht="18" customHeight="1" s="322">
      <c r="A776" s="38" t="n">
        <v>45412</v>
      </c>
      <c r="B776" s="16" t="n">
        <v>23332</v>
      </c>
      <c r="C776" s="14" t="inlineStr">
        <is>
          <t>资中县军创洗涤服务中心（内江市中区明洁劳务服务）</t>
        </is>
      </c>
      <c r="D776" s="16" t="inlineStr">
        <is>
          <t>蓝线全棉带</t>
        </is>
      </c>
      <c r="E776" s="16" t="inlineStr">
        <is>
          <t>50*2860mm</t>
        </is>
      </c>
      <c r="F776" s="17" t="n">
        <v>20</v>
      </c>
      <c r="G776" s="18" t="inlineStr">
        <is>
          <t>条</t>
        </is>
      </c>
      <c r="H776" s="18">
        <f>2.86*8.4+6</f>
        <v/>
      </c>
      <c r="I776" s="342">
        <f>F776*H776</f>
        <v/>
      </c>
      <c r="J776" s="21" t="inlineStr">
        <is>
          <t>智锐</t>
        </is>
      </c>
      <c r="K776" s="352" t="n">
        <v>42</v>
      </c>
      <c r="L776" s="353" t="inlineStr">
        <is>
          <t>德邦</t>
        </is>
      </c>
    </row>
    <row r="777" ht="18" customHeight="1" s="322">
      <c r="A777" s="38" t="n">
        <v>45412</v>
      </c>
      <c r="B777" s="16" t="n">
        <v>23332</v>
      </c>
      <c r="C777" s="14" t="inlineStr">
        <is>
          <t>资中县军创洗涤服务中心（内江市中区明洁劳务服务）</t>
        </is>
      </c>
      <c r="D777" s="16" t="inlineStr">
        <is>
          <t>蓝线全棉带</t>
        </is>
      </c>
      <c r="E777" s="16" t="inlineStr">
        <is>
          <t>50*1945mm</t>
        </is>
      </c>
      <c r="F777" s="17" t="n">
        <v>12</v>
      </c>
      <c r="G777" s="18" t="inlineStr">
        <is>
          <t>条</t>
        </is>
      </c>
      <c r="H777" s="18">
        <f>1.945*8.4+6</f>
        <v/>
      </c>
      <c r="I777" s="342">
        <f>F777*H777</f>
        <v/>
      </c>
      <c r="J777" s="21" t="inlineStr">
        <is>
          <t>智锐</t>
        </is>
      </c>
      <c r="K777" s="328" t="n"/>
      <c r="L777" s="328" t="n"/>
    </row>
    <row r="778" ht="18" customHeight="1" s="322">
      <c r="A778" s="38" t="n">
        <v>45412</v>
      </c>
      <c r="B778" s="16" t="n">
        <v>23332</v>
      </c>
      <c r="C778" s="14" t="inlineStr">
        <is>
          <t>资中县军创洗涤服务中心（内江市中区明洁劳务服务）</t>
        </is>
      </c>
      <c r="D778" s="16" t="inlineStr">
        <is>
          <t>蓝线全棉带</t>
        </is>
      </c>
      <c r="E778" s="16" t="inlineStr">
        <is>
          <t>40*1935mm</t>
        </is>
      </c>
      <c r="F778" s="17" t="n">
        <v>2</v>
      </c>
      <c r="G778" s="18" t="inlineStr">
        <is>
          <t>条</t>
        </is>
      </c>
      <c r="H778" s="18">
        <f>1.935*8.4+6</f>
        <v/>
      </c>
      <c r="I778" s="342">
        <f>F778*H778</f>
        <v/>
      </c>
      <c r="J778" s="21" t="inlineStr">
        <is>
          <t>智锐</t>
        </is>
      </c>
      <c r="K778" s="328" t="n"/>
      <c r="L778" s="328" t="n"/>
    </row>
    <row r="779" ht="18" customHeight="1" s="322">
      <c r="A779" s="38" t="n">
        <v>45412</v>
      </c>
      <c r="B779" s="16" t="n">
        <v>23332</v>
      </c>
      <c r="C779" s="14" t="inlineStr">
        <is>
          <t>资中县军创洗涤服务中心（内江市中区明洁劳务服务）</t>
        </is>
      </c>
      <c r="D779" s="16" t="inlineStr">
        <is>
          <t>蓝线全棉带</t>
        </is>
      </c>
      <c r="E779" s="16" t="inlineStr">
        <is>
          <t>40*2850mm</t>
        </is>
      </c>
      <c r="F779" s="17" t="n">
        <v>4</v>
      </c>
      <c r="G779" s="18" t="inlineStr">
        <is>
          <t>条</t>
        </is>
      </c>
      <c r="H779" s="18">
        <f>2.85*8.4+6</f>
        <v/>
      </c>
      <c r="I779" s="342">
        <f>F779*H779</f>
        <v/>
      </c>
      <c r="J779" s="21" t="inlineStr">
        <is>
          <t>智锐</t>
        </is>
      </c>
      <c r="K779" s="328" t="n"/>
      <c r="L779" s="328" t="n"/>
    </row>
    <row r="780" ht="18" customHeight="1" s="322">
      <c r="A780" s="38" t="n">
        <v>45412</v>
      </c>
      <c r="B780" s="16" t="n">
        <v>23332</v>
      </c>
      <c r="C780" s="14" t="inlineStr">
        <is>
          <t>资中县军创洗涤服务中心（内江市中区明洁劳务服务）</t>
        </is>
      </c>
      <c r="D780" s="16" t="inlineStr">
        <is>
          <t>棉橡胶带</t>
        </is>
      </c>
      <c r="E780" s="16" t="inlineStr">
        <is>
          <t>50*2860mm</t>
        </is>
      </c>
      <c r="F780" s="17" t="n">
        <v>20</v>
      </c>
      <c r="G780" s="18" t="inlineStr">
        <is>
          <t>条</t>
        </is>
      </c>
      <c r="H780" s="18">
        <f>2.86*16+6</f>
        <v/>
      </c>
      <c r="I780" s="342">
        <f>F780*H780</f>
        <v/>
      </c>
      <c r="J780" s="21" t="inlineStr">
        <is>
          <t>智锐</t>
        </is>
      </c>
      <c r="K780" s="329" t="n"/>
      <c r="L780" s="329" t="n"/>
    </row>
    <row r="781" ht="18" customHeight="1" s="322">
      <c r="A781" s="38" t="n">
        <v>45412</v>
      </c>
      <c r="B781" s="373" t="n">
        <v>23345</v>
      </c>
      <c r="C781" s="48" t="inlineStr">
        <is>
          <t>无锡得胜融商贸有限公司</t>
        </is>
      </c>
      <c r="D781" s="16" t="inlineStr">
        <is>
          <t>HT芳纶毡，包边缝合</t>
        </is>
      </c>
      <c r="E781" s="14" t="inlineStr">
        <is>
          <t>3.6*10.1米*3张  里外都中性包装 不显示安德鲁， 不要缝边抽绳，外包装 用白色透明胶带 中性包装，不贴防伪码</t>
        </is>
      </c>
      <c r="F781" s="17" t="n">
        <v>30.3</v>
      </c>
      <c r="G781" s="18" t="inlineStr">
        <is>
          <t>米</t>
        </is>
      </c>
      <c r="H781" s="18" t="n">
        <v>738</v>
      </c>
      <c r="I781" s="342">
        <f>F781*H781</f>
        <v/>
      </c>
      <c r="J781" s="21" t="inlineStr">
        <is>
          <t>智锐</t>
        </is>
      </c>
      <c r="K781" s="335" t="n">
        <v>200</v>
      </c>
      <c r="L781" s="38" t="inlineStr">
        <is>
          <t>城市之星</t>
        </is>
      </c>
    </row>
    <row r="782" ht="18" customFormat="1" customHeight="1" s="6">
      <c r="A782" s="11" t="n">
        <v>45412</v>
      </c>
      <c r="B782" s="12" t="n">
        <v>23334</v>
      </c>
      <c r="C782" s="145" t="inlineStr">
        <is>
          <t>浙江利溪环保工程有限公司</t>
        </is>
      </c>
      <c r="D782" s="12" t="inlineStr">
        <is>
          <t>T900 AID 毛毡，包边缝合</t>
        </is>
      </c>
      <c r="E782" s="12" t="inlineStr">
        <is>
          <t>3.6*7.6米*2张</t>
        </is>
      </c>
      <c r="F782" s="33" t="n">
        <v>15.2</v>
      </c>
      <c r="G782" s="33" t="inlineStr">
        <is>
          <t>张</t>
        </is>
      </c>
      <c r="H782" s="33" t="n">
        <v>180</v>
      </c>
      <c r="I782" s="367">
        <f>F782*H782</f>
        <v/>
      </c>
      <c r="J782" s="33" t="inlineStr">
        <is>
          <t>智锐</t>
        </is>
      </c>
      <c r="K782" s="335" t="n">
        <v>120</v>
      </c>
      <c r="L782" s="38" t="inlineStr">
        <is>
          <t>城市之星</t>
        </is>
      </c>
    </row>
    <row r="783" ht="18" customFormat="1" customHeight="1" s="3">
      <c r="A783" s="30" t="n">
        <v>45412</v>
      </c>
      <c r="B783" s="27" t="n"/>
      <c r="C783" s="285" t="inlineStr">
        <is>
          <t>长沙赛航机电设备有限公司</t>
        </is>
      </c>
      <c r="D783" s="27" t="inlineStr">
        <is>
          <t>JTX600导向带 预制单？</t>
        </is>
      </c>
      <c r="E783" s="27" t="inlineStr">
        <is>
          <t xml:space="preserve">400米/卷 </t>
        </is>
      </c>
      <c r="F783" s="28" t="n">
        <v>5</v>
      </c>
      <c r="G783" s="28" t="inlineStr">
        <is>
          <t>卷</t>
        </is>
      </c>
      <c r="H783" s="28" t="n">
        <v>235</v>
      </c>
      <c r="I783" s="369">
        <f>F783*H783</f>
        <v/>
      </c>
      <c r="J783" s="28" t="inlineStr">
        <is>
          <t>到付</t>
        </is>
      </c>
      <c r="K783" s="335" t="n">
        <v>0</v>
      </c>
      <c r="L783" s="17" t="inlineStr">
        <is>
          <t>/</t>
        </is>
      </c>
    </row>
    <row r="784" ht="18" customFormat="1" customHeight="1" s="3">
      <c r="A784" s="30" t="n">
        <v>45412</v>
      </c>
      <c r="B784" s="27" t="n"/>
      <c r="C784" s="27" t="inlineStr">
        <is>
          <t>仁护生医疗科技有限公司</t>
        </is>
      </c>
      <c r="D784" s="27" t="inlineStr">
        <is>
          <t>JTX600导向带 预制单？</t>
        </is>
      </c>
      <c r="E784" s="27" t="inlineStr">
        <is>
          <t xml:space="preserve">400米/卷 </t>
        </is>
      </c>
      <c r="F784" s="28" t="n">
        <v>10</v>
      </c>
      <c r="G784" s="28" t="inlineStr">
        <is>
          <t>卷</t>
        </is>
      </c>
      <c r="H784" s="28" t="n">
        <v>235</v>
      </c>
      <c r="I784" s="369">
        <f>F784*H784</f>
        <v/>
      </c>
      <c r="J784" s="28" t="inlineStr">
        <is>
          <t>智锐</t>
        </is>
      </c>
      <c r="K784" s="335" t="n">
        <v>38</v>
      </c>
      <c r="L784" s="17" t="inlineStr">
        <is>
          <t>德邦</t>
        </is>
      </c>
    </row>
    <row r="785" ht="18" customFormat="1" customHeight="1" s="8">
      <c r="A785" s="38" t="n">
        <v>45412</v>
      </c>
      <c r="B785" s="16" t="n">
        <v>23335</v>
      </c>
      <c r="C785" s="35" t="inlineStr">
        <is>
          <t xml:space="preserve">广州市众磊洗涤设备有限公司 </t>
        </is>
      </c>
      <c r="D785" s="16" t="inlineStr">
        <is>
          <t xml:space="preserve">T900 AID 毛毡，包边缝合 </t>
        </is>
      </c>
      <c r="E785" s="16" t="inlineStr">
        <is>
          <t>3.3*5.1米*2张</t>
        </is>
      </c>
      <c r="F785" s="18" t="n">
        <v>10.2</v>
      </c>
      <c r="G785" s="18" t="inlineStr">
        <is>
          <t>米</t>
        </is>
      </c>
      <c r="H785" s="18" t="n">
        <v>167.5</v>
      </c>
      <c r="I785" s="342">
        <f>F785*H785</f>
        <v/>
      </c>
      <c r="J785" s="18" t="inlineStr">
        <is>
          <t>智锐</t>
        </is>
      </c>
      <c r="K785" s="352" t="n">
        <v>230</v>
      </c>
      <c r="L785" s="353" t="inlineStr">
        <is>
          <t>城市之星</t>
        </is>
      </c>
    </row>
    <row r="786" ht="18" customFormat="1" customHeight="1" s="8">
      <c r="A786" s="38" t="n">
        <v>45412</v>
      </c>
      <c r="B786" s="16" t="n">
        <v>23335</v>
      </c>
      <c r="C786" s="16" t="inlineStr">
        <is>
          <t xml:space="preserve">广州市众磊洗涤设备有限公司 </t>
        </is>
      </c>
      <c r="D786" s="16" t="inlineStr">
        <is>
          <t>T900 AID 毛毡，包边缝合</t>
        </is>
      </c>
      <c r="E786" s="16" t="inlineStr">
        <is>
          <t>3.6*6.4米*2张</t>
        </is>
      </c>
      <c r="F786" s="18" t="n">
        <v>12.8</v>
      </c>
      <c r="G786" s="18" t="inlineStr">
        <is>
          <t>米</t>
        </is>
      </c>
      <c r="H786" s="18" t="n">
        <v>180</v>
      </c>
      <c r="I786" s="342">
        <f>F786*H786</f>
        <v/>
      </c>
      <c r="J786" s="18" t="inlineStr">
        <is>
          <t>智锐</t>
        </is>
      </c>
      <c r="K786" s="329" t="n"/>
      <c r="L786" s="329" t="n"/>
    </row>
    <row r="787" ht="18" customHeight="1" s="322">
      <c r="A787" s="20" t="n">
        <v>45418</v>
      </c>
      <c r="B787" s="14" t="n"/>
      <c r="C787" s="16" t="inlineStr">
        <is>
          <t>陕西金河洗涤有限公司</t>
        </is>
      </c>
      <c r="D787" s="14" t="inlineStr">
        <is>
          <t>德国高温蜡粉-无锡发</t>
        </is>
      </c>
      <c r="E787" s="16" t="inlineStr">
        <is>
          <t xml:space="preserve">20公斤/纸箱  </t>
        </is>
      </c>
      <c r="F787" s="17" t="n">
        <v>1</v>
      </c>
      <c r="G787" s="18" t="inlineStr">
        <is>
          <t>箱</t>
        </is>
      </c>
      <c r="H787" s="18" t="n">
        <v>1840</v>
      </c>
      <c r="I787" s="342">
        <f>F787*H787</f>
        <v/>
      </c>
      <c r="J787" s="18" t="inlineStr">
        <is>
          <t>智锐</t>
        </is>
      </c>
      <c r="K787" s="14" t="n"/>
      <c r="L787" s="225" t="inlineStr">
        <is>
          <t>无锡德邦</t>
        </is>
      </c>
    </row>
    <row r="788" ht="18" customHeight="1" s="322">
      <c r="A788" s="36" t="n">
        <v>45412</v>
      </c>
      <c r="B788" s="26" t="n"/>
      <c r="C788" s="26" t="inlineStr">
        <is>
          <t>杭州宝盛水博园大酒店有限公司</t>
        </is>
      </c>
      <c r="D788" s="26" t="inlineStr">
        <is>
          <t>美国小地球蜡粉-无锡发</t>
        </is>
      </c>
      <c r="E788" s="26" t="inlineStr">
        <is>
          <t>22.5kg/桶</t>
        </is>
      </c>
      <c r="F788" s="19" t="n">
        <v>1</v>
      </c>
      <c r="G788" s="19" t="inlineStr">
        <is>
          <t>桶</t>
        </is>
      </c>
      <c r="H788" s="19" t="n">
        <v>1147.5</v>
      </c>
      <c r="I788" s="19">
        <f>F788*H788</f>
        <v/>
      </c>
      <c r="J788" s="19" t="inlineStr">
        <is>
          <t>智锐</t>
        </is>
      </c>
      <c r="K788" s="26" t="n"/>
      <c r="L788" s="231" t="inlineStr">
        <is>
          <t>无锡德邦</t>
        </is>
      </c>
      <c r="M788" s="4" t="n"/>
    </row>
    <row r="789" ht="18" customFormat="1" customHeight="1" s="6">
      <c r="A789" s="11" t="n">
        <v>45414</v>
      </c>
      <c r="B789" s="303" t="n"/>
      <c r="C789" s="12" t="inlineStr">
        <is>
          <t>广州市金水牛洗衣洗涤服务有限公司</t>
        </is>
      </c>
      <c r="D789" s="12" t="inlineStr">
        <is>
          <t>T900 AID 毛毡，包边缝合-无锡发</t>
        </is>
      </c>
      <c r="E789" s="12" t="inlineStr">
        <is>
          <t>3.6*7.5米*1张</t>
        </is>
      </c>
      <c r="F789" s="33" t="n">
        <v>7.5</v>
      </c>
      <c r="G789" s="33" t="inlineStr">
        <is>
          <t>米</t>
        </is>
      </c>
      <c r="H789" s="33" t="n">
        <v>180</v>
      </c>
      <c r="I789" s="367">
        <f>F789*H789</f>
        <v/>
      </c>
      <c r="J789" s="33" t="inlineStr">
        <is>
          <t>智锐</t>
        </is>
      </c>
      <c r="K789" s="16" t="n"/>
      <c r="L789" s="5" t="inlineStr">
        <is>
          <t>无锡德邦</t>
        </is>
      </c>
      <c r="P789" s="214" t="n"/>
      <c r="Q789" s="214" t="n"/>
      <c r="R789" s="214" t="n"/>
      <c r="S789" s="214" t="n"/>
      <c r="T789" s="214" t="n"/>
      <c r="U789" s="214" t="n"/>
      <c r="V789" s="214" t="n"/>
    </row>
    <row r="790" ht="18" customFormat="1" customHeight="1" s="6">
      <c r="A790" s="11" t="n">
        <v>45416</v>
      </c>
      <c r="B790" s="303" t="n"/>
      <c r="C790" s="12" t="inlineStr">
        <is>
          <t>常州市新吉洗涤有限公司</t>
        </is>
      </c>
      <c r="D790" s="12" t="inlineStr">
        <is>
          <t>英国蜡粉-无锡发</t>
        </is>
      </c>
      <c r="E790" s="12" t="inlineStr">
        <is>
          <t>20公斤/纸箱</t>
        </is>
      </c>
      <c r="F790" s="33" t="n">
        <v>1</v>
      </c>
      <c r="G790" s="33" t="inlineStr">
        <is>
          <t>箱</t>
        </is>
      </c>
      <c r="H790" s="33" t="n">
        <v>825</v>
      </c>
      <c r="I790" s="367">
        <f>F790*H790</f>
        <v/>
      </c>
      <c r="J790" s="33" t="inlineStr">
        <is>
          <t>智锐</t>
        </is>
      </c>
      <c r="K790" s="344" t="n"/>
      <c r="L790" s="33" t="inlineStr">
        <is>
          <t>无锡德邦</t>
        </is>
      </c>
      <c r="P790" s="214" t="n"/>
      <c r="Q790" s="214" t="n"/>
      <c r="R790" s="214" t="n"/>
      <c r="S790" s="214" t="n"/>
      <c r="T790" s="214" t="n"/>
      <c r="U790" s="214" t="n"/>
      <c r="V790" s="214" t="n"/>
    </row>
    <row r="791" ht="18" customHeight="1" s="322">
      <c r="A791" s="20" t="n">
        <v>45417</v>
      </c>
      <c r="B791" s="312" t="n"/>
      <c r="C791" s="16" t="inlineStr">
        <is>
          <t>汕头洁臣洗涤有限公司</t>
        </is>
      </c>
      <c r="D791" s="16" t="inlineStr">
        <is>
          <t>164导向带-无锡发</t>
        </is>
      </c>
      <c r="E791" s="16" t="inlineStr">
        <is>
          <t>400米/卷</t>
        </is>
      </c>
      <c r="F791" s="18" t="n">
        <v>2</v>
      </c>
      <c r="G791" s="18" t="inlineStr">
        <is>
          <t>卷</t>
        </is>
      </c>
      <c r="H791" s="18" t="n">
        <v>425</v>
      </c>
      <c r="I791" s="342">
        <f>F791*H791</f>
        <v/>
      </c>
      <c r="J791" s="18" t="inlineStr">
        <is>
          <t>智锐</t>
        </is>
      </c>
      <c r="K791" s="16" t="n"/>
      <c r="L791" s="14" t="inlineStr">
        <is>
          <t>无锡德邦</t>
        </is>
      </c>
      <c r="M791" s="181" t="n"/>
      <c r="N791" s="181" t="n"/>
      <c r="O791" s="181" t="n"/>
      <c r="P791" s="181" t="n"/>
      <c r="Q791" s="181" t="n"/>
      <c r="R791" s="181" t="n"/>
      <c r="S791" s="181" t="n"/>
      <c r="T791" s="181" t="n"/>
      <c r="U791" s="181" t="n"/>
      <c r="V791" s="181" t="n"/>
    </row>
    <row r="792" ht="18" customHeight="1" s="322">
      <c r="A792" s="20" t="n">
        <v>45418</v>
      </c>
      <c r="B792" s="14" t="n">
        <v>23340</v>
      </c>
      <c r="C792" s="48" t="inlineStr">
        <is>
          <t>无锡智锐</t>
        </is>
      </c>
      <c r="D792" s="16" t="inlineStr">
        <is>
          <t>T900 AID 毛毡，包边缝合</t>
        </is>
      </c>
      <c r="E792" s="14" t="inlineStr">
        <is>
          <t>3.3*5.15米*5张</t>
        </is>
      </c>
      <c r="F792" s="17" t="n">
        <v>25.75</v>
      </c>
      <c r="G792" s="130" t="inlineStr">
        <is>
          <t>米</t>
        </is>
      </c>
      <c r="H792" s="130" t="n">
        <v>167.5</v>
      </c>
      <c r="I792" s="342">
        <f>F792*H792</f>
        <v/>
      </c>
      <c r="J792" s="325" t="inlineStr">
        <is>
          <t>智锐</t>
        </is>
      </c>
      <c r="K792" s="330" t="n">
        <v>0</v>
      </c>
      <c r="L792" s="331" t="inlineStr">
        <is>
          <t>/</t>
        </is>
      </c>
    </row>
    <row r="793" ht="18" customHeight="1" s="322">
      <c r="A793" s="20" t="n">
        <v>45418</v>
      </c>
      <c r="B793" s="14" t="n">
        <v>23340</v>
      </c>
      <c r="C793" s="48" t="inlineStr">
        <is>
          <t>无锡智锐</t>
        </is>
      </c>
      <c r="D793" s="16" t="inlineStr">
        <is>
          <t>T900 AID 毛毡，包边缝合</t>
        </is>
      </c>
      <c r="E793" s="14" t="inlineStr">
        <is>
          <t>3.6*5.15米*20张</t>
        </is>
      </c>
      <c r="F793" s="17" t="n">
        <v>103</v>
      </c>
      <c r="G793" s="130" t="inlineStr">
        <is>
          <t>米</t>
        </is>
      </c>
      <c r="H793" s="130" t="n">
        <v>180</v>
      </c>
      <c r="I793" s="342">
        <f>F793*H793</f>
        <v/>
      </c>
      <c r="J793" s="325" t="inlineStr">
        <is>
          <t>智锐</t>
        </is>
      </c>
      <c r="K793" s="328" t="n"/>
      <c r="L793" s="328" t="n"/>
    </row>
    <row r="794" ht="18" customHeight="1" s="322">
      <c r="A794" s="20" t="n">
        <v>45418</v>
      </c>
      <c r="B794" s="14" t="n">
        <v>23340</v>
      </c>
      <c r="C794" s="48" t="inlineStr">
        <is>
          <t>无锡智锐</t>
        </is>
      </c>
      <c r="D794" s="16" t="inlineStr">
        <is>
          <t>T900 AID 毛毡，包边缝合</t>
        </is>
      </c>
      <c r="E794" s="14" t="inlineStr">
        <is>
          <t>3.6*7.55米*20张</t>
        </is>
      </c>
      <c r="F794" s="17" t="n">
        <v>151</v>
      </c>
      <c r="G794" s="130" t="inlineStr">
        <is>
          <t>米</t>
        </is>
      </c>
      <c r="H794" s="130" t="n">
        <v>180</v>
      </c>
      <c r="I794" s="342">
        <f>F794*H794</f>
        <v/>
      </c>
      <c r="J794" s="18" t="inlineStr">
        <is>
          <t>智锐</t>
        </is>
      </c>
      <c r="K794" s="328" t="n"/>
      <c r="L794" s="328" t="n"/>
    </row>
    <row r="795" ht="18" customHeight="1" s="322">
      <c r="A795" s="20" t="n">
        <v>45418</v>
      </c>
      <c r="B795" s="14" t="n">
        <v>23340</v>
      </c>
      <c r="C795" s="48" t="inlineStr">
        <is>
          <t>无锡智锐</t>
        </is>
      </c>
      <c r="D795" s="14" t="inlineStr">
        <is>
          <t>850g 涤纶芳纶复合 AID 毛毡，包边缝合</t>
        </is>
      </c>
      <c r="E795" s="16" t="inlineStr">
        <is>
          <t>3.6*7.55米*5张</t>
        </is>
      </c>
      <c r="F795" s="17" t="n">
        <v>37.75</v>
      </c>
      <c r="G795" s="130" t="inlineStr">
        <is>
          <t>米</t>
        </is>
      </c>
      <c r="H795" s="130" t="n">
        <v>397.8</v>
      </c>
      <c r="I795" s="342">
        <f>F795*H795</f>
        <v/>
      </c>
      <c r="J795" s="18" t="inlineStr">
        <is>
          <t>智锐</t>
        </is>
      </c>
      <c r="K795" s="328" t="n"/>
      <c r="L795" s="328" t="n"/>
    </row>
    <row r="796" ht="18" customHeight="1" s="322">
      <c r="A796" s="20" t="n">
        <v>45418</v>
      </c>
      <c r="B796" s="14" t="n">
        <v>23340</v>
      </c>
      <c r="C796" s="48" t="inlineStr">
        <is>
          <t>无锡智锐</t>
        </is>
      </c>
      <c r="D796" s="14" t="inlineStr">
        <is>
          <t>美国小地球蜡粉</t>
        </is>
      </c>
      <c r="E796" s="1" t="inlineStr">
        <is>
          <t>22.5kg/桶</t>
        </is>
      </c>
      <c r="F796" s="17" t="n">
        <v>30</v>
      </c>
      <c r="G796" s="130" t="inlineStr">
        <is>
          <t>桶</t>
        </is>
      </c>
      <c r="H796" s="130" t="n">
        <v>1147.5</v>
      </c>
      <c r="I796" s="342">
        <f>F796*H796</f>
        <v/>
      </c>
      <c r="J796" s="18" t="inlineStr">
        <is>
          <t>智锐</t>
        </is>
      </c>
      <c r="K796" s="328" t="n"/>
      <c r="L796" s="328" t="n"/>
    </row>
    <row r="797" ht="18" customHeight="1" s="322">
      <c r="A797" s="20" t="n">
        <v>45418</v>
      </c>
      <c r="B797" s="14" t="n">
        <v>23340</v>
      </c>
      <c r="C797" s="48" t="inlineStr">
        <is>
          <t>无锡智锐</t>
        </is>
      </c>
      <c r="D797" s="14" t="inlineStr">
        <is>
          <t>英国蜡粉</t>
        </is>
      </c>
      <c r="E797" s="16" t="inlineStr">
        <is>
          <t>20kg/纸箱</t>
        </is>
      </c>
      <c r="F797" s="17" t="n">
        <v>10</v>
      </c>
      <c r="G797" s="130" t="inlineStr">
        <is>
          <t>箱</t>
        </is>
      </c>
      <c r="H797" s="130" t="n">
        <v>825</v>
      </c>
      <c r="I797" s="342">
        <f>F797*H797</f>
        <v/>
      </c>
      <c r="J797" s="18" t="inlineStr">
        <is>
          <t>智锐</t>
        </is>
      </c>
      <c r="K797" s="328" t="n"/>
      <c r="L797" s="328" t="n"/>
    </row>
    <row r="798" ht="18" customHeight="1" s="322">
      <c r="A798" s="20" t="n">
        <v>45418</v>
      </c>
      <c r="B798" s="14" t="n">
        <v>23340</v>
      </c>
      <c r="C798" s="48" t="inlineStr">
        <is>
          <t>无锡智锐</t>
        </is>
      </c>
      <c r="D798" s="14" t="inlineStr">
        <is>
          <t>高温蜡粉</t>
        </is>
      </c>
      <c r="E798" s="16" t="inlineStr">
        <is>
          <t>20kg/纸箱</t>
        </is>
      </c>
      <c r="F798" s="17" t="n">
        <v>10</v>
      </c>
      <c r="G798" s="130" t="inlineStr">
        <is>
          <t>箱</t>
        </is>
      </c>
      <c r="H798" s="130" t="n">
        <v>1840</v>
      </c>
      <c r="I798" s="342">
        <f>F798*H798</f>
        <v/>
      </c>
      <c r="J798" s="18" t="inlineStr">
        <is>
          <t>智锐</t>
        </is>
      </c>
      <c r="K798" s="328" t="n"/>
      <c r="L798" s="328" t="n"/>
    </row>
    <row r="799" ht="18" customHeight="1" s="322">
      <c r="A799" s="20" t="n">
        <v>45418</v>
      </c>
      <c r="B799" s="14" t="n">
        <v>23340</v>
      </c>
      <c r="C799" s="48" t="inlineStr">
        <is>
          <t>无锡智锐</t>
        </is>
      </c>
      <c r="D799" s="14" t="inlineStr">
        <is>
          <t>美国3/4导向带</t>
        </is>
      </c>
      <c r="E799" s="14" t="inlineStr">
        <is>
          <t>100码=91.44米</t>
        </is>
      </c>
      <c r="F799" s="17" t="n">
        <v>50</v>
      </c>
      <c r="G799" s="160" t="inlineStr">
        <is>
          <t>盒</t>
        </is>
      </c>
      <c r="H799" s="160" t="n">
        <v>87</v>
      </c>
      <c r="I799" s="342">
        <f>F799*H799</f>
        <v/>
      </c>
      <c r="J799" s="18" t="inlineStr">
        <is>
          <t>智锐</t>
        </is>
      </c>
      <c r="K799" s="328" t="n"/>
      <c r="L799" s="328" t="n"/>
    </row>
    <row r="800" ht="18" customHeight="1" s="322">
      <c r="A800" s="20" t="n">
        <v>45418</v>
      </c>
      <c r="B800" s="14" t="n">
        <v>23340</v>
      </c>
      <c r="C800" s="14" t="inlineStr">
        <is>
          <t>无锡智锐</t>
        </is>
      </c>
      <c r="D800" s="91" t="inlineStr">
        <is>
          <t>耐高温包辊毡套</t>
        </is>
      </c>
      <c r="E800" s="92" t="inlineStr">
        <is>
          <t>毛毡规格3450×860×450g/㎡高温包布规格3480×1550×0.5</t>
        </is>
      </c>
      <c r="F800" s="93" t="n">
        <v>10</v>
      </c>
      <c r="G800" s="94" t="inlineStr">
        <is>
          <t>套</t>
        </is>
      </c>
      <c r="H800" s="94" t="n">
        <v>640</v>
      </c>
      <c r="I800" s="342">
        <f>F800*H800</f>
        <v/>
      </c>
      <c r="J800" s="18" t="inlineStr">
        <is>
          <t>智锐</t>
        </is>
      </c>
      <c r="K800" s="329" t="n"/>
      <c r="L800" s="329" t="n"/>
    </row>
    <row r="801" ht="18" customHeight="1" s="322">
      <c r="A801" s="20" t="n">
        <v>45418</v>
      </c>
      <c r="B801" s="14" t="n">
        <v>23341</v>
      </c>
      <c r="C801" s="14" t="inlineStr">
        <is>
          <t>刘松-史经理</t>
        </is>
      </c>
      <c r="D801" s="91" t="inlineStr">
        <is>
          <t>Po:23082改制</t>
        </is>
      </c>
      <c r="E801" s="16" t="inlineStr">
        <is>
          <t>98*6140mm  重新打扣，改好后 拍照记录后发货</t>
        </is>
      </c>
      <c r="F801" s="17" t="n">
        <v>31</v>
      </c>
      <c r="G801" s="18" t="inlineStr">
        <is>
          <t>条</t>
        </is>
      </c>
      <c r="H801" s="18" t="n">
        <v>17.5</v>
      </c>
      <c r="I801" s="342">
        <f>F801*H801</f>
        <v/>
      </c>
      <c r="J801" s="183" t="inlineStr">
        <is>
          <t>到付</t>
        </is>
      </c>
      <c r="K801" s="335" t="n">
        <v>0</v>
      </c>
      <c r="L801" s="17" t="inlineStr">
        <is>
          <t>/</t>
        </is>
      </c>
    </row>
    <row r="802" ht="18" customHeight="1" s="322">
      <c r="A802" s="36" t="n">
        <v>45418</v>
      </c>
      <c r="B802" s="374" t="n">
        <v>23342</v>
      </c>
      <c r="C802" s="26" t="inlineStr">
        <is>
          <t>宁波市大象清洗服务有限公司</t>
        </is>
      </c>
      <c r="D802" s="26" t="inlineStr">
        <is>
          <t>850g涤纶芳纶复合 AID 毡，包边缝合</t>
        </is>
      </c>
      <c r="E802" s="26" t="inlineStr">
        <is>
          <t>3.8*7.5米*1张</t>
        </is>
      </c>
      <c r="F802" s="19" t="n">
        <v>7.5</v>
      </c>
      <c r="G802" s="19" t="inlineStr">
        <is>
          <t>米</t>
        </is>
      </c>
      <c r="H802" s="19" t="n">
        <v>419.9</v>
      </c>
      <c r="I802" s="342">
        <f>F802*H802</f>
        <v/>
      </c>
      <c r="J802" s="19" t="inlineStr">
        <is>
          <t>智锐</t>
        </is>
      </c>
      <c r="K802" s="361" t="n">
        <v>120</v>
      </c>
      <c r="L802" s="362" t="inlineStr">
        <is>
          <t>城市之星</t>
        </is>
      </c>
    </row>
    <row r="803" ht="18" customHeight="1" s="322">
      <c r="A803" s="36" t="n">
        <v>45418</v>
      </c>
      <c r="B803" s="374" t="n">
        <v>23342</v>
      </c>
      <c r="C803" s="26" t="inlineStr">
        <is>
          <t>宁波市大象清洗服务有限公司</t>
        </is>
      </c>
      <c r="D803" s="26" t="inlineStr">
        <is>
          <t>毛毡带</t>
        </is>
      </c>
      <c r="E803" s="26" t="inlineStr">
        <is>
          <t>50*2865mm</t>
        </is>
      </c>
      <c r="F803" s="19" t="n">
        <v>20</v>
      </c>
      <c r="G803" s="19" t="inlineStr">
        <is>
          <t>条</t>
        </is>
      </c>
      <c r="H803" s="19">
        <f>2.865*6.4+6</f>
        <v/>
      </c>
      <c r="I803" s="342">
        <f>F803*H803</f>
        <v/>
      </c>
      <c r="J803" s="19" t="inlineStr">
        <is>
          <t>智锐</t>
        </is>
      </c>
      <c r="K803" s="328" t="n"/>
      <c r="L803" s="328" t="n"/>
    </row>
    <row r="804" ht="18" customHeight="1" s="322">
      <c r="A804" s="36" t="n">
        <v>45418</v>
      </c>
      <c r="B804" s="26" t="n"/>
      <c r="C804" s="26" t="inlineStr">
        <is>
          <t>宁波市大象清洗服务有限公司</t>
        </is>
      </c>
      <c r="D804" s="26" t="inlineStr">
        <is>
          <t>850g涤纶芳纶复合 AID 毡，包边缝合-23267备货出</t>
        </is>
      </c>
      <c r="E804" s="26" t="inlineStr">
        <is>
          <t>3.6*7.5米*1张</t>
        </is>
      </c>
      <c r="F804" s="19" t="n">
        <v>7.5</v>
      </c>
      <c r="G804" s="19" t="inlineStr">
        <is>
          <t>米</t>
        </is>
      </c>
      <c r="H804" s="19" t="n">
        <v>397.8</v>
      </c>
      <c r="I804" s="342">
        <f>F804*H804</f>
        <v/>
      </c>
      <c r="J804" s="19" t="inlineStr">
        <is>
          <t>智锐</t>
        </is>
      </c>
      <c r="K804" s="329" t="n"/>
      <c r="L804" s="329" t="n"/>
    </row>
    <row r="805" ht="18" customHeight="1" s="322">
      <c r="A805" s="20" t="n">
        <v>45418</v>
      </c>
      <c r="B805" s="375" t="n">
        <v>23343</v>
      </c>
      <c r="C805" s="48" t="inlineStr">
        <is>
          <t>陕西兰菲博雅洗涤服务有限公司</t>
        </is>
      </c>
      <c r="D805" s="16" t="inlineStr">
        <is>
          <t>绿色PVC 钻石纹防滑带</t>
        </is>
      </c>
      <c r="E805" s="191" t="inlineStr">
        <is>
          <t>50*2100mm</t>
        </is>
      </c>
      <c r="F805" s="18" t="n">
        <v>5</v>
      </c>
      <c r="G805" s="18" t="inlineStr">
        <is>
          <t>条</t>
        </is>
      </c>
      <c r="H805" s="18">
        <f>2.1*15+6</f>
        <v/>
      </c>
      <c r="I805" s="342">
        <f>F805*H805</f>
        <v/>
      </c>
      <c r="J805" s="18" t="inlineStr">
        <is>
          <t>智锐</t>
        </is>
      </c>
      <c r="K805" s="335" t="n">
        <v>17</v>
      </c>
      <c r="L805" s="221" t="inlineStr">
        <is>
          <t>德邦</t>
        </is>
      </c>
    </row>
    <row r="806" ht="18" customHeight="1" s="322">
      <c r="A806" s="20" t="n">
        <v>45418</v>
      </c>
      <c r="B806" s="14" t="n"/>
      <c r="C806" s="16" t="inlineStr">
        <is>
          <t>陕西金河洗涤有限公司</t>
        </is>
      </c>
      <c r="D806" s="14" t="inlineStr">
        <is>
          <t>德国高温蜡粉-23213备货出</t>
        </is>
      </c>
      <c r="E806" s="16" t="inlineStr">
        <is>
          <t xml:space="preserve">20公斤/纸箱  </t>
        </is>
      </c>
      <c r="F806" s="17" t="n">
        <v>1</v>
      </c>
      <c r="G806" s="18" t="inlineStr">
        <is>
          <t>箱</t>
        </is>
      </c>
      <c r="H806" s="18" t="n">
        <v>1840</v>
      </c>
      <c r="I806" s="342">
        <f>F806*H806</f>
        <v/>
      </c>
      <c r="J806" s="18" t="inlineStr">
        <is>
          <t>智锐</t>
        </is>
      </c>
      <c r="K806" s="335" t="n">
        <v>80</v>
      </c>
      <c r="L806" s="17" t="inlineStr">
        <is>
          <t>城市之星</t>
        </is>
      </c>
    </row>
    <row r="807" ht="18" customHeight="1" s="322">
      <c r="A807" s="20" t="n">
        <v>45418</v>
      </c>
      <c r="B807" s="375" t="n">
        <v>23344</v>
      </c>
      <c r="C807" s="48" t="inlineStr">
        <is>
          <t>曲靖开发区力净洗涤服务有限公司</t>
        </is>
      </c>
      <c r="D807" s="16" t="inlineStr">
        <is>
          <t>安德鲁纯芳纶高温烫带</t>
        </is>
      </c>
      <c r="E807" s="35" t="inlineStr">
        <is>
          <t>98*6140mm</t>
        </is>
      </c>
      <c r="F807" s="106" t="n">
        <v>7</v>
      </c>
      <c r="G807" s="18" t="inlineStr">
        <is>
          <t>条</t>
        </is>
      </c>
      <c r="H807" s="18">
        <f>6.14*26</f>
        <v/>
      </c>
      <c r="I807" s="342">
        <f>F807*H807</f>
        <v/>
      </c>
      <c r="J807" s="18" t="inlineStr">
        <is>
          <t>智锐</t>
        </is>
      </c>
      <c r="K807" s="335" t="n">
        <v>19</v>
      </c>
      <c r="L807" s="221" t="inlineStr">
        <is>
          <t>德邦</t>
        </is>
      </c>
    </row>
    <row r="808" ht="18" customHeight="1" s="322">
      <c r="A808" s="20" t="n">
        <v>45418</v>
      </c>
      <c r="B808" s="14" t="n"/>
      <c r="C808" s="16" t="inlineStr">
        <is>
          <t>西藏航星洗涤设备有限公司</t>
        </is>
      </c>
      <c r="D808" s="16" t="inlineStr">
        <is>
          <t>164导向带-无锡发</t>
        </is>
      </c>
      <c r="E808" s="16" t="inlineStr">
        <is>
          <t>400米/卷</t>
        </is>
      </c>
      <c r="F808" s="17" t="n">
        <v>2</v>
      </c>
      <c r="G808" s="18" t="inlineStr">
        <is>
          <t>卷</t>
        </is>
      </c>
      <c r="H808" s="18" t="n">
        <v>425</v>
      </c>
      <c r="I808" s="342">
        <f>F808*H808</f>
        <v/>
      </c>
      <c r="J808" s="18" t="inlineStr">
        <is>
          <t>智锐</t>
        </is>
      </c>
      <c r="K808" s="335" t="n">
        <v>31</v>
      </c>
      <c r="L808" s="221" t="inlineStr">
        <is>
          <t>德邦</t>
        </is>
      </c>
    </row>
    <row r="809" ht="18" customHeight="1" s="322">
      <c r="A809" s="20" t="n">
        <v>45418</v>
      </c>
      <c r="B809" s="14" t="n"/>
      <c r="C809" s="131" t="inlineStr">
        <is>
          <t>深圳市华昊贸易有限公司</t>
        </is>
      </c>
      <c r="D809" s="16" t="inlineStr">
        <is>
          <t>美国小地球蜡粉-23213备货出</t>
        </is>
      </c>
      <c r="E809" s="16" t="inlineStr">
        <is>
          <t xml:space="preserve">22.5公斤/桶 </t>
        </is>
      </c>
      <c r="F809" s="17" t="n">
        <v>1</v>
      </c>
      <c r="G809" s="18" t="inlineStr">
        <is>
          <t>桶</t>
        </is>
      </c>
      <c r="H809" s="18" t="n">
        <v>1147.5</v>
      </c>
      <c r="I809" s="342">
        <f>F809*H809</f>
        <v/>
      </c>
      <c r="J809" s="18" t="inlineStr">
        <is>
          <t>智锐</t>
        </is>
      </c>
      <c r="K809" s="335" t="n">
        <v>80</v>
      </c>
      <c r="L809" s="17" t="inlineStr">
        <is>
          <t>城市之星</t>
        </is>
      </c>
    </row>
    <row r="810" ht="18" customHeight="1" s="322">
      <c r="A810" s="20" t="n">
        <v>45418</v>
      </c>
      <c r="B810" s="14" t="n"/>
      <c r="C810" s="48" t="inlineStr">
        <is>
          <t>广州硕朗机械设备有限公司</t>
        </is>
      </c>
      <c r="D810" s="16" t="inlineStr">
        <is>
          <t>T900 AID 毛毡，包边缝合-23213备货出</t>
        </is>
      </c>
      <c r="E810" s="96" t="inlineStr">
        <is>
          <t xml:space="preserve">3.6*5.2米*2张  </t>
        </is>
      </c>
      <c r="F810" s="17" t="n">
        <v>10.4</v>
      </c>
      <c r="G810" s="18" t="inlineStr">
        <is>
          <t>米</t>
        </is>
      </c>
      <c r="H810" s="18" t="n">
        <v>180</v>
      </c>
      <c r="I810" s="342">
        <f>F810*H810</f>
        <v/>
      </c>
      <c r="J810" s="18" t="inlineStr">
        <is>
          <t>智锐</t>
        </is>
      </c>
      <c r="K810" s="334" t="n">
        <v>340</v>
      </c>
      <c r="L810" s="331" t="inlineStr">
        <is>
          <t>城市之星</t>
        </is>
      </c>
    </row>
    <row r="811" ht="18" customHeight="1" s="322">
      <c r="A811" s="20" t="n">
        <v>45418</v>
      </c>
      <c r="B811" s="14" t="n"/>
      <c r="C811" s="48" t="inlineStr">
        <is>
          <t>广州硕朗机械设备有限公司</t>
        </is>
      </c>
      <c r="D811" s="16" t="inlineStr">
        <is>
          <t>T900 AID 毛毡，包边缝合-23备货出</t>
        </is>
      </c>
      <c r="E811" s="96" t="inlineStr">
        <is>
          <t xml:space="preserve">3.6*7.5米*1张  </t>
        </is>
      </c>
      <c r="F811" s="17" t="n">
        <v>7.5</v>
      </c>
      <c r="G811" s="18" t="inlineStr">
        <is>
          <t>米</t>
        </is>
      </c>
      <c r="H811" s="18" t="n">
        <v>180</v>
      </c>
      <c r="I811" s="342">
        <f>F811*H811</f>
        <v/>
      </c>
      <c r="J811" s="18" t="inlineStr">
        <is>
          <t>智锐</t>
        </is>
      </c>
      <c r="K811" s="328" t="n"/>
      <c r="L811" s="328" t="n"/>
    </row>
    <row r="812" ht="18" customHeight="1" s="322">
      <c r="A812" s="20" t="n">
        <v>45418</v>
      </c>
      <c r="B812" s="14" t="n"/>
      <c r="C812" s="48" t="inlineStr">
        <is>
          <t>广州硕朗机械设备有限公司</t>
        </is>
      </c>
      <c r="D812" s="16" t="inlineStr">
        <is>
          <t>常规带钢丝网上蜡布-23213备货出</t>
        </is>
      </c>
      <c r="E812" s="182" t="inlineStr">
        <is>
          <t>3.1*2.1米</t>
        </is>
      </c>
      <c r="F812" s="17" t="n">
        <v>1</v>
      </c>
      <c r="G812" s="18" t="inlineStr">
        <is>
          <t>张</t>
        </is>
      </c>
      <c r="H812" s="18" t="n">
        <v>530</v>
      </c>
      <c r="I812" s="342">
        <f>F812*H812</f>
        <v/>
      </c>
      <c r="J812" s="18" t="inlineStr">
        <is>
          <t>智锐</t>
        </is>
      </c>
      <c r="K812" s="328" t="n"/>
      <c r="L812" s="328" t="n"/>
    </row>
    <row r="813" ht="18" customHeight="1" s="322">
      <c r="A813" s="20" t="n">
        <v>45418</v>
      </c>
      <c r="B813" s="14" t="n"/>
      <c r="C813" s="48" t="inlineStr">
        <is>
          <t>广州硕朗机械设备有限公司</t>
        </is>
      </c>
      <c r="D813" s="16" t="inlineStr">
        <is>
          <t>美国3/4导向带-23备货出</t>
        </is>
      </c>
      <c r="E813" s="182" t="inlineStr">
        <is>
          <t>100码=91.44米</t>
        </is>
      </c>
      <c r="F813" s="17" t="n">
        <v>20</v>
      </c>
      <c r="G813" s="18" t="inlineStr">
        <is>
          <t>盒</t>
        </is>
      </c>
      <c r="H813" s="18" t="n">
        <v>87</v>
      </c>
      <c r="I813" s="342">
        <f>F813*H813</f>
        <v/>
      </c>
      <c r="J813" s="18" t="inlineStr">
        <is>
          <t>智锐</t>
        </is>
      </c>
      <c r="K813" s="328" t="n"/>
      <c r="L813" s="328" t="n"/>
    </row>
    <row r="814" ht="18" customHeight="1" s="322">
      <c r="A814" s="38" t="n">
        <v>45418</v>
      </c>
      <c r="B814" s="373" t="n">
        <v>23349</v>
      </c>
      <c r="C814" s="171" t="inlineStr">
        <is>
          <t>广州硕朗机械设备有限公司</t>
        </is>
      </c>
      <c r="D814" s="16" t="inlineStr">
        <is>
          <t>T900 AID 毛毡，包边缝合</t>
        </is>
      </c>
      <c r="E814" s="182" t="inlineStr">
        <is>
          <t xml:space="preserve">3.6*6.3米*2张  </t>
        </is>
      </c>
      <c r="F814" s="18" t="n">
        <v>12.6</v>
      </c>
      <c r="G814" s="18" t="inlineStr">
        <is>
          <t>米</t>
        </is>
      </c>
      <c r="H814" s="18" t="n">
        <v>180</v>
      </c>
      <c r="I814" s="342">
        <f>F814*H814</f>
        <v/>
      </c>
      <c r="J814" s="18" t="inlineStr">
        <is>
          <t>智锐</t>
        </is>
      </c>
      <c r="K814" s="328" t="n"/>
      <c r="L814" s="328" t="n"/>
    </row>
    <row r="815" ht="18" customHeight="1" s="322">
      <c r="A815" s="20" t="n">
        <v>45418</v>
      </c>
      <c r="B815" s="14" t="n"/>
      <c r="C815" s="48" t="inlineStr">
        <is>
          <t>广州硕朗机械设备有限公司</t>
        </is>
      </c>
      <c r="D815" s="16" t="inlineStr">
        <is>
          <t>T900 AID 毛毡，包边缝合-23</t>
        </is>
      </c>
      <c r="E815" s="96" t="inlineStr">
        <is>
          <t xml:space="preserve">3.6*5.2米*2张  </t>
        </is>
      </c>
      <c r="F815" s="17" t="n">
        <v>10.4</v>
      </c>
      <c r="G815" s="18" t="inlineStr">
        <is>
          <t>米</t>
        </is>
      </c>
      <c r="H815" s="18" t="n">
        <v>180</v>
      </c>
      <c r="I815" s="342">
        <f>F815*H815</f>
        <v/>
      </c>
      <c r="J815" s="18" t="inlineStr">
        <is>
          <t>智锐</t>
        </is>
      </c>
      <c r="K815" s="328" t="n"/>
      <c r="L815" s="328" t="n"/>
    </row>
    <row r="816" ht="18" customHeight="1" s="322">
      <c r="A816" s="20" t="n">
        <v>45418</v>
      </c>
      <c r="B816" s="14" t="n"/>
      <c r="C816" s="48" t="inlineStr">
        <is>
          <t>广州硕朗机械设备有限公司</t>
        </is>
      </c>
      <c r="D816" s="16" t="inlineStr">
        <is>
          <t>T900 AID 毛毡，包边缝合-23</t>
        </is>
      </c>
      <c r="E816" s="96" t="inlineStr">
        <is>
          <t xml:space="preserve">3.6*7.5米*1张  </t>
        </is>
      </c>
      <c r="F816" s="17" t="n">
        <v>7.5</v>
      </c>
      <c r="G816" s="18" t="inlineStr">
        <is>
          <t>米</t>
        </is>
      </c>
      <c r="H816" s="18" t="n">
        <v>180</v>
      </c>
      <c r="I816" s="342">
        <f>F816*H816</f>
        <v/>
      </c>
      <c r="J816" s="18" t="inlineStr">
        <is>
          <t>智锐</t>
        </is>
      </c>
      <c r="K816" s="329" t="n"/>
      <c r="L816" s="329" t="n"/>
    </row>
    <row r="817" ht="18" customHeight="1" s="322">
      <c r="A817" s="38" t="n">
        <v>45418</v>
      </c>
      <c r="B817" s="16" t="n"/>
      <c r="C817" s="16" t="inlineStr">
        <is>
          <t>广州市金水牛洗衣洗涤服务有限公司</t>
        </is>
      </c>
      <c r="D817" s="16" t="inlineStr">
        <is>
          <t>JTX600导向带</t>
        </is>
      </c>
      <c r="E817" s="35" t="inlineStr">
        <is>
          <t>400米/卷</t>
        </is>
      </c>
      <c r="F817" s="166" t="n">
        <v>20</v>
      </c>
      <c r="G817" s="18" t="inlineStr">
        <is>
          <t>卷</t>
        </is>
      </c>
      <c r="H817" s="18" t="n">
        <v>235</v>
      </c>
      <c r="I817" s="342">
        <f>F817*H817</f>
        <v/>
      </c>
      <c r="J817" s="18" t="inlineStr">
        <is>
          <t>智锐</t>
        </is>
      </c>
      <c r="K817" s="335" t="n">
        <v>80</v>
      </c>
      <c r="L817" s="221" t="inlineStr">
        <is>
          <t>城市之星</t>
        </is>
      </c>
    </row>
    <row r="818" ht="18" customHeight="1" s="322">
      <c r="A818" s="20" t="n">
        <v>45419</v>
      </c>
      <c r="B818" s="14" t="n">
        <v>23350</v>
      </c>
      <c r="C818" s="14" t="inlineStr">
        <is>
          <t>海南启帆实业有限公司-冯工</t>
        </is>
      </c>
      <c r="D818" s="48" t="inlineStr">
        <is>
          <t>打孔毛毡带</t>
        </is>
      </c>
      <c r="E818" s="14" t="inlineStr">
        <is>
          <t>65*2265mm   拍下照</t>
        </is>
      </c>
      <c r="F818" s="21" t="n">
        <v>45</v>
      </c>
      <c r="G818" s="21" t="inlineStr">
        <is>
          <t>条</t>
        </is>
      </c>
      <c r="H818" s="342" t="n">
        <v>46.505</v>
      </c>
      <c r="I818" s="342">
        <f>F818*H818</f>
        <v/>
      </c>
      <c r="J818" s="183" t="inlineStr">
        <is>
          <t>到付</t>
        </is>
      </c>
      <c r="K818" s="376" t="n">
        <v>0</v>
      </c>
      <c r="L818" s="327" t="inlineStr">
        <is>
          <t>/</t>
        </is>
      </c>
    </row>
    <row r="819" ht="18" customHeight="1" s="322">
      <c r="A819" s="20" t="n">
        <v>45419</v>
      </c>
      <c r="B819" s="14" t="n">
        <v>23350</v>
      </c>
      <c r="C819" s="14" t="inlineStr">
        <is>
          <t>海南启帆实业有限公司-冯工</t>
        </is>
      </c>
      <c r="D819" s="14" t="inlineStr">
        <is>
          <t>扣接打孔防滑条毛毡型送料带缝制防滑条白色</t>
        </is>
      </c>
      <c r="E819" s="14" t="inlineStr">
        <is>
          <t>68*4620mm</t>
        </is>
      </c>
      <c r="F819" s="125" t="n">
        <v>2</v>
      </c>
      <c r="G819" s="125" t="inlineStr">
        <is>
          <t>条</t>
        </is>
      </c>
      <c r="H819" s="342" t="n">
        <v>126.77</v>
      </c>
      <c r="I819" s="342">
        <f>F819*H819</f>
        <v/>
      </c>
      <c r="J819" s="183" t="inlineStr">
        <is>
          <t>到付</t>
        </is>
      </c>
      <c r="K819" s="377" t="n"/>
      <c r="L819" s="329" t="n"/>
    </row>
    <row r="820" ht="18" customHeight="1" s="322">
      <c r="A820" s="20" t="n">
        <v>45419</v>
      </c>
      <c r="B820" s="14" t="n"/>
      <c r="C820" s="14" t="inlineStr">
        <is>
          <t>深圳市伊洁特机电设备有限公司</t>
        </is>
      </c>
      <c r="D820" s="16" t="inlineStr">
        <is>
          <t>美国小地球蜡粉-23213备货出</t>
        </is>
      </c>
      <c r="E820" s="16" t="inlineStr">
        <is>
          <t xml:space="preserve">22.5公斤/桶 </t>
        </is>
      </c>
      <c r="F820" s="17" t="n">
        <v>5</v>
      </c>
      <c r="G820" s="18" t="inlineStr">
        <is>
          <t>桶</t>
        </is>
      </c>
      <c r="H820" s="18" t="n">
        <v>1147.5</v>
      </c>
      <c r="I820" s="342">
        <f>F820*H820</f>
        <v/>
      </c>
      <c r="J820" s="18" t="inlineStr">
        <is>
          <t>智锐</t>
        </is>
      </c>
      <c r="K820" s="335" t="n">
        <v>200</v>
      </c>
      <c r="L820" s="221" t="inlineStr">
        <is>
          <t>城市之星</t>
        </is>
      </c>
    </row>
    <row r="821" ht="18" customHeight="1" s="322">
      <c r="A821" s="20" t="n">
        <v>45419</v>
      </c>
      <c r="B821" s="375" t="n">
        <v>23351</v>
      </c>
      <c r="C821" s="48" t="inlineStr">
        <is>
          <t>湖南佰泽贸易有限公司</t>
        </is>
      </c>
      <c r="D821" s="14" t="inlineStr">
        <is>
          <t>抽绳式水洗网袋</t>
        </is>
      </c>
      <c r="E821" s="14" t="inlineStr">
        <is>
          <t>30*45cm 用老材质 不要白色补丁/包装需透明塑料袋包装 ，并且标明数量规格</t>
        </is>
      </c>
      <c r="F821" s="125" t="n">
        <v>65</v>
      </c>
      <c r="G821" s="125" t="inlineStr">
        <is>
          <t>个</t>
        </is>
      </c>
      <c r="H821" s="125" t="n">
        <v>18</v>
      </c>
      <c r="I821" s="342">
        <f>F821*H821</f>
        <v/>
      </c>
      <c r="J821" s="183" t="inlineStr">
        <is>
          <t>到付</t>
        </is>
      </c>
      <c r="K821" s="335" t="n">
        <v>0</v>
      </c>
      <c r="L821" s="17" t="inlineStr">
        <is>
          <t>/</t>
        </is>
      </c>
    </row>
    <row r="822" ht="18" customHeight="1" s="322">
      <c r="A822" s="20" t="n">
        <v>45419</v>
      </c>
      <c r="B822" s="14" t="n">
        <v>23352</v>
      </c>
      <c r="C822" s="14" t="inlineStr">
        <is>
          <t>御品洗涤有限公司-冯工</t>
        </is>
      </c>
      <c r="D822" s="14" t="inlineStr">
        <is>
          <t>扣接打孔防滑条毛毡型送料带缝制防滑条白色</t>
        </is>
      </c>
      <c r="E822" s="14" t="inlineStr">
        <is>
          <t>68*4620mm 发货人写18823061677冯工</t>
        </is>
      </c>
      <c r="F822" s="125" t="n">
        <v>2</v>
      </c>
      <c r="G822" s="125" t="inlineStr">
        <is>
          <t>条</t>
        </is>
      </c>
      <c r="H822" s="342" t="n">
        <v>126.77</v>
      </c>
      <c r="I822" s="342">
        <f>F822*H822</f>
        <v/>
      </c>
      <c r="J822" s="183" t="inlineStr">
        <is>
          <t>到付</t>
        </is>
      </c>
      <c r="K822" s="335" t="n">
        <v>0</v>
      </c>
      <c r="L822" s="17" t="inlineStr">
        <is>
          <t>/</t>
        </is>
      </c>
    </row>
    <row r="823" ht="18" customHeight="1" s="322">
      <c r="A823" s="20" t="n">
        <v>45419</v>
      </c>
      <c r="B823" s="14" t="n">
        <v>23352</v>
      </c>
      <c r="C823" s="14" t="inlineStr">
        <is>
          <t>深圳市勤峻实业有限公司</t>
        </is>
      </c>
      <c r="D823" s="16" t="inlineStr">
        <is>
          <t>加强型带钢丝网上蜡布</t>
        </is>
      </c>
      <c r="E823" s="16" t="inlineStr">
        <is>
          <t>3.1*.2.1米</t>
        </is>
      </c>
      <c r="F823" s="17" t="n">
        <v>1</v>
      </c>
      <c r="G823" s="18" t="inlineStr">
        <is>
          <t>张</t>
        </is>
      </c>
      <c r="H823" s="18" t="n">
        <v>730</v>
      </c>
      <c r="I823" s="342">
        <f>F823*H823</f>
        <v/>
      </c>
      <c r="J823" s="19" t="inlineStr">
        <is>
          <t>到付</t>
        </is>
      </c>
      <c r="K823" s="330" t="n">
        <v>0</v>
      </c>
      <c r="L823" s="327" t="inlineStr">
        <is>
          <t>/</t>
        </is>
      </c>
    </row>
    <row r="824" ht="18" customHeight="1" s="322">
      <c r="A824" s="20" t="n">
        <v>45419</v>
      </c>
      <c r="B824" s="14" t="n"/>
      <c r="C824" s="14" t="inlineStr">
        <is>
          <t>深圳市勤峻实业有限公司</t>
        </is>
      </c>
      <c r="D824" s="16" t="inlineStr">
        <is>
          <t>7条钢丝棉打磨布-23213备货出</t>
        </is>
      </c>
      <c r="E824" s="16" t="inlineStr">
        <is>
          <t>1.7*1.5米</t>
        </is>
      </c>
      <c r="F824" s="17" t="n">
        <v>1</v>
      </c>
      <c r="G824" s="18" t="inlineStr">
        <is>
          <t>张</t>
        </is>
      </c>
      <c r="H824" s="18" t="n">
        <v>838</v>
      </c>
      <c r="I824" s="342">
        <f>F824*H824</f>
        <v/>
      </c>
      <c r="J824" s="19" t="inlineStr">
        <is>
          <t>到付</t>
        </is>
      </c>
      <c r="K824" s="329" t="n"/>
      <c r="L824" s="329" t="n"/>
    </row>
    <row r="825" ht="18" customHeight="1" s="322">
      <c r="A825" s="20" t="n">
        <v>45419</v>
      </c>
      <c r="B825" s="14" t="n"/>
      <c r="C825" s="14" t="inlineStr">
        <is>
          <t>深圳市勤峻实业有限公司</t>
        </is>
      </c>
      <c r="D825" s="16" t="inlineStr">
        <is>
          <t>美国小地球蜡粉-23213备货出</t>
        </is>
      </c>
      <c r="E825" s="16" t="inlineStr">
        <is>
          <t xml:space="preserve">22.5公斤/桶 </t>
        </is>
      </c>
      <c r="F825" s="17" t="n">
        <v>5</v>
      </c>
      <c r="G825" s="18" t="inlineStr">
        <is>
          <t>桶</t>
        </is>
      </c>
      <c r="H825" s="18" t="n">
        <v>1147.5</v>
      </c>
      <c r="I825" s="342">
        <f>F825*H825</f>
        <v/>
      </c>
      <c r="J825" s="19" t="inlineStr">
        <is>
          <t>到付</t>
        </is>
      </c>
      <c r="K825" s="335" t="n">
        <v>0</v>
      </c>
      <c r="L825" s="17" t="inlineStr">
        <is>
          <t>/</t>
        </is>
      </c>
    </row>
    <row r="826" ht="18" customHeight="1" s="322">
      <c r="A826" s="20" t="n">
        <v>45419</v>
      </c>
      <c r="B826" s="375" t="n">
        <v>23354</v>
      </c>
      <c r="C826" s="48" t="inlineStr">
        <is>
          <t>深圳市锦隆洗涤有限公司</t>
        </is>
      </c>
      <c r="D826" s="14" t="inlineStr">
        <is>
          <t>人字棉带</t>
        </is>
      </c>
      <c r="E826" s="16" t="inlineStr">
        <is>
          <t>70*6200mm</t>
        </is>
      </c>
      <c r="F826" s="17" t="n">
        <v>32</v>
      </c>
      <c r="G826" s="18" t="inlineStr">
        <is>
          <t>条</t>
        </is>
      </c>
      <c r="H826" s="18" t="n">
        <v>88.59999999999999</v>
      </c>
      <c r="I826" s="342">
        <f>F826*H826</f>
        <v/>
      </c>
      <c r="J826" s="18" t="inlineStr">
        <is>
          <t>智锐</t>
        </is>
      </c>
      <c r="K826" s="335" t="n">
        <v>80</v>
      </c>
      <c r="L826" s="221" t="inlineStr">
        <is>
          <t>城市之星</t>
        </is>
      </c>
    </row>
    <row r="827" ht="18" customHeight="1" s="322">
      <c r="A827" s="20" t="n">
        <v>45419</v>
      </c>
      <c r="B827" s="375" t="n">
        <v>23357</v>
      </c>
      <c r="C827" s="14" t="inlineStr">
        <is>
          <t>资中县军创洗涤服务中心（内江市中区明洁劳务服务）</t>
        </is>
      </c>
      <c r="D827" s="14" t="inlineStr">
        <is>
          <t>扣接打孔防滑条毛毡型送料带缝制防滑条白色</t>
        </is>
      </c>
      <c r="E827" s="16" t="inlineStr">
        <is>
          <t>65*3365mm</t>
        </is>
      </c>
      <c r="F827" s="17" t="n">
        <v>2</v>
      </c>
      <c r="G827" s="18" t="inlineStr">
        <is>
          <t>条</t>
        </is>
      </c>
      <c r="H827" s="18" t="n">
        <v>93</v>
      </c>
      <c r="I827" s="342">
        <f>F827*H827</f>
        <v/>
      </c>
      <c r="J827" s="18" t="inlineStr">
        <is>
          <t>智锐</t>
        </is>
      </c>
      <c r="K827" s="330" t="n">
        <v>80</v>
      </c>
      <c r="L827" s="327" t="inlineStr">
        <is>
          <t>城市之星</t>
        </is>
      </c>
    </row>
    <row r="828" ht="18" customHeight="1" s="322">
      <c r="A828" s="20" t="n">
        <v>45419</v>
      </c>
      <c r="B828" s="14" t="n"/>
      <c r="C828" s="14" t="inlineStr">
        <is>
          <t>资中县军创洗涤服务中心（内江市中区明洁劳务服务）</t>
        </is>
      </c>
      <c r="D828" s="14" t="inlineStr">
        <is>
          <t>英国蜡粉-23213备货出</t>
        </is>
      </c>
      <c r="E828" s="16" t="inlineStr">
        <is>
          <t>20kg/箱</t>
        </is>
      </c>
      <c r="F828" s="17" t="n">
        <v>1</v>
      </c>
      <c r="G828" s="18" t="inlineStr">
        <is>
          <t>箱</t>
        </is>
      </c>
      <c r="H828" s="18" t="n">
        <v>825</v>
      </c>
      <c r="I828" s="342">
        <f>F828*H828</f>
        <v/>
      </c>
      <c r="J828" s="18" t="inlineStr">
        <is>
          <t>智锐</t>
        </is>
      </c>
      <c r="K828" s="329" t="n"/>
      <c r="L828" s="329" t="n"/>
    </row>
    <row r="829" ht="18" customHeight="1" s="322">
      <c r="A829" s="20" t="n">
        <v>45419</v>
      </c>
      <c r="B829" s="375" t="n">
        <v>23358</v>
      </c>
      <c r="C829" s="48" t="inlineStr">
        <is>
          <t>无锡智锐</t>
        </is>
      </c>
      <c r="D829" s="14" t="inlineStr">
        <is>
          <t>英国蜡粉-安德鲁无锡外仓发</t>
        </is>
      </c>
      <c r="E829" s="16" t="inlineStr">
        <is>
          <t>20kg/纸箱</t>
        </is>
      </c>
      <c r="F829" s="17" t="n">
        <v>6</v>
      </c>
      <c r="G829" s="18" t="inlineStr">
        <is>
          <t>箱</t>
        </is>
      </c>
      <c r="H829" s="18" t="n">
        <v>825</v>
      </c>
      <c r="I829" s="342">
        <f>F829*H829</f>
        <v/>
      </c>
      <c r="J829" s="18" t="inlineStr">
        <is>
          <t>智锐</t>
        </is>
      </c>
      <c r="K829" s="335" t="n">
        <v>0</v>
      </c>
      <c r="L829" s="17" t="inlineStr">
        <is>
          <t>/</t>
        </is>
      </c>
    </row>
    <row r="830" ht="18" customHeight="1" s="322">
      <c r="A830" s="20" t="n">
        <v>45420</v>
      </c>
      <c r="B830" s="375" t="n">
        <v>23359</v>
      </c>
      <c r="C830" s="48" t="inlineStr">
        <is>
          <t>西安乐为机电设备有限公司</t>
        </is>
      </c>
      <c r="D830" s="14" t="inlineStr">
        <is>
          <t>带绿色研磨上蜡布</t>
        </is>
      </c>
      <c r="E830" s="14" t="inlineStr">
        <is>
          <t>幅宽2.8*2.1米</t>
        </is>
      </c>
      <c r="F830" s="125" t="n">
        <v>1</v>
      </c>
      <c r="G830" s="125" t="inlineStr">
        <is>
          <t>张</t>
        </is>
      </c>
      <c r="H830" s="125" t="n">
        <v>870</v>
      </c>
      <c r="I830" s="342">
        <f>F830*H830</f>
        <v/>
      </c>
      <c r="J830" s="18" t="inlineStr">
        <is>
          <t>智锐</t>
        </is>
      </c>
      <c r="K830" s="335" t="n">
        <v>14</v>
      </c>
      <c r="L830" s="221" t="inlineStr">
        <is>
          <t>德邦</t>
        </is>
      </c>
    </row>
    <row r="831" ht="18" customHeight="1" s="322">
      <c r="A831" s="20" t="n">
        <v>45420</v>
      </c>
      <c r="B831" s="375" t="n">
        <v>23360</v>
      </c>
      <c r="C831" s="48" t="inlineStr">
        <is>
          <t>广州硕朗机械设备有限公司</t>
        </is>
      </c>
      <c r="D831" s="16" t="inlineStr">
        <is>
          <t>T900 AID 毛毡，包边缝合</t>
        </is>
      </c>
      <c r="E831" s="96" t="inlineStr">
        <is>
          <t xml:space="preserve">3.6*5.4米*2张  </t>
        </is>
      </c>
      <c r="F831" s="17" t="n">
        <v>10.8</v>
      </c>
      <c r="G831" s="18" t="inlineStr">
        <is>
          <t>米</t>
        </is>
      </c>
      <c r="H831" s="18" t="n">
        <v>180</v>
      </c>
      <c r="I831" s="342">
        <f>F831*H831</f>
        <v/>
      </c>
      <c r="J831" s="18" t="inlineStr">
        <is>
          <t>智锐</t>
        </is>
      </c>
      <c r="K831" s="335" t="n">
        <v>110</v>
      </c>
      <c r="L831" s="221" t="inlineStr">
        <is>
          <t>城市之星</t>
        </is>
      </c>
    </row>
    <row r="832" ht="18" customHeight="1" s="322">
      <c r="A832" s="20" t="n">
        <v>45421</v>
      </c>
      <c r="B832" s="375" t="n">
        <v>23362</v>
      </c>
      <c r="C832" s="14" t="inlineStr">
        <is>
          <t>广州鑫峰海狮洗涤设备有限公司</t>
        </is>
      </c>
      <c r="D832" s="14" t="inlineStr">
        <is>
          <t>PONY夹机垫</t>
        </is>
      </c>
      <c r="E832" s="14" t="inlineStr">
        <is>
          <t>MG人像衫</t>
        </is>
      </c>
      <c r="F832" s="125" t="n">
        <v>1</v>
      </c>
      <c r="G832" s="125" t="inlineStr">
        <is>
          <t>个</t>
        </is>
      </c>
      <c r="H832" s="125" t="n">
        <v>451.35</v>
      </c>
      <c r="I832" s="342">
        <f>F832*H832</f>
        <v/>
      </c>
      <c r="J832" s="183" t="inlineStr">
        <is>
          <t>到付</t>
        </is>
      </c>
      <c r="K832" s="376" t="n">
        <v>0</v>
      </c>
      <c r="L832" s="327" t="inlineStr">
        <is>
          <t>/</t>
        </is>
      </c>
    </row>
    <row r="833" ht="18" customFormat="1" customHeight="1" s="3">
      <c r="A833" s="30" t="n">
        <v>45421</v>
      </c>
      <c r="B833" s="378" t="n">
        <v>23362</v>
      </c>
      <c r="C833" s="27" t="inlineStr">
        <is>
          <t>广州鑫峰海狮洗涤设备有限公司</t>
        </is>
      </c>
      <c r="D833" s="27" t="inlineStr">
        <is>
          <t>常规带钢丝网上蜡布</t>
        </is>
      </c>
      <c r="E833" s="27" t="inlineStr">
        <is>
          <t>3.3*2.1米</t>
        </is>
      </c>
      <c r="F833" s="184" t="n">
        <v>1</v>
      </c>
      <c r="G833" s="184" t="inlineStr">
        <is>
          <t>张</t>
        </is>
      </c>
      <c r="H833" s="184" t="n">
        <v>580</v>
      </c>
      <c r="I833" s="369">
        <f>F833*H833</f>
        <v/>
      </c>
      <c r="J833" s="185" t="inlineStr">
        <is>
          <t>到付</t>
        </is>
      </c>
      <c r="K833" s="377" t="n"/>
      <c r="L833" s="329" t="n"/>
    </row>
    <row r="834" ht="18" customHeight="1" s="322">
      <c r="A834" s="23" t="n">
        <v>45422</v>
      </c>
      <c r="B834" s="379" t="n">
        <v>23366</v>
      </c>
      <c r="C834" s="16" t="inlineStr">
        <is>
          <t>泰州李珍</t>
        </is>
      </c>
      <c r="D834" s="14" t="inlineStr">
        <is>
          <t>扣接打孔防滑条毛毡型送料带缝制防滑条白色</t>
        </is>
      </c>
      <c r="E834" s="14" t="inlineStr">
        <is>
          <t xml:space="preserve">68*4620mm    </t>
        </is>
      </c>
      <c r="F834" s="17" t="n">
        <v>3</v>
      </c>
      <c r="G834" s="17" t="inlineStr">
        <is>
          <t>条</t>
        </is>
      </c>
      <c r="H834" s="17" t="n">
        <v>126.77</v>
      </c>
      <c r="I834" s="342">
        <f>F834*H834</f>
        <v/>
      </c>
      <c r="J834" s="18" t="inlineStr">
        <is>
          <t>智锐</t>
        </is>
      </c>
      <c r="K834" s="330" t="n">
        <v>11</v>
      </c>
      <c r="L834" s="327" t="inlineStr">
        <is>
          <t>德邦</t>
        </is>
      </c>
    </row>
    <row r="835" ht="18" customHeight="1" s="322">
      <c r="A835" s="23" t="n">
        <v>45422</v>
      </c>
      <c r="B835" s="379" t="n">
        <v>23366</v>
      </c>
      <c r="C835" s="16" t="inlineStr">
        <is>
          <t>泰州李珍</t>
        </is>
      </c>
      <c r="D835" s="14" t="inlineStr">
        <is>
          <t>扣接打孔防滑条毛毡型送料带缝制防滑条白色</t>
        </is>
      </c>
      <c r="E835" s="14" t="inlineStr">
        <is>
          <t xml:space="preserve">68*3280mm   </t>
        </is>
      </c>
      <c r="F835" s="17" t="n">
        <v>2</v>
      </c>
      <c r="G835" s="17" t="inlineStr">
        <is>
          <t>条</t>
        </is>
      </c>
      <c r="H835" s="17" t="n">
        <v>90</v>
      </c>
      <c r="I835" s="342">
        <f>F835*H835</f>
        <v/>
      </c>
      <c r="J835" s="18" t="inlineStr">
        <is>
          <t>智锐</t>
        </is>
      </c>
      <c r="K835" s="329" t="n"/>
      <c r="L835" s="329" t="n"/>
    </row>
    <row r="836" ht="18" customHeight="1" s="322">
      <c r="A836" s="23" t="n">
        <v>45422</v>
      </c>
      <c r="B836" s="22" t="n"/>
      <c r="C836" s="14" t="inlineStr">
        <is>
          <t>广州安必思贸易有限公司</t>
        </is>
      </c>
      <c r="D836" s="16" t="inlineStr">
        <is>
          <t>美国小地球蜡粉-23213备货出</t>
        </is>
      </c>
      <c r="E836" s="16" t="inlineStr">
        <is>
          <t>22.5公斤/桶</t>
        </is>
      </c>
      <c r="F836" s="17" t="n">
        <v>1</v>
      </c>
      <c r="G836" s="18" t="inlineStr">
        <is>
          <t>桶</t>
        </is>
      </c>
      <c r="H836" s="18" t="n">
        <v>1147.5</v>
      </c>
      <c r="I836" s="342">
        <f>F836*H836</f>
        <v/>
      </c>
      <c r="J836" s="19" t="inlineStr">
        <is>
          <t>到付</t>
        </is>
      </c>
      <c r="K836" s="335" t="n">
        <v>0</v>
      </c>
      <c r="L836" s="17" t="inlineStr">
        <is>
          <t>/</t>
        </is>
      </c>
    </row>
    <row r="837" ht="18" customFormat="1" customHeight="1" s="3">
      <c r="A837" s="30" t="n">
        <v>45422</v>
      </c>
      <c r="B837" s="378" t="n">
        <v>23369</v>
      </c>
      <c r="C837" s="144" t="inlineStr">
        <is>
          <t>合肥安施洗涤设备有限公司</t>
        </is>
      </c>
      <c r="D837" s="27" t="inlineStr">
        <is>
          <t>红线全棉带</t>
        </is>
      </c>
      <c r="E837" s="27" t="inlineStr">
        <is>
          <t>50*6130mm</t>
        </is>
      </c>
      <c r="F837" s="28" t="n">
        <v>3</v>
      </c>
      <c r="G837" s="28" t="inlineStr">
        <is>
          <t>条</t>
        </is>
      </c>
      <c r="H837" s="28">
        <f>6.13*8.4+6</f>
        <v/>
      </c>
      <c r="I837" s="369">
        <f>F837*H837</f>
        <v/>
      </c>
      <c r="J837" s="28" t="inlineStr">
        <is>
          <t>智锐</t>
        </is>
      </c>
      <c r="K837" s="335" t="n">
        <v>10</v>
      </c>
      <c r="L837" s="221" t="inlineStr">
        <is>
          <t>德邦</t>
        </is>
      </c>
    </row>
    <row r="838" ht="18" customHeight="1" s="322">
      <c r="A838" s="23" t="n">
        <v>45422</v>
      </c>
      <c r="B838" s="379" t="n">
        <v>23371</v>
      </c>
      <c r="C838" s="14" t="inlineStr">
        <is>
          <t>厦门立新洗染有限公司</t>
        </is>
      </c>
      <c r="D838" s="14" t="inlineStr">
        <is>
          <t>HT高温芳纶毡，包边缝合</t>
        </is>
      </c>
      <c r="E838" s="14" t="inlineStr">
        <is>
          <t>3.6*10.1米*1张</t>
        </is>
      </c>
      <c r="F838" s="17" t="n">
        <v>10.1</v>
      </c>
      <c r="G838" s="17" t="inlineStr">
        <is>
          <t>米</t>
        </is>
      </c>
      <c r="H838" s="17" t="n">
        <v>738</v>
      </c>
      <c r="I838" s="342">
        <f>F838*H838</f>
        <v/>
      </c>
      <c r="J838" s="18" t="inlineStr">
        <is>
          <t>智锐</t>
        </is>
      </c>
      <c r="K838" s="335" t="n">
        <v>100</v>
      </c>
      <c r="L838" s="221" t="inlineStr">
        <is>
          <t>城市之星</t>
        </is>
      </c>
    </row>
    <row r="839" ht="18" customHeight="1" s="322">
      <c r="A839" s="23" t="n">
        <v>45422</v>
      </c>
      <c r="B839" s="379" t="n">
        <v>23372</v>
      </c>
      <c r="C839" s="16" t="inlineStr">
        <is>
          <t>仁护生医疗科技有限公司</t>
        </is>
      </c>
      <c r="D839" s="14" t="inlineStr">
        <is>
          <t>毛毡带</t>
        </is>
      </c>
      <c r="E839" s="14" t="inlineStr">
        <is>
          <t>100*1200mm</t>
        </is>
      </c>
      <c r="F839" s="17" t="n">
        <v>100</v>
      </c>
      <c r="G839" s="17" t="inlineStr">
        <is>
          <t>条</t>
        </is>
      </c>
      <c r="H839" s="17" t="n">
        <v>29.2</v>
      </c>
      <c r="I839" s="342">
        <f>F839*H839</f>
        <v/>
      </c>
      <c r="J839" s="18" t="inlineStr">
        <is>
          <t>智锐</t>
        </is>
      </c>
      <c r="K839" s="335" t="n">
        <v>54</v>
      </c>
      <c r="L839" s="221" t="inlineStr">
        <is>
          <t>德邦</t>
        </is>
      </c>
    </row>
    <row r="840" ht="18" customHeight="1" s="322">
      <c r="A840" s="36" t="n">
        <v>45422</v>
      </c>
      <c r="B840" s="374" t="n">
        <v>23373</v>
      </c>
      <c r="C840" s="186" t="inlineStr">
        <is>
          <t>高新技术产业开发区万骏通用机械经营部</t>
        </is>
      </c>
      <c r="D840" s="26" t="inlineStr">
        <is>
          <t>棉橡胶带</t>
        </is>
      </c>
      <c r="E840" s="187" t="inlineStr">
        <is>
          <t xml:space="preserve">50*2820mm </t>
        </is>
      </c>
      <c r="F840" s="19" t="n">
        <v>14</v>
      </c>
      <c r="G840" s="19" t="inlineStr">
        <is>
          <t>条</t>
        </is>
      </c>
      <c r="H840" s="19">
        <f>2.82*16+6</f>
        <v/>
      </c>
      <c r="I840" s="342">
        <f>F840*H840</f>
        <v/>
      </c>
      <c r="J840" s="183" t="inlineStr">
        <is>
          <t>到付</t>
        </is>
      </c>
      <c r="K840" s="380" t="n">
        <v>0</v>
      </c>
      <c r="L840" s="381" t="inlineStr">
        <is>
          <t>/</t>
        </is>
      </c>
      <c r="M840" s="4" t="n"/>
      <c r="N840" s="4" t="n"/>
    </row>
    <row r="841" ht="18" customHeight="1" s="322">
      <c r="A841" s="36" t="n">
        <v>45422</v>
      </c>
      <c r="B841" s="374" t="n">
        <v>23373</v>
      </c>
      <c r="C841" s="186" t="inlineStr">
        <is>
          <t>高新技术产业开发区万骏通用机械经营部</t>
        </is>
      </c>
      <c r="D841" s="26" t="inlineStr">
        <is>
          <t>进口红线全棉带</t>
        </is>
      </c>
      <c r="E841" s="187" t="inlineStr">
        <is>
          <t xml:space="preserve">50*2820mm </t>
        </is>
      </c>
      <c r="F841" s="188" t="n">
        <v>14</v>
      </c>
      <c r="G841" s="19" t="inlineStr">
        <is>
          <t>条</t>
        </is>
      </c>
      <c r="H841" s="19">
        <f>2.82*8.4+6</f>
        <v/>
      </c>
      <c r="I841" s="342">
        <f>F841*H841</f>
        <v/>
      </c>
      <c r="J841" s="183" t="inlineStr">
        <is>
          <t>到付</t>
        </is>
      </c>
      <c r="K841" s="377" t="n"/>
      <c r="L841" s="329" t="n"/>
      <c r="M841" s="4" t="n"/>
      <c r="N841" s="4" t="n"/>
    </row>
    <row r="842" ht="18" customFormat="1" customHeight="1" s="3">
      <c r="A842" s="30" t="n">
        <v>45423</v>
      </c>
      <c r="B842" s="378" t="n">
        <v>23369</v>
      </c>
      <c r="C842" s="144" t="inlineStr">
        <is>
          <t>合肥安施洗涤设备有限公司</t>
        </is>
      </c>
      <c r="D842" s="27" t="inlineStr">
        <is>
          <t>红线全棉带</t>
        </is>
      </c>
      <c r="E842" s="27" t="inlineStr">
        <is>
          <t>50*6130mm</t>
        </is>
      </c>
      <c r="F842" s="28" t="n">
        <v>2</v>
      </c>
      <c r="G842" s="28" t="inlineStr">
        <is>
          <t>条</t>
        </is>
      </c>
      <c r="H842" s="28">
        <f>6.13*8.4+6</f>
        <v/>
      </c>
      <c r="I842" s="342">
        <f>F842*H842</f>
        <v/>
      </c>
      <c r="J842" s="28" t="inlineStr">
        <is>
          <t>智锐</t>
        </is>
      </c>
      <c r="K842" s="335" t="n">
        <v>10</v>
      </c>
      <c r="L842" s="221" t="inlineStr">
        <is>
          <t>德邦</t>
        </is>
      </c>
    </row>
    <row r="843" ht="18" customHeight="1" s="322">
      <c r="A843" s="23" t="n">
        <v>45423</v>
      </c>
      <c r="B843" s="379" t="n">
        <v>23375</v>
      </c>
      <c r="C843" s="48" t="inlineStr">
        <is>
          <t>西安汉诺机电设备有限公司</t>
        </is>
      </c>
      <c r="D843" s="16" t="inlineStr">
        <is>
          <t>美国小地球蜡膏Clena Cote</t>
        </is>
      </c>
      <c r="E843" s="16" t="inlineStr">
        <is>
          <t>16kg/桶</t>
        </is>
      </c>
      <c r="F843" s="17" t="n">
        <v>1</v>
      </c>
      <c r="G843" s="18" t="inlineStr">
        <is>
          <t>桶</t>
        </is>
      </c>
      <c r="H843" s="18" t="n">
        <v>1150</v>
      </c>
      <c r="I843" s="342">
        <f>F843*H843</f>
        <v/>
      </c>
      <c r="J843" s="183" t="inlineStr">
        <is>
          <t>到付</t>
        </is>
      </c>
      <c r="K843" s="335" t="n">
        <v>0</v>
      </c>
      <c r="L843" s="17" t="inlineStr">
        <is>
          <t>/</t>
        </is>
      </c>
    </row>
    <row r="844" ht="18" customHeight="1" s="322">
      <c r="A844" s="23" t="n">
        <v>45423</v>
      </c>
      <c r="B844" s="379" t="n">
        <v>23377</v>
      </c>
      <c r="C844" s="291" t="inlineStr">
        <is>
          <t>东莞市康捷洗涤有限公司</t>
        </is>
      </c>
      <c r="D844" s="16" t="inlineStr">
        <is>
          <t>加强型带钢丝网上蜡布</t>
        </is>
      </c>
      <c r="E844" s="16" t="inlineStr">
        <is>
          <t>3.1*.2.1米</t>
        </is>
      </c>
      <c r="F844" s="17" t="n">
        <v>1</v>
      </c>
      <c r="G844" s="18" t="inlineStr">
        <is>
          <t>张</t>
        </is>
      </c>
      <c r="H844" s="18" t="n">
        <v>730</v>
      </c>
      <c r="I844" s="342">
        <f>F844*H844</f>
        <v/>
      </c>
      <c r="J844" s="18" t="inlineStr">
        <is>
          <t>智锐</t>
        </is>
      </c>
      <c r="K844" s="335" t="n">
        <v>27</v>
      </c>
      <c r="L844" s="17" t="inlineStr">
        <is>
          <t>德邦</t>
        </is>
      </c>
    </row>
    <row r="845" ht="18" customHeight="1" s="322">
      <c r="A845" s="23" t="n">
        <v>45423</v>
      </c>
      <c r="B845" s="22" t="n"/>
      <c r="C845" s="291" t="inlineStr">
        <is>
          <t>东莞市康捷洗涤有限公司</t>
        </is>
      </c>
      <c r="D845" s="16" t="inlineStr">
        <is>
          <t>蓝黄线棉带-无锡发</t>
        </is>
      </c>
      <c r="E845" s="16" t="inlineStr">
        <is>
          <t>65*6000mm</t>
        </is>
      </c>
      <c r="F845" s="17" t="n">
        <v>32</v>
      </c>
      <c r="G845" s="18" t="inlineStr">
        <is>
          <t>条</t>
        </is>
      </c>
      <c r="H845" s="18">
        <f>6*7.5</f>
        <v/>
      </c>
      <c r="I845" s="342">
        <f>F845*H845</f>
        <v/>
      </c>
      <c r="J845" s="18" t="inlineStr">
        <is>
          <t>智锐</t>
        </is>
      </c>
      <c r="K845" s="330" t="n">
        <v>70</v>
      </c>
      <c r="L845" s="327" t="inlineStr">
        <is>
          <t>无锡百世</t>
        </is>
      </c>
    </row>
    <row r="846" ht="18" customHeight="1" s="322">
      <c r="A846" s="23" t="n">
        <v>45423</v>
      </c>
      <c r="B846" s="22" t="n"/>
      <c r="C846" s="291" t="inlineStr">
        <is>
          <t>东莞市康捷洗涤有限公司</t>
        </is>
      </c>
      <c r="D846" s="16" t="inlineStr">
        <is>
          <t>蓝黄线棉带-无锡发</t>
        </is>
      </c>
      <c r="E846" s="16" t="inlineStr">
        <is>
          <t>50*6000mm</t>
        </is>
      </c>
      <c r="F846" s="17" t="n">
        <v>2</v>
      </c>
      <c r="G846" s="18" t="inlineStr">
        <is>
          <t>条</t>
        </is>
      </c>
      <c r="H846" s="18">
        <f>6*6</f>
        <v/>
      </c>
      <c r="I846" s="342">
        <f>F846*H846</f>
        <v/>
      </c>
      <c r="J846" s="18" t="inlineStr">
        <is>
          <t>智锐</t>
        </is>
      </c>
      <c r="K846" s="329" t="n"/>
      <c r="L846" s="329" t="n"/>
    </row>
    <row r="847" ht="18" customHeight="1" s="322">
      <c r="A847" s="23" t="n">
        <v>45423</v>
      </c>
      <c r="B847" s="22" t="n"/>
      <c r="C847" s="48" t="inlineStr">
        <is>
          <t>云南标志机电设备有限公司</t>
        </is>
      </c>
      <c r="D847" s="16" t="inlineStr">
        <is>
          <t>JTX600导向带-无锡发</t>
        </is>
      </c>
      <c r="E847" s="142" t="inlineStr">
        <is>
          <t>400米/卷</t>
        </is>
      </c>
      <c r="F847" s="17" t="n">
        <v>3</v>
      </c>
      <c r="G847" s="18" t="inlineStr">
        <is>
          <t>卷</t>
        </is>
      </c>
      <c r="H847" s="18" t="n">
        <v>235</v>
      </c>
      <c r="I847" s="342">
        <f>F847*H847</f>
        <v/>
      </c>
      <c r="J847" s="19" t="inlineStr">
        <is>
          <t>到付</t>
        </is>
      </c>
      <c r="K847" s="335" t="n">
        <v>0</v>
      </c>
      <c r="L847" s="17" t="inlineStr">
        <is>
          <t>/</t>
        </is>
      </c>
    </row>
    <row r="848" ht="18" customHeight="1" s="322">
      <c r="A848" s="23" t="n">
        <v>45425</v>
      </c>
      <c r="B848" s="379" t="n">
        <v>23379</v>
      </c>
      <c r="C848" s="295" t="inlineStr">
        <is>
          <t>西安乐为机电设备有限公司</t>
        </is>
      </c>
      <c r="D848" s="16" t="inlineStr">
        <is>
          <t>Po:23359改制</t>
        </is>
      </c>
      <c r="E848" s="14" t="inlineStr">
        <is>
          <t>幅宽2.8改为2.5米</t>
        </is>
      </c>
      <c r="F848" s="125" t="n">
        <v>1</v>
      </c>
      <c r="G848" s="125" t="inlineStr">
        <is>
          <t>张</t>
        </is>
      </c>
      <c r="H848" s="125" t="n">
        <v>220</v>
      </c>
      <c r="I848" s="342">
        <f>F848*H848</f>
        <v/>
      </c>
      <c r="J848" s="18" t="inlineStr">
        <is>
          <t>智锐</t>
        </is>
      </c>
      <c r="K848" s="335" t="n">
        <v>14</v>
      </c>
      <c r="L848" s="221" t="inlineStr">
        <is>
          <t>德邦</t>
        </is>
      </c>
    </row>
    <row r="849" ht="18" customHeight="1" s="322">
      <c r="A849" s="23" t="n">
        <v>45425</v>
      </c>
      <c r="B849" s="22" t="n"/>
      <c r="C849" s="295" t="inlineStr">
        <is>
          <t>湖北奇异鸟公共纺织品服务有限公司</t>
        </is>
      </c>
      <c r="D849" s="16" t="inlineStr">
        <is>
          <t>T900 AID 毛毡，包边缝合</t>
        </is>
      </c>
      <c r="E849" s="35" t="inlineStr">
        <is>
          <t>3.8*7.6米*6张</t>
        </is>
      </c>
      <c r="F849" s="17" t="n">
        <v>45.6</v>
      </c>
      <c r="G849" s="130" t="inlineStr">
        <is>
          <t>米</t>
        </is>
      </c>
      <c r="H849" s="189" t="n">
        <v>190</v>
      </c>
      <c r="I849" s="342">
        <f>F849*H849</f>
        <v/>
      </c>
      <c r="J849" s="18" t="inlineStr">
        <is>
          <t>智锐</t>
        </is>
      </c>
      <c r="K849" s="330" t="n">
        <v>790</v>
      </c>
      <c r="L849" s="327" t="inlineStr">
        <is>
          <t>城市之星</t>
        </is>
      </c>
    </row>
    <row r="850" ht="18" customHeight="1" s="322">
      <c r="A850" s="23" t="n">
        <v>45425</v>
      </c>
      <c r="B850" s="22" t="n"/>
      <c r="C850" s="295" t="inlineStr">
        <is>
          <t>湖北奇异鸟公共纺织品服务有限公司</t>
        </is>
      </c>
      <c r="D850" s="16" t="inlineStr">
        <is>
          <t>T900 AID 毛毡，包边缝合</t>
        </is>
      </c>
      <c r="E850" s="35" t="inlineStr">
        <is>
          <t>4.3*7.6米*6张</t>
        </is>
      </c>
      <c r="F850" s="17" t="n">
        <v>45.6</v>
      </c>
      <c r="G850" s="130" t="inlineStr">
        <is>
          <t>米</t>
        </is>
      </c>
      <c r="H850" s="189" t="n">
        <v>250</v>
      </c>
      <c r="I850" s="342">
        <f>F850*H850</f>
        <v/>
      </c>
      <c r="J850" s="18" t="inlineStr">
        <is>
          <t>智锐</t>
        </is>
      </c>
      <c r="K850" s="329" t="n"/>
      <c r="L850" s="329" t="n"/>
    </row>
    <row r="851" ht="18" customHeight="1" s="322">
      <c r="A851" s="23" t="n">
        <v>45425</v>
      </c>
      <c r="B851" s="22" t="n"/>
      <c r="C851" s="80" t="inlineStr">
        <is>
          <t>超链接（杭州）洗涤服务有限公司</t>
        </is>
      </c>
      <c r="D851" s="16" t="inlineStr">
        <is>
          <t>7条钢丝棉打磨布-23213备货出</t>
        </is>
      </c>
      <c r="E851" s="16" t="inlineStr">
        <is>
          <t>1.7*1.5米</t>
        </is>
      </c>
      <c r="F851" s="17" t="n">
        <v>1</v>
      </c>
      <c r="G851" s="18" t="inlineStr">
        <is>
          <t>张</t>
        </is>
      </c>
      <c r="H851" s="18" t="n">
        <v>838</v>
      </c>
      <c r="I851" s="342">
        <f>F851*H851</f>
        <v/>
      </c>
      <c r="J851" s="18" t="inlineStr">
        <is>
          <t>智锐</t>
        </is>
      </c>
      <c r="K851" s="335" t="n">
        <v>14</v>
      </c>
      <c r="L851" s="221" t="inlineStr">
        <is>
          <t>德邦</t>
        </is>
      </c>
    </row>
    <row r="852" ht="18" customHeight="1" s="322">
      <c r="A852" s="23" t="n">
        <v>45425</v>
      </c>
      <c r="B852" s="22" t="n"/>
      <c r="C852" s="14" t="inlineStr">
        <is>
          <t>重庆大江洗衣有限责任公司</t>
        </is>
      </c>
      <c r="D852" s="16" t="inlineStr">
        <is>
          <t>英国蜡粉-无锡发</t>
        </is>
      </c>
      <c r="E852" s="16" t="inlineStr">
        <is>
          <t xml:space="preserve">20公斤/纸箱  </t>
        </is>
      </c>
      <c r="F852" s="17" t="n">
        <v>1</v>
      </c>
      <c r="G852" s="18" t="inlineStr">
        <is>
          <t>箱</t>
        </is>
      </c>
      <c r="H852" s="18" t="n">
        <v>825</v>
      </c>
      <c r="I852" s="342">
        <f>F852*H852</f>
        <v/>
      </c>
      <c r="J852" s="18" t="inlineStr">
        <is>
          <t>智锐</t>
        </is>
      </c>
      <c r="K852" s="335" t="n">
        <v>90</v>
      </c>
      <c r="L852" s="221" t="inlineStr">
        <is>
          <t>无锡百世</t>
        </is>
      </c>
    </row>
    <row r="853" ht="18" customHeight="1" s="322">
      <c r="A853" s="23" t="n">
        <v>45426</v>
      </c>
      <c r="B853" s="379" t="n">
        <v>23384</v>
      </c>
      <c r="C853" s="48" t="inlineStr">
        <is>
          <t>浙江利溪环保工程有限公司</t>
        </is>
      </c>
      <c r="D853" s="16" t="inlineStr">
        <is>
          <t>简森款不带钢丝网上蜡布</t>
        </is>
      </c>
      <c r="E853" s="35" t="inlineStr">
        <is>
          <t>1.8*1.1米  发顺丰</t>
        </is>
      </c>
      <c r="F853" s="17" t="n">
        <v>2</v>
      </c>
      <c r="G853" s="130" t="inlineStr">
        <is>
          <t>张</t>
        </is>
      </c>
      <c r="H853" s="130" t="n">
        <v>460</v>
      </c>
      <c r="I853" s="342">
        <f>F853*H853</f>
        <v/>
      </c>
      <c r="J853" s="190" t="inlineStr">
        <is>
          <t>到付</t>
        </is>
      </c>
      <c r="K853" s="330" t="n">
        <v>0</v>
      </c>
      <c r="L853" s="327" t="inlineStr">
        <is>
          <t>/</t>
        </is>
      </c>
    </row>
    <row r="854" ht="18" customHeight="1" s="322">
      <c r="A854" s="23" t="n">
        <v>45426</v>
      </c>
      <c r="B854" s="22" t="n"/>
      <c r="C854" s="48" t="inlineStr">
        <is>
          <t>浙江利溪环保工程有限公司</t>
        </is>
      </c>
      <c r="D854" s="16" t="inlineStr">
        <is>
          <t>蓝色进口打磨布-23213备货出</t>
        </is>
      </c>
      <c r="E854" s="35" t="inlineStr">
        <is>
          <t>1.8*1.2米  发顺丰</t>
        </is>
      </c>
      <c r="F854" s="17" t="n">
        <v>1</v>
      </c>
      <c r="G854" s="130" t="inlineStr">
        <is>
          <t>张</t>
        </is>
      </c>
      <c r="H854" s="130" t="n">
        <v>1425</v>
      </c>
      <c r="I854" s="342">
        <f>F854*H854</f>
        <v/>
      </c>
      <c r="J854" s="190" t="inlineStr">
        <is>
          <t>到付</t>
        </is>
      </c>
      <c r="K854" s="329" t="n"/>
      <c r="L854" s="329" t="n"/>
    </row>
    <row r="855" ht="18" customHeight="1" s="322">
      <c r="A855" s="23" t="n">
        <v>45426</v>
      </c>
      <c r="B855" s="22" t="n"/>
      <c r="C855" s="123" t="inlineStr">
        <is>
          <t>广州市再博机械设备有限公司</t>
        </is>
      </c>
      <c r="D855" s="16" t="inlineStr">
        <is>
          <t>美国小地球蜡粉-23213备货出</t>
        </is>
      </c>
      <c r="E855" s="16" t="inlineStr">
        <is>
          <t>22.5公斤/桶</t>
        </is>
      </c>
      <c r="F855" s="17" t="n">
        <v>6</v>
      </c>
      <c r="G855" s="18" t="inlineStr">
        <is>
          <t>桶</t>
        </is>
      </c>
      <c r="H855" s="18" t="n">
        <v>1147.5</v>
      </c>
      <c r="I855" s="342">
        <f>F855*H855</f>
        <v/>
      </c>
      <c r="J855" s="19" t="inlineStr">
        <is>
          <t>到付</t>
        </is>
      </c>
      <c r="K855" s="335" t="n">
        <v>0</v>
      </c>
      <c r="L855" s="17" t="inlineStr">
        <is>
          <t>/</t>
        </is>
      </c>
    </row>
    <row r="856">
      <c r="A856" s="23" t="n">
        <v>45426</v>
      </c>
      <c r="B856" s="22" t="n"/>
      <c r="C856" s="48" t="inlineStr">
        <is>
          <t>内蒙古和盛智洗科技有限公司</t>
        </is>
      </c>
      <c r="D856" s="14" t="inlineStr">
        <is>
          <t>850g涤纶芳纶复合 AID 毡，包边缝合-23267备货出</t>
        </is>
      </c>
      <c r="E856" s="16" t="inlineStr">
        <is>
          <t>3.6*7.6米*1张</t>
        </is>
      </c>
      <c r="F856" s="17" t="n">
        <v>7.6</v>
      </c>
      <c r="G856" s="18" t="inlineStr">
        <is>
          <t>米</t>
        </is>
      </c>
      <c r="H856" s="18" t="n">
        <v>378</v>
      </c>
      <c r="I856" s="342">
        <f>F856*H856</f>
        <v/>
      </c>
      <c r="J856" s="18" t="inlineStr">
        <is>
          <t>智锐</t>
        </is>
      </c>
      <c r="K856" s="335" t="n">
        <v>100</v>
      </c>
      <c r="L856" s="221" t="inlineStr">
        <is>
          <t>城市之星</t>
        </is>
      </c>
    </row>
    <row r="857" ht="18" customHeight="1" s="322">
      <c r="A857" s="23" t="n">
        <v>45426</v>
      </c>
      <c r="B857" s="22" t="n"/>
      <c r="C857" s="48" t="inlineStr">
        <is>
          <t>佛山市翔洁洗涤服务有限公司</t>
        </is>
      </c>
      <c r="D857" s="16" t="inlineStr">
        <is>
          <t>JTX600导向带-23213备货出</t>
        </is>
      </c>
      <c r="E857" s="16" t="inlineStr">
        <is>
          <t xml:space="preserve">400米/卷 </t>
        </is>
      </c>
      <c r="F857" s="18" t="n">
        <v>10</v>
      </c>
      <c r="G857" s="18" t="inlineStr">
        <is>
          <t>卷</t>
        </is>
      </c>
      <c r="H857" s="18" t="n">
        <v>235</v>
      </c>
      <c r="I857" s="342">
        <f>F857*H857</f>
        <v/>
      </c>
      <c r="J857" s="18" t="inlineStr">
        <is>
          <t>智锐</t>
        </is>
      </c>
      <c r="K857" s="335" t="n">
        <v>47</v>
      </c>
      <c r="L857" s="221" t="inlineStr">
        <is>
          <t>德邦</t>
        </is>
      </c>
    </row>
    <row r="858" ht="18" customHeight="1" s="322">
      <c r="A858" s="23" t="n">
        <v>45427</v>
      </c>
      <c r="B858" s="379" t="n">
        <v>23387</v>
      </c>
      <c r="C858" s="48" t="inlineStr">
        <is>
          <t>蓝精灵洗衣厂-史经理</t>
        </is>
      </c>
      <c r="D858" s="16" t="inlineStr">
        <is>
          <t>打孔毛毡带</t>
        </is>
      </c>
      <c r="E858" s="35" t="inlineStr">
        <is>
          <t>65*2370mm</t>
        </is>
      </c>
      <c r="F858" s="106" t="n">
        <v>20</v>
      </c>
      <c r="G858" s="18" t="inlineStr">
        <is>
          <t>条</t>
        </is>
      </c>
      <c r="H858" s="18" t="n">
        <v>48.29</v>
      </c>
      <c r="I858" s="342">
        <f>F858*H858</f>
        <v/>
      </c>
      <c r="J858" s="190" t="inlineStr">
        <is>
          <t>到付</t>
        </is>
      </c>
      <c r="K858" s="335" t="n">
        <v>0</v>
      </c>
      <c r="L858" s="17" t="inlineStr">
        <is>
          <t>/</t>
        </is>
      </c>
    </row>
    <row r="859" ht="18" customHeight="1" s="322">
      <c r="A859" s="23" t="n">
        <v>45427</v>
      </c>
      <c r="B859" s="22" t="n"/>
      <c r="C859" s="14" t="inlineStr">
        <is>
          <t>苏州欧思美贸易有限公司</t>
        </is>
      </c>
      <c r="D859" s="16" t="inlineStr">
        <is>
          <t>英国蜡粉-无锡发</t>
        </is>
      </c>
      <c r="E859" s="16" t="inlineStr">
        <is>
          <t xml:space="preserve">20公斤/纸箱  </t>
        </is>
      </c>
      <c r="F859" s="17" t="n">
        <v>1</v>
      </c>
      <c r="G859" s="18" t="inlineStr">
        <is>
          <t>箱</t>
        </is>
      </c>
      <c r="H859" s="18" t="n">
        <v>825</v>
      </c>
      <c r="I859" s="342">
        <f>F859*H859</f>
        <v/>
      </c>
      <c r="J859" s="18" t="inlineStr">
        <is>
          <t>智锐</t>
        </is>
      </c>
      <c r="K859" s="335" t="n">
        <v>33</v>
      </c>
      <c r="L859" s="221" t="inlineStr">
        <is>
          <t>无锡德邦</t>
        </is>
      </c>
    </row>
    <row r="860" ht="18" customHeight="1" s="322">
      <c r="A860" s="23" t="n">
        <v>45427</v>
      </c>
      <c r="B860" s="22" t="n"/>
      <c r="C860" s="48" t="inlineStr">
        <is>
          <t xml:space="preserve">自然风（广东）智联科技有限公司 </t>
        </is>
      </c>
      <c r="D860" s="16" t="inlineStr">
        <is>
          <t>T900 AID 毛毡，包边缝合-23340备货出</t>
        </is>
      </c>
      <c r="E860" s="96" t="inlineStr">
        <is>
          <t xml:space="preserve">3.6*7.5米*3张  </t>
        </is>
      </c>
      <c r="F860" s="17" t="n">
        <v>22.5</v>
      </c>
      <c r="G860" s="18" t="inlineStr">
        <is>
          <t>米</t>
        </is>
      </c>
      <c r="H860" s="18" t="n">
        <v>180</v>
      </c>
      <c r="I860" s="342">
        <f>F860*H860</f>
        <v/>
      </c>
      <c r="J860" s="18" t="inlineStr">
        <is>
          <t>智锐</t>
        </is>
      </c>
      <c r="K860" s="335" t="n">
        <v>200</v>
      </c>
      <c r="L860" s="221" t="inlineStr">
        <is>
          <t>城市之星</t>
        </is>
      </c>
    </row>
    <row r="861" ht="18" customHeight="1" s="322">
      <c r="A861" s="23" t="n">
        <v>45427</v>
      </c>
      <c r="B861" s="22" t="n"/>
      <c r="C861" s="16" t="inlineStr">
        <is>
          <t>贵阳美洁贸易有限公司</t>
        </is>
      </c>
      <c r="D861" s="191" t="inlineStr">
        <is>
          <t>常规带钢丝网上蜡布-23213备货出</t>
        </is>
      </c>
      <c r="E861" s="14" t="inlineStr">
        <is>
          <t>3.1*2.1米</t>
        </is>
      </c>
      <c r="F861" s="17" t="n">
        <v>1</v>
      </c>
      <c r="G861" s="17" t="inlineStr">
        <is>
          <t>张</t>
        </is>
      </c>
      <c r="H861" s="17" t="n">
        <v>530</v>
      </c>
      <c r="I861" s="342">
        <f>F861*H861</f>
        <v/>
      </c>
      <c r="J861" s="19" t="inlineStr">
        <is>
          <t>到付</t>
        </is>
      </c>
      <c r="K861" s="335" t="n">
        <v>0</v>
      </c>
      <c r="L861" s="17" t="inlineStr">
        <is>
          <t>/</t>
        </is>
      </c>
    </row>
    <row r="862" ht="18" customHeight="1" s="322">
      <c r="A862" s="23" t="n">
        <v>45427</v>
      </c>
      <c r="B862" s="379" t="n">
        <v>23389</v>
      </c>
      <c r="C862" s="48" t="inlineStr">
        <is>
          <t xml:space="preserve">广东特尔康洗涤科技 致远机械 姚经理 </t>
        </is>
      </c>
      <c r="D862" s="16" t="inlineStr">
        <is>
          <t>安德鲁纯芳纶高温烫带</t>
        </is>
      </c>
      <c r="E862" s="35" t="inlineStr">
        <is>
          <t>98*4050mm</t>
        </is>
      </c>
      <c r="F862" s="106" t="n">
        <v>30</v>
      </c>
      <c r="G862" s="18" t="inlineStr">
        <is>
          <t>条</t>
        </is>
      </c>
      <c r="H862" s="18">
        <f>4.05*26</f>
        <v/>
      </c>
      <c r="I862" s="342">
        <f>F862*H862</f>
        <v/>
      </c>
      <c r="J862" s="190" t="inlineStr">
        <is>
          <t>到付</t>
        </is>
      </c>
      <c r="K862" s="335" t="n">
        <v>0</v>
      </c>
      <c r="L862" s="17" t="inlineStr">
        <is>
          <t>/</t>
        </is>
      </c>
    </row>
    <row r="863" ht="18" customHeight="1" s="322">
      <c r="A863" s="23" t="n">
        <v>45427</v>
      </c>
      <c r="B863" s="379" t="n">
        <v>23391</v>
      </c>
      <c r="C863" s="14" t="inlineStr">
        <is>
          <t>德阳艾洁洗涤用品有限公司</t>
        </is>
      </c>
      <c r="D863" s="16" t="inlineStr">
        <is>
          <t>安德鲁纯芳纶高温烫带</t>
        </is>
      </c>
      <c r="E863" s="16" t="inlineStr">
        <is>
          <t>98*3770mm</t>
        </is>
      </c>
      <c r="F863" s="17" t="n">
        <v>31</v>
      </c>
      <c r="G863" s="18" t="inlineStr">
        <is>
          <t>条</t>
        </is>
      </c>
      <c r="H863" s="18">
        <f>3.77*26</f>
        <v/>
      </c>
      <c r="I863" s="18">
        <f>F863*H863</f>
        <v/>
      </c>
      <c r="J863" s="17" t="inlineStr">
        <is>
          <t>智锐</t>
        </is>
      </c>
      <c r="K863" s="330" t="n">
        <v>240</v>
      </c>
      <c r="L863" s="327" t="inlineStr">
        <is>
          <t>城市之星</t>
        </is>
      </c>
    </row>
    <row r="864" ht="18" customHeight="1" s="322">
      <c r="A864" s="23" t="n">
        <v>45427</v>
      </c>
      <c r="B864" s="379" t="n">
        <v>23391</v>
      </c>
      <c r="C864" s="14" t="inlineStr">
        <is>
          <t>德阳艾洁洗涤用品有限公司</t>
        </is>
      </c>
      <c r="D864" s="16" t="inlineStr">
        <is>
          <t>安德鲁纯芳纶高温烫带</t>
        </is>
      </c>
      <c r="E864" s="16" t="inlineStr">
        <is>
          <t>98*6390mm</t>
        </is>
      </c>
      <c r="F864" s="17" t="n">
        <v>31</v>
      </c>
      <c r="G864" s="18" t="inlineStr">
        <is>
          <t>条</t>
        </is>
      </c>
      <c r="H864" s="19">
        <f>6.39*26</f>
        <v/>
      </c>
      <c r="I864" s="342">
        <f>F864*H864</f>
        <v/>
      </c>
      <c r="J864" s="17" t="inlineStr">
        <is>
          <t>智锐</t>
        </is>
      </c>
      <c r="K864" s="328" t="n"/>
      <c r="L864" s="328" t="n"/>
    </row>
    <row r="865" ht="18" customHeight="1" s="322">
      <c r="A865" s="23" t="n">
        <v>45427</v>
      </c>
      <c r="B865" s="379" t="n">
        <v>23391</v>
      </c>
      <c r="C865" s="14" t="inlineStr">
        <is>
          <t>德阳艾洁洗涤用品有限公司</t>
        </is>
      </c>
      <c r="D865" s="16" t="inlineStr">
        <is>
          <t>安德鲁纯芳纶高温烫带</t>
        </is>
      </c>
      <c r="E865" s="16" t="inlineStr">
        <is>
          <t>98*4910mm</t>
        </is>
      </c>
      <c r="F865" s="17" t="n">
        <v>62</v>
      </c>
      <c r="G865" s="18" t="inlineStr">
        <is>
          <t>条</t>
        </is>
      </c>
      <c r="H865" s="19">
        <f>4.91*26</f>
        <v/>
      </c>
      <c r="I865" s="342">
        <f>F865*H865</f>
        <v/>
      </c>
      <c r="J865" s="17" t="inlineStr">
        <is>
          <t>智锐</t>
        </is>
      </c>
      <c r="K865" s="328" t="n"/>
      <c r="L865" s="328" t="n"/>
    </row>
    <row r="866" ht="18" customHeight="1" s="322">
      <c r="A866" s="23" t="n">
        <v>45427</v>
      </c>
      <c r="B866" s="379" t="n">
        <v>23391</v>
      </c>
      <c r="C866" s="14" t="inlineStr">
        <is>
          <t>德阳艾洁洗涤用品有限公司</t>
        </is>
      </c>
      <c r="D866" s="16" t="inlineStr">
        <is>
          <t>安德鲁纯芳纶高温烫带</t>
        </is>
      </c>
      <c r="E866" s="16" t="inlineStr">
        <is>
          <t>98*7000mm</t>
        </is>
      </c>
      <c r="F866" s="17" t="n">
        <v>62</v>
      </c>
      <c r="G866" s="18" t="inlineStr">
        <is>
          <t>条</t>
        </is>
      </c>
      <c r="H866" s="19">
        <f>7*26</f>
        <v/>
      </c>
      <c r="I866" s="342">
        <f>F866*H866</f>
        <v/>
      </c>
      <c r="J866" s="17" t="inlineStr">
        <is>
          <t>智锐</t>
        </is>
      </c>
      <c r="K866" s="328" t="n"/>
      <c r="L866" s="328" t="n"/>
    </row>
    <row r="867" ht="18" customHeight="1" s="322">
      <c r="A867" s="23" t="n">
        <v>45427</v>
      </c>
      <c r="B867" s="379" t="n">
        <v>23391</v>
      </c>
      <c r="C867" s="14" t="inlineStr">
        <is>
          <t>德阳艾洁洗涤用品有限公司</t>
        </is>
      </c>
      <c r="D867" s="16" t="inlineStr">
        <is>
          <t>安德鲁纯芳纶高温烫带</t>
        </is>
      </c>
      <c r="E867" s="16" t="inlineStr">
        <is>
          <t>98*4050mm</t>
        </is>
      </c>
      <c r="F867" s="17" t="n">
        <v>31</v>
      </c>
      <c r="G867" s="18" t="inlineStr">
        <is>
          <t>条</t>
        </is>
      </c>
      <c r="H867" s="19">
        <f>4.05*26</f>
        <v/>
      </c>
      <c r="I867" s="342">
        <f>F867*H867</f>
        <v/>
      </c>
      <c r="J867" s="17" t="inlineStr">
        <is>
          <t>智锐</t>
        </is>
      </c>
      <c r="K867" s="328" t="n"/>
      <c r="L867" s="328" t="n"/>
    </row>
    <row r="868" ht="18" customHeight="1" s="322">
      <c r="A868" s="23" t="n">
        <v>45427</v>
      </c>
      <c r="B868" s="379" t="n">
        <v>23391</v>
      </c>
      <c r="C868" s="14" t="inlineStr">
        <is>
          <t>德阳艾洁洗涤用品有限公司</t>
        </is>
      </c>
      <c r="D868" s="16" t="inlineStr">
        <is>
          <t>安德鲁纯芳纶高温烫带</t>
        </is>
      </c>
      <c r="E868" s="16" t="inlineStr">
        <is>
          <t>98*5530mm</t>
        </is>
      </c>
      <c r="F868" s="17" t="n">
        <v>31</v>
      </c>
      <c r="G868" s="18" t="inlineStr">
        <is>
          <t>条</t>
        </is>
      </c>
      <c r="H868" s="19">
        <f>5.53*26</f>
        <v/>
      </c>
      <c r="I868" s="342">
        <f>F868*H868</f>
        <v/>
      </c>
      <c r="J868" s="17" t="inlineStr">
        <is>
          <t>智锐</t>
        </is>
      </c>
      <c r="K868" s="329" t="n"/>
      <c r="L868" s="329" t="n"/>
    </row>
    <row r="869" ht="18" customHeight="1" s="322">
      <c r="A869" s="23" t="n">
        <v>45428</v>
      </c>
      <c r="B869" s="22" t="n"/>
      <c r="C869" s="14" t="inlineStr">
        <is>
          <t>德阳艾洁洗涤用品有限公司</t>
        </is>
      </c>
      <c r="D869" s="16" t="inlineStr">
        <is>
          <t>英国蜡粉-23213备货出</t>
        </is>
      </c>
      <c r="E869" s="16" t="inlineStr">
        <is>
          <t>20kg/箱</t>
        </is>
      </c>
      <c r="F869" s="17" t="n">
        <v>3</v>
      </c>
      <c r="G869" s="18" t="inlineStr">
        <is>
          <t>箱</t>
        </is>
      </c>
      <c r="H869" s="18">
        <f>825</f>
        <v/>
      </c>
      <c r="I869" s="342">
        <f>F869*H869</f>
        <v/>
      </c>
      <c r="J869" s="17" t="inlineStr">
        <is>
          <t>智锐</t>
        </is>
      </c>
      <c r="K869" s="330" t="n">
        <v>180</v>
      </c>
      <c r="L869" s="327" t="inlineStr">
        <is>
          <t>城市之星</t>
        </is>
      </c>
    </row>
    <row r="870" ht="18" customHeight="1" s="322">
      <c r="A870" s="23" t="n">
        <v>45428</v>
      </c>
      <c r="B870" s="22" t="n"/>
      <c r="C870" s="14" t="inlineStr">
        <is>
          <t>德阳艾洁洗涤用品有限公司</t>
        </is>
      </c>
      <c r="D870" s="16" t="inlineStr">
        <is>
          <t>JTX600导向带-23213备货出</t>
        </is>
      </c>
      <c r="E870" s="16" t="inlineStr">
        <is>
          <t xml:space="preserve">400米/卷 </t>
        </is>
      </c>
      <c r="F870" s="17" t="n">
        <v>3</v>
      </c>
      <c r="G870" s="18" t="inlineStr">
        <is>
          <t>卷</t>
        </is>
      </c>
      <c r="H870" s="18" t="n">
        <v>235</v>
      </c>
      <c r="I870" s="342">
        <f>F870*H870</f>
        <v/>
      </c>
      <c r="J870" s="17" t="inlineStr">
        <is>
          <t>智锐</t>
        </is>
      </c>
      <c r="K870" s="329" t="n"/>
      <c r="L870" s="329" t="n"/>
    </row>
    <row r="871" ht="18" customHeight="1" s="322">
      <c r="A871" s="36" t="n">
        <v>45428</v>
      </c>
      <c r="B871" s="26" t="n"/>
      <c r="C871" s="26" t="inlineStr">
        <is>
          <t>宁波市大象清洗服务有限公司</t>
        </is>
      </c>
      <c r="D871" s="26" t="inlineStr">
        <is>
          <t>JTX600导向带-23213备货出</t>
        </is>
      </c>
      <c r="E871" s="26" t="inlineStr">
        <is>
          <t xml:space="preserve">400米/卷 </t>
        </is>
      </c>
      <c r="F871" s="19" t="n">
        <v>10</v>
      </c>
      <c r="G871" s="19" t="inlineStr">
        <is>
          <t>卷</t>
        </is>
      </c>
      <c r="H871" s="19" t="n">
        <v>235</v>
      </c>
      <c r="I871" s="342">
        <f>F871*H871</f>
        <v/>
      </c>
      <c r="J871" s="19" t="inlineStr">
        <is>
          <t>智锐</t>
        </is>
      </c>
      <c r="K871" s="339" t="n">
        <v>21</v>
      </c>
      <c r="L871" s="231" t="inlineStr">
        <is>
          <t>德邦</t>
        </is>
      </c>
    </row>
    <row r="872" ht="18" customFormat="1" customHeight="1" s="6">
      <c r="A872" s="11" t="n">
        <v>45428</v>
      </c>
      <c r="B872" s="12" t="n"/>
      <c r="C872" s="12" t="inlineStr">
        <is>
          <t>兰州天烨工贸有限公司</t>
        </is>
      </c>
      <c r="D872" s="12" t="inlineStr">
        <is>
          <t>JTX600导向带</t>
        </is>
      </c>
      <c r="E872" s="12" t="inlineStr">
        <is>
          <t xml:space="preserve">400米/卷 </t>
        </is>
      </c>
      <c r="F872" s="33" t="n">
        <v>1</v>
      </c>
      <c r="G872" s="33" t="inlineStr">
        <is>
          <t>卷</t>
        </is>
      </c>
      <c r="H872" s="33" t="n">
        <v>235</v>
      </c>
      <c r="I872" s="342">
        <f>F872*H872</f>
        <v/>
      </c>
      <c r="J872" s="33" t="inlineStr">
        <is>
          <t>到付</t>
        </is>
      </c>
      <c r="K872" s="358" t="n">
        <v>0</v>
      </c>
      <c r="L872" s="33" t="inlineStr">
        <is>
          <t>/</t>
        </is>
      </c>
    </row>
    <row r="873" ht="18" customHeight="1" s="322">
      <c r="A873" s="23" t="n">
        <v>45428</v>
      </c>
      <c r="B873" s="375" t="n">
        <v>23393</v>
      </c>
      <c r="C873" s="48" t="inlineStr">
        <is>
          <t>无锡智锐</t>
        </is>
      </c>
      <c r="D873" s="14" t="inlineStr">
        <is>
          <t>英国蜡粉-安德鲁无锡外仓发</t>
        </is>
      </c>
      <c r="E873" s="16" t="inlineStr">
        <is>
          <t>20kg/纸箱</t>
        </is>
      </c>
      <c r="F873" s="17" t="n">
        <v>8</v>
      </c>
      <c r="G873" s="18" t="inlineStr">
        <is>
          <t>箱</t>
        </is>
      </c>
      <c r="H873" s="18" t="n">
        <v>825</v>
      </c>
      <c r="I873" s="342">
        <f>F873*H873</f>
        <v/>
      </c>
      <c r="J873" s="18" t="inlineStr">
        <is>
          <t>智锐</t>
        </is>
      </c>
      <c r="K873" s="335" t="n">
        <v>0</v>
      </c>
      <c r="L873" s="17" t="inlineStr">
        <is>
          <t>/</t>
        </is>
      </c>
    </row>
    <row r="874" ht="18" customHeight="1" s="322">
      <c r="A874" s="23" t="n">
        <v>45428</v>
      </c>
      <c r="B874" s="375" t="n">
        <v>23394</v>
      </c>
      <c r="C874" s="48" t="inlineStr">
        <is>
          <t>深圳市福田区中航洗涤设备商行</t>
        </is>
      </c>
      <c r="D874" s="14" t="inlineStr">
        <is>
          <t>850g涤纶芳纶复合 AID 毡，包边缝合</t>
        </is>
      </c>
      <c r="E874" s="16" t="inlineStr">
        <is>
          <t>3.6*8.5米*2张</t>
        </is>
      </c>
      <c r="F874" s="17" t="n">
        <v>17</v>
      </c>
      <c r="G874" s="18" t="inlineStr">
        <is>
          <t>米</t>
        </is>
      </c>
      <c r="H874" s="18" t="n">
        <v>397.8</v>
      </c>
      <c r="I874" s="342">
        <f>F874*H874</f>
        <v/>
      </c>
      <c r="J874" s="18" t="inlineStr">
        <is>
          <t>智锐</t>
        </is>
      </c>
      <c r="K874" s="335" t="n">
        <v>150</v>
      </c>
      <c r="L874" s="221" t="inlineStr">
        <is>
          <t>城市之星</t>
        </is>
      </c>
    </row>
    <row r="875" ht="18" customHeight="1" s="322">
      <c r="A875" s="23" t="n">
        <v>45428</v>
      </c>
      <c r="B875" s="375" t="n">
        <v>23395</v>
      </c>
      <c r="C875" s="22" t="inlineStr">
        <is>
          <t>四川绿竹风时代洗涤有限公司</t>
        </is>
      </c>
      <c r="D875" s="16" t="inlineStr">
        <is>
          <t>钻石纹防滑带</t>
        </is>
      </c>
      <c r="E875" s="16" t="inlineStr">
        <is>
          <t>51*2010mm</t>
        </is>
      </c>
      <c r="F875" s="17" t="n">
        <v>8</v>
      </c>
      <c r="G875" s="18" t="inlineStr">
        <is>
          <t>条</t>
        </is>
      </c>
      <c r="H875" s="18" t="n">
        <v>36.15</v>
      </c>
      <c r="I875" s="342">
        <f>F875*H875</f>
        <v/>
      </c>
      <c r="J875" s="17" t="inlineStr">
        <is>
          <t>智锐</t>
        </is>
      </c>
      <c r="K875" s="335" t="n">
        <v>22</v>
      </c>
      <c r="L875" s="221" t="inlineStr">
        <is>
          <t>德邦</t>
        </is>
      </c>
    </row>
    <row r="876" ht="18" customHeight="1" s="322">
      <c r="A876" s="23" t="n">
        <v>45429</v>
      </c>
      <c r="B876" s="375" t="n">
        <v>23396</v>
      </c>
      <c r="C876" s="48" t="inlineStr">
        <is>
          <t>舒经理</t>
        </is>
      </c>
      <c r="D876" s="16" t="inlineStr">
        <is>
          <t>T900 AID 毛毡，包边缝合</t>
        </is>
      </c>
      <c r="E876" s="16" t="inlineStr">
        <is>
          <t>3.6*8.3米*2张</t>
        </is>
      </c>
      <c r="F876" s="17" t="n">
        <v>16.6</v>
      </c>
      <c r="G876" s="18" t="inlineStr">
        <is>
          <t>米</t>
        </is>
      </c>
      <c r="H876" s="18" t="n">
        <v>180</v>
      </c>
      <c r="I876" s="342">
        <f>F876*H876</f>
        <v/>
      </c>
      <c r="J876" s="18" t="inlineStr">
        <is>
          <t>智锐</t>
        </is>
      </c>
      <c r="K876" s="335" t="n">
        <v>240</v>
      </c>
      <c r="L876" s="221" t="inlineStr">
        <is>
          <t>城市之星</t>
        </is>
      </c>
    </row>
    <row r="877" ht="18" customHeight="1" s="322">
      <c r="A877" s="23" t="n">
        <v>45429</v>
      </c>
      <c r="B877" s="375" t="n">
        <v>23397</v>
      </c>
      <c r="C877" s="142" t="inlineStr">
        <is>
          <t>南昌航星机电设备有限公司</t>
        </is>
      </c>
      <c r="D877" s="14" t="inlineStr">
        <is>
          <t>绿黑弹力带</t>
        </is>
      </c>
      <c r="E877" s="14" t="inlineStr">
        <is>
          <t>50*735mm</t>
        </is>
      </c>
      <c r="F877" s="17" t="n">
        <v>12</v>
      </c>
      <c r="G877" s="17" t="inlineStr">
        <is>
          <t>条</t>
        </is>
      </c>
      <c r="H877" s="17" t="n">
        <v>72.15000000000001</v>
      </c>
      <c r="I877" s="342">
        <f>F877*H877</f>
        <v/>
      </c>
      <c r="J877" s="19" t="inlineStr">
        <is>
          <t>到付</t>
        </is>
      </c>
      <c r="K877" s="335" t="n">
        <v>0</v>
      </c>
      <c r="L877" s="17" t="inlineStr">
        <is>
          <t>/</t>
        </is>
      </c>
    </row>
    <row r="878" ht="18" customHeight="1" s="322">
      <c r="A878" s="23" t="n">
        <v>45429</v>
      </c>
      <c r="B878" s="14" t="n">
        <v>23398</v>
      </c>
      <c r="C878" s="131" t="inlineStr">
        <is>
          <t>西安汉诺机电设备有限公司</t>
        </is>
      </c>
      <c r="D878" s="16" t="inlineStr">
        <is>
          <t>PONY夹机垫</t>
        </is>
      </c>
      <c r="E878" s="16" t="inlineStr">
        <is>
          <t>12283上垫47"(SP/BP-U）</t>
        </is>
      </c>
      <c r="F878" s="17" t="n">
        <v>1</v>
      </c>
      <c r="G878" s="18" t="inlineStr">
        <is>
          <t>个</t>
        </is>
      </c>
      <c r="H878" s="342">
        <f>#REF!*0.85</f>
        <v/>
      </c>
      <c r="I878" s="342">
        <f>F878*H878</f>
        <v/>
      </c>
      <c r="J878" s="19" t="inlineStr">
        <is>
          <t>到付</t>
        </is>
      </c>
      <c r="K878" s="330" t="n">
        <v>0</v>
      </c>
      <c r="L878" s="327" t="inlineStr">
        <is>
          <t>/</t>
        </is>
      </c>
    </row>
    <row r="879" ht="18" customHeight="1" s="322">
      <c r="A879" s="23" t="n">
        <v>45429</v>
      </c>
      <c r="B879" s="14" t="n">
        <v>23398</v>
      </c>
      <c r="C879" s="131" t="inlineStr">
        <is>
          <t>西安汉诺机电设备有限公司</t>
        </is>
      </c>
      <c r="D879" s="16" t="inlineStr">
        <is>
          <t>PONY夹机垫</t>
        </is>
      </c>
      <c r="E879" s="16" t="inlineStr">
        <is>
          <t>12282下垫47"(SP/BP-U)</t>
        </is>
      </c>
      <c r="F879" s="17" t="n">
        <v>1</v>
      </c>
      <c r="G879" s="18" t="inlineStr">
        <is>
          <t>个</t>
        </is>
      </c>
      <c r="H879" s="342">
        <f>#REF!*0.85</f>
        <v/>
      </c>
      <c r="I879" s="342">
        <f>F879*H879</f>
        <v/>
      </c>
      <c r="J879" s="19" t="inlineStr">
        <is>
          <t>到付</t>
        </is>
      </c>
      <c r="K879" s="329" t="n"/>
      <c r="L879" s="329" t="n"/>
    </row>
    <row r="880" ht="18" customHeight="1" s="322">
      <c r="A880" s="23" t="n">
        <v>45429</v>
      </c>
      <c r="B880" s="375" t="n">
        <v>23399</v>
      </c>
      <c r="C880" s="48" t="inlineStr">
        <is>
          <t>新疆浣鑫公用纺织品洗涤有限公司</t>
        </is>
      </c>
      <c r="D880" s="14" t="inlineStr">
        <is>
          <t>HT高温芳纶毡，包边缝合</t>
        </is>
      </c>
      <c r="E880" s="14" t="inlineStr">
        <is>
          <t>3.6*7.5米*3张</t>
        </is>
      </c>
      <c r="F880" s="17" t="n">
        <v>22.5</v>
      </c>
      <c r="G880" s="17" t="inlineStr">
        <is>
          <t>米</t>
        </is>
      </c>
      <c r="H880" s="17" t="n">
        <v>738</v>
      </c>
      <c r="I880" s="342">
        <f>F880*H880</f>
        <v/>
      </c>
      <c r="J880" s="18" t="inlineStr">
        <is>
          <t>智锐</t>
        </is>
      </c>
      <c r="K880" s="335" t="n">
        <v>450</v>
      </c>
      <c r="L880" s="221" t="inlineStr">
        <is>
          <t>城市之星</t>
        </is>
      </c>
    </row>
    <row r="881" ht="18" customHeight="1" s="322">
      <c r="A881" s="23" t="n">
        <v>45429</v>
      </c>
      <c r="B881" s="16" t="n"/>
      <c r="C881" s="16" t="inlineStr">
        <is>
          <t>杭州宝盛水博园大酒店有限公司</t>
        </is>
      </c>
      <c r="D881" s="16" t="inlineStr">
        <is>
          <t>美国小地球蜡粉-23213备货出</t>
        </is>
      </c>
      <c r="E881" s="16" t="inlineStr">
        <is>
          <t>22.5kg/桶</t>
        </is>
      </c>
      <c r="F881" s="18" t="n">
        <v>1</v>
      </c>
      <c r="G881" s="18" t="inlineStr">
        <is>
          <t>桶</t>
        </is>
      </c>
      <c r="H881" s="18" t="n">
        <v>1147.5</v>
      </c>
      <c r="I881" s="342">
        <f>F881*H881</f>
        <v/>
      </c>
      <c r="J881" s="18" t="inlineStr">
        <is>
          <t>智锐</t>
        </is>
      </c>
      <c r="K881" s="335" t="n">
        <v>47</v>
      </c>
      <c r="L881" s="221" t="inlineStr">
        <is>
          <t>德邦</t>
        </is>
      </c>
    </row>
    <row r="882" ht="18" customHeight="1" s="322">
      <c r="A882" s="23" t="n">
        <v>45429</v>
      </c>
      <c r="B882" s="22" t="n"/>
      <c r="C882" s="48" t="inlineStr">
        <is>
          <t>沈阳汇隆洗涤设备有限公司</t>
        </is>
      </c>
      <c r="D882" s="16" t="inlineStr">
        <is>
          <t>美国小地球蜡粉-23213备货出</t>
        </is>
      </c>
      <c r="E882" s="16" t="inlineStr">
        <is>
          <t>22.5公斤/桶</t>
        </is>
      </c>
      <c r="F882" s="17" t="n">
        <v>5</v>
      </c>
      <c r="G882" s="18" t="inlineStr">
        <is>
          <t>桶</t>
        </is>
      </c>
      <c r="H882" s="18" t="n">
        <v>1147.5</v>
      </c>
      <c r="I882" s="342">
        <f>F882*H882</f>
        <v/>
      </c>
      <c r="J882" s="19" t="inlineStr">
        <is>
          <t>到付</t>
        </is>
      </c>
      <c r="K882" s="335" t="n">
        <v>0</v>
      </c>
      <c r="L882" s="17" t="inlineStr">
        <is>
          <t>/</t>
        </is>
      </c>
    </row>
    <row r="883" ht="18" customHeight="1" s="322">
      <c r="A883" s="23" t="n">
        <v>45429</v>
      </c>
      <c r="B883" s="22" t="n"/>
      <c r="C883" s="14" t="inlineStr">
        <is>
          <t>广州上航机电设备有限公司</t>
        </is>
      </c>
      <c r="D883" s="16" t="inlineStr">
        <is>
          <t>美国3/4导向带-23340备货出</t>
        </is>
      </c>
      <c r="E883" s="182" t="inlineStr">
        <is>
          <t>100码=91.44米</t>
        </is>
      </c>
      <c r="F883" s="17" t="n">
        <v>10</v>
      </c>
      <c r="G883" s="18" t="inlineStr">
        <is>
          <t>盒</t>
        </is>
      </c>
      <c r="H883" s="18" t="n">
        <v>87</v>
      </c>
      <c r="I883" s="342">
        <f>F883*H883</f>
        <v/>
      </c>
      <c r="J883" s="19" t="inlineStr">
        <is>
          <t>到付</t>
        </is>
      </c>
      <c r="K883" s="335" t="n">
        <v>0</v>
      </c>
      <c r="L883" s="17" t="inlineStr">
        <is>
          <t>/</t>
        </is>
      </c>
    </row>
    <row r="884" ht="18" customHeight="1" s="322">
      <c r="A884" s="23" t="n">
        <v>45429</v>
      </c>
      <c r="B884" s="375" t="n">
        <v>23401</v>
      </c>
      <c r="C884" s="169" t="inlineStr">
        <is>
          <t>深圳市福田区中航洗涤设备商行</t>
        </is>
      </c>
      <c r="D884" s="16" t="inlineStr">
        <is>
          <t>T900 AID 毛毡，包边缝合</t>
        </is>
      </c>
      <c r="E884" s="169" t="inlineStr">
        <is>
          <t>3.3*7.6米*2张  拍下照</t>
        </is>
      </c>
      <c r="F884" s="33" t="n">
        <v>15.2</v>
      </c>
      <c r="G884" s="33" t="inlineStr">
        <is>
          <t>米</t>
        </is>
      </c>
      <c r="H884" s="33" t="n">
        <v>167.5</v>
      </c>
      <c r="I884" s="342">
        <f>F884*H884</f>
        <v/>
      </c>
      <c r="J884" s="18" t="inlineStr">
        <is>
          <t>智锐</t>
        </is>
      </c>
      <c r="K884" s="335" t="n">
        <v>150</v>
      </c>
      <c r="L884" s="221" t="inlineStr">
        <is>
          <t>城市之星</t>
        </is>
      </c>
    </row>
    <row r="885" ht="18" customFormat="1" customHeight="1" s="6">
      <c r="A885" s="11" t="n">
        <v>45429</v>
      </c>
      <c r="B885" s="12" t="n"/>
      <c r="C885" s="12" t="inlineStr">
        <is>
          <t>济南格茵机械设备有限公司</t>
        </is>
      </c>
      <c r="D885" s="12" t="inlineStr">
        <is>
          <t>厚毡条-无锡发</t>
        </is>
      </c>
      <c r="E885" s="12" t="inlineStr">
        <is>
          <t xml:space="preserve">长 4.5 米，宽 4.5cm 厚 8.5mm  4500*45*8.5 </t>
        </is>
      </c>
      <c r="F885" s="33" t="n">
        <v>20</v>
      </c>
      <c r="G885" s="33" t="inlineStr">
        <is>
          <t>条</t>
        </is>
      </c>
      <c r="H885" s="33" t="n">
        <v>40</v>
      </c>
      <c r="I885" s="367">
        <f>F885*H885</f>
        <v/>
      </c>
      <c r="J885" s="33" t="inlineStr">
        <is>
          <t>智锐</t>
        </is>
      </c>
      <c r="K885" s="335" t="n">
        <v>50</v>
      </c>
      <c r="L885" s="14" t="n"/>
    </row>
    <row r="886" ht="18" customFormat="1" customHeight="1" s="6">
      <c r="A886" s="11" t="n">
        <v>45429</v>
      </c>
      <c r="B886" s="12" t="n"/>
      <c r="C886" s="12" t="inlineStr">
        <is>
          <t>东莞市康德洗衣有限公司</t>
        </is>
      </c>
      <c r="D886" s="12" t="inlineStr">
        <is>
          <t>涤棉带-无锡发</t>
        </is>
      </c>
      <c r="E886" s="12" t="inlineStr">
        <is>
          <t>150*7.900mm</t>
        </is>
      </c>
      <c r="F886" s="33" t="n">
        <v>21</v>
      </c>
      <c r="G886" s="33" t="inlineStr">
        <is>
          <t>条</t>
        </is>
      </c>
      <c r="H886" s="33">
        <f>7.9*8</f>
        <v/>
      </c>
      <c r="I886" s="367">
        <f>F886*H886</f>
        <v/>
      </c>
      <c r="J886" s="33" t="inlineStr">
        <is>
          <t>智锐</t>
        </is>
      </c>
      <c r="K886" s="330" t="n">
        <v>106</v>
      </c>
      <c r="L886" s="327" t="inlineStr">
        <is>
          <t>无锡百世</t>
        </is>
      </c>
    </row>
    <row r="887" ht="18" customHeight="1" s="322">
      <c r="A887" s="23" t="n">
        <v>45429</v>
      </c>
      <c r="B887" s="14" t="n"/>
      <c r="C887" s="14" t="inlineStr">
        <is>
          <t>东莞市康德洗衣有限公司</t>
        </is>
      </c>
      <c r="D887" s="14" t="inlineStr">
        <is>
          <t>英国蜡粉-无锡发</t>
        </is>
      </c>
      <c r="E887" s="14" t="inlineStr">
        <is>
          <t>20kg/箱</t>
        </is>
      </c>
      <c r="F887" s="17" t="n">
        <v>1</v>
      </c>
      <c r="G887" s="18" t="inlineStr">
        <is>
          <t>箱</t>
        </is>
      </c>
      <c r="H887" s="18" t="n">
        <v>825</v>
      </c>
      <c r="I887" s="342">
        <f>F887*H887</f>
        <v/>
      </c>
      <c r="J887" s="18" t="inlineStr">
        <is>
          <t>智锐</t>
        </is>
      </c>
      <c r="K887" s="329" t="n"/>
      <c r="L887" s="329" t="n"/>
    </row>
    <row r="888" ht="18" customFormat="1" customHeight="1" s="6">
      <c r="A888" s="11" t="n">
        <v>45373</v>
      </c>
      <c r="B888" s="303" t="n">
        <v>23179</v>
      </c>
      <c r="C888" s="135" t="inlineStr">
        <is>
          <t>北京创新古道清洁科技有限公司</t>
        </is>
      </c>
      <c r="D888" s="192" t="inlineStr">
        <is>
          <t>扣接打孔防滑条毛毡型送料带
缝制防滑条白色</t>
        </is>
      </c>
      <c r="E888" s="12" t="inlineStr">
        <is>
          <t>68*1660mm</t>
        </is>
      </c>
      <c r="F888" s="33" t="n">
        <v>8</v>
      </c>
      <c r="G888" s="33" t="inlineStr">
        <is>
          <t>条</t>
        </is>
      </c>
      <c r="H888" s="33" t="n">
        <v>43</v>
      </c>
      <c r="I888" s="367">
        <f>F888*H888</f>
        <v/>
      </c>
      <c r="J888" s="33" t="inlineStr">
        <is>
          <t>智锐</t>
        </is>
      </c>
      <c r="K888" s="334" t="n">
        <v>340</v>
      </c>
      <c r="L888" s="319" t="n"/>
      <c r="M888" s="214" t="n"/>
    </row>
    <row r="889" ht="18" customFormat="1" customHeight="1" s="6">
      <c r="A889" s="11" t="n">
        <v>45373</v>
      </c>
      <c r="B889" s="303" t="n">
        <v>23179</v>
      </c>
      <c r="C889" s="135" t="inlineStr">
        <is>
          <t>北京创新古道清洁科技有限公司</t>
        </is>
      </c>
      <c r="D889" s="145" t="inlineStr">
        <is>
          <t>涤棉带</t>
        </is>
      </c>
      <c r="E889" s="12" t="inlineStr">
        <is>
          <t xml:space="preserve">150mm  </t>
        </is>
      </c>
      <c r="F889" s="320" t="n">
        <v>700</v>
      </c>
      <c r="G889" s="87" t="inlineStr">
        <is>
          <t>米</t>
        </is>
      </c>
      <c r="H889" s="88" t="n">
        <v>9</v>
      </c>
      <c r="I889" s="367">
        <f>F889*H889</f>
        <v/>
      </c>
      <c r="J889" s="33" t="inlineStr">
        <is>
          <t>智锐</t>
        </is>
      </c>
      <c r="K889" s="328" t="n"/>
      <c r="L889" s="331" t="inlineStr">
        <is>
          <t>城市之星</t>
        </is>
      </c>
    </row>
    <row r="890" ht="18" customFormat="1" customHeight="1" s="6">
      <c r="A890" s="11" t="n">
        <v>45373</v>
      </c>
      <c r="B890" s="303" t="n">
        <v>23179</v>
      </c>
      <c r="C890" s="135" t="inlineStr">
        <is>
          <t>北京创新古道清洁科技有限公司</t>
        </is>
      </c>
      <c r="D890" s="145" t="inlineStr">
        <is>
          <t>涤棉带</t>
        </is>
      </c>
      <c r="E890" s="12" t="inlineStr">
        <is>
          <t xml:space="preserve">75mm    </t>
        </is>
      </c>
      <c r="F890" s="320" t="n">
        <v>100</v>
      </c>
      <c r="G890" s="87" t="inlineStr">
        <is>
          <t>米</t>
        </is>
      </c>
      <c r="H890" s="88" t="n">
        <v>7.5</v>
      </c>
      <c r="I890" s="367">
        <f>F890*H890</f>
        <v/>
      </c>
      <c r="J890" s="33" t="inlineStr">
        <is>
          <t>智锐</t>
        </is>
      </c>
      <c r="K890" s="328" t="n"/>
      <c r="L890" s="328" t="n"/>
    </row>
    <row r="891" ht="18" customFormat="1" customHeight="1" s="6">
      <c r="A891" s="11" t="n">
        <v>45373</v>
      </c>
      <c r="B891" s="303" t="n">
        <v>23179</v>
      </c>
      <c r="C891" s="135" t="inlineStr">
        <is>
          <t>北京创新古道清洁科技有限公司</t>
        </is>
      </c>
      <c r="D891" s="145" t="inlineStr">
        <is>
          <t>不锈钢穿销</t>
        </is>
      </c>
      <c r="E891" s="12" t="inlineStr">
        <is>
          <t xml:space="preserve">150mm  </t>
        </is>
      </c>
      <c r="F891" s="281" t="n">
        <v>200</v>
      </c>
      <c r="G891" s="282" t="inlineStr">
        <is>
          <t>根</t>
        </is>
      </c>
      <c r="H891" s="282" t="n">
        <v>1</v>
      </c>
      <c r="I891" s="367">
        <f>F891*H891</f>
        <v/>
      </c>
      <c r="J891" s="33" t="inlineStr">
        <is>
          <t>智锐</t>
        </is>
      </c>
      <c r="K891" s="328" t="n"/>
      <c r="L891" s="328" t="n"/>
    </row>
    <row r="892" ht="18" customFormat="1" customHeight="1" s="6">
      <c r="A892" s="11" t="n">
        <v>45373</v>
      </c>
      <c r="B892" s="303" t="n">
        <v>23179</v>
      </c>
      <c r="C892" s="135" t="inlineStr">
        <is>
          <t>北京创新古道清洁科技有限公司</t>
        </is>
      </c>
      <c r="D892" s="145" t="inlineStr">
        <is>
          <t>不锈钢穿销</t>
        </is>
      </c>
      <c r="E892" s="12" t="inlineStr">
        <is>
          <t xml:space="preserve">75mm    </t>
        </is>
      </c>
      <c r="F892" s="281" t="n">
        <v>20</v>
      </c>
      <c r="G892" s="282" t="inlineStr">
        <is>
          <t>根</t>
        </is>
      </c>
      <c r="H892" s="282" t="n">
        <v>0.7</v>
      </c>
      <c r="I892" s="367">
        <f>F892*H892</f>
        <v/>
      </c>
      <c r="J892" s="33" t="inlineStr">
        <is>
          <t>智锐</t>
        </is>
      </c>
      <c r="K892" s="328" t="n"/>
      <c r="L892" s="328" t="n"/>
    </row>
    <row r="893" ht="18" customFormat="1" customHeight="1" s="6">
      <c r="A893" s="11" t="n">
        <v>45373</v>
      </c>
      <c r="B893" s="382" t="n">
        <v>23225</v>
      </c>
      <c r="C893" s="135" t="inlineStr">
        <is>
          <t>北京创新古道清洁科技有限公司</t>
        </is>
      </c>
      <c r="D893" s="145" t="inlineStr">
        <is>
          <t>ST13导向带</t>
        </is>
      </c>
      <c r="E893" s="12" t="inlineStr">
        <is>
          <t>400米/卷</t>
        </is>
      </c>
      <c r="F893" s="281" t="n">
        <v>3</v>
      </c>
      <c r="G893" s="282" t="inlineStr">
        <is>
          <t>卷</t>
        </is>
      </c>
      <c r="H893" s="282" t="n">
        <v>415</v>
      </c>
      <c r="I893" s="367">
        <f>F893*H893</f>
        <v/>
      </c>
      <c r="J893" s="33" t="inlineStr">
        <is>
          <t>智锐</t>
        </is>
      </c>
      <c r="K893" s="328" t="n"/>
      <c r="L893" s="328" t="n"/>
    </row>
    <row r="894" ht="18" customFormat="1" customHeight="1" s="6">
      <c r="A894" s="11" t="n">
        <v>45373</v>
      </c>
      <c r="B894" s="303" t="n">
        <v>23179</v>
      </c>
      <c r="C894" s="135" t="inlineStr">
        <is>
          <t>北京创新古道清洁科技有限公司</t>
        </is>
      </c>
      <c r="D894" s="145" t="inlineStr">
        <is>
          <t>耐高温包辊毡套</t>
        </is>
      </c>
      <c r="E894" s="12" t="inlineStr">
        <is>
          <t xml:space="preserve">毡:3500*870 布套:3500*1050   </t>
        </is>
      </c>
      <c r="F894" s="281" t="n">
        <v>5</v>
      </c>
      <c r="G894" s="282" t="inlineStr">
        <is>
          <t>套</t>
        </is>
      </c>
      <c r="H894" s="282" t="n">
        <v>589</v>
      </c>
      <c r="I894" s="367">
        <f>F894*H894</f>
        <v/>
      </c>
      <c r="J894" s="33" t="inlineStr">
        <is>
          <t>智锐</t>
        </is>
      </c>
      <c r="K894" s="328" t="n"/>
      <c r="L894" s="328" t="n"/>
    </row>
    <row r="895" ht="18" customFormat="1" customHeight="1" s="6">
      <c r="A895" s="11" t="n">
        <v>45373</v>
      </c>
      <c r="B895" s="303" t="n">
        <v>23179</v>
      </c>
      <c r="C895" s="135" t="inlineStr">
        <is>
          <t>北京创新古道清洁科技有限公司</t>
        </is>
      </c>
      <c r="D895" s="145" t="inlineStr">
        <is>
          <t>糙面带</t>
        </is>
      </c>
      <c r="E895" s="12" t="inlineStr">
        <is>
          <t>51mm  做成4卷  25米*4卷</t>
        </is>
      </c>
      <c r="F895" s="281" t="n">
        <v>100</v>
      </c>
      <c r="G895" s="282" t="inlineStr">
        <is>
          <t>米</t>
        </is>
      </c>
      <c r="H895" s="282" t="n">
        <v>18</v>
      </c>
      <c r="I895" s="367">
        <f>F895*H895</f>
        <v/>
      </c>
      <c r="J895" s="33" t="inlineStr">
        <is>
          <t>智锐</t>
        </is>
      </c>
      <c r="K895" s="328" t="n"/>
      <c r="L895" s="328" t="n"/>
    </row>
    <row r="896" ht="18" customFormat="1" customHeight="1" s="6">
      <c r="A896" s="11" t="n">
        <v>45373</v>
      </c>
      <c r="B896" s="303" t="n">
        <v>23179</v>
      </c>
      <c r="C896" s="135" t="inlineStr">
        <is>
          <t>北京创新古道清洁科技有限公司</t>
        </is>
      </c>
      <c r="D896" s="12" t="inlineStr">
        <is>
          <t>热熔胶布</t>
        </is>
      </c>
      <c r="E896" s="12" t="inlineStr">
        <is>
          <t>20mm*50米*5卷</t>
        </is>
      </c>
      <c r="F896" s="33" t="n">
        <v>250</v>
      </c>
      <c r="G896" s="33" t="inlineStr">
        <is>
          <t>米</t>
        </is>
      </c>
      <c r="H896" s="33" t="n">
        <v>4.8</v>
      </c>
      <c r="I896" s="367">
        <f>F896*H896</f>
        <v/>
      </c>
      <c r="J896" s="33" t="inlineStr">
        <is>
          <t>智锐</t>
        </is>
      </c>
      <c r="K896" s="329" t="n"/>
      <c r="L896" s="329" t="n"/>
    </row>
    <row r="897" ht="18" customFormat="1" customHeight="1" s="6">
      <c r="A897" s="11" t="n">
        <v>45384</v>
      </c>
      <c r="B897" s="303" t="n">
        <v>23179</v>
      </c>
      <c r="C897" s="135" t="inlineStr">
        <is>
          <t>北京创新古道清洁科技有限公司</t>
        </is>
      </c>
      <c r="D897" s="145" t="inlineStr">
        <is>
          <t>ST13导向带-23084备货出</t>
        </is>
      </c>
      <c r="E897" s="12" t="inlineStr">
        <is>
          <t>400米/卷</t>
        </is>
      </c>
      <c r="F897" s="281" t="n">
        <v>2</v>
      </c>
      <c r="G897" s="282" t="inlineStr">
        <is>
          <t>卷</t>
        </is>
      </c>
      <c r="H897" s="282" t="n">
        <v>415</v>
      </c>
      <c r="I897" s="367">
        <f>F897*H897</f>
        <v/>
      </c>
      <c r="J897" s="33" t="inlineStr">
        <is>
          <t>智锐</t>
        </is>
      </c>
      <c r="K897" s="334" t="n">
        <v>33</v>
      </c>
      <c r="L897" s="63" t="n"/>
    </row>
    <row r="898" ht="18" customFormat="1" customHeight="1" s="6">
      <c r="A898" s="11" t="n">
        <v>45384</v>
      </c>
      <c r="B898" s="383" t="n">
        <v>23400</v>
      </c>
      <c r="C898" s="135" t="inlineStr">
        <is>
          <t>北京创新古道清洁科技有限公司</t>
        </is>
      </c>
      <c r="D898" s="12" t="inlineStr">
        <is>
          <t>164导向带</t>
        </is>
      </c>
      <c r="E898" s="12" t="inlineStr">
        <is>
          <t>400米/卷</t>
        </is>
      </c>
      <c r="F898" s="33" t="n">
        <v>1</v>
      </c>
      <c r="G898" s="33" t="inlineStr">
        <is>
          <t>卷</t>
        </is>
      </c>
      <c r="H898" s="33" t="n">
        <v>434</v>
      </c>
      <c r="I898" s="33">
        <f>F898*H898</f>
        <v/>
      </c>
      <c r="J898" s="33" t="inlineStr">
        <is>
          <t>智锐</t>
        </is>
      </c>
      <c r="K898" s="328" t="n"/>
      <c r="L898" s="225" t="n"/>
      <c r="M898" s="214" t="n"/>
    </row>
    <row r="899" ht="18" customFormat="1" customHeight="1" s="6">
      <c r="A899" s="11" t="n">
        <v>45428</v>
      </c>
      <c r="B899" s="382" t="n">
        <v>23403</v>
      </c>
      <c r="C899" s="135" t="inlineStr">
        <is>
          <t>北京创新古道清洁科技有限公司</t>
        </is>
      </c>
      <c r="D899" s="145" t="inlineStr">
        <is>
          <t>美国1/2导向带</t>
        </is>
      </c>
      <c r="E899" s="12" t="inlineStr">
        <is>
          <t>100码=91.44米</t>
        </is>
      </c>
      <c r="F899" s="281" t="n">
        <v>15</v>
      </c>
      <c r="G899" s="282" t="inlineStr">
        <is>
          <t>盒</t>
        </is>
      </c>
      <c r="H899" s="282" t="n">
        <v>83</v>
      </c>
      <c r="I899" s="282">
        <f>F899*H899</f>
        <v/>
      </c>
      <c r="J899" s="33" t="inlineStr">
        <is>
          <t>智锐</t>
        </is>
      </c>
      <c r="K899" s="329" t="n"/>
      <c r="L899" s="221" t="n"/>
    </row>
    <row r="900" ht="18" customHeight="1" s="322">
      <c r="A900" s="23" t="n">
        <v>45432</v>
      </c>
      <c r="B900" s="375" t="n">
        <v>23404</v>
      </c>
      <c r="C900" s="48" t="inlineStr">
        <is>
          <t>瑞华洗衣洗涤服务有限公司</t>
        </is>
      </c>
      <c r="D900" s="193" t="inlineStr">
        <is>
          <t>毛毡带</t>
        </is>
      </c>
      <c r="E900" s="14" t="inlineStr">
        <is>
          <t>88*538mm</t>
        </is>
      </c>
      <c r="F900" s="17" t="n">
        <v>6</v>
      </c>
      <c r="G900" s="17" t="inlineStr">
        <is>
          <t>条</t>
        </is>
      </c>
      <c r="H900" s="17">
        <f>0.538*10.5+10</f>
        <v/>
      </c>
      <c r="I900" s="137">
        <f>F900*H900</f>
        <v/>
      </c>
      <c r="J900" s="18" t="inlineStr">
        <is>
          <t>智锐</t>
        </is>
      </c>
      <c r="K900" s="330" t="n">
        <v>23</v>
      </c>
      <c r="L900" s="221" t="n"/>
    </row>
    <row r="901" ht="18" customHeight="1" s="322">
      <c r="A901" s="23" t="n">
        <v>45432</v>
      </c>
      <c r="B901" s="375" t="n">
        <v>23404</v>
      </c>
      <c r="C901" s="48" t="inlineStr">
        <is>
          <t>瑞华洗衣洗涤服务有限公司</t>
        </is>
      </c>
      <c r="D901" s="193" t="inlineStr">
        <is>
          <t>毛毡带</t>
        </is>
      </c>
      <c r="E901" s="14" t="inlineStr">
        <is>
          <t>88*1820mm</t>
        </is>
      </c>
      <c r="F901" s="17" t="n">
        <v>6</v>
      </c>
      <c r="G901" s="17" t="inlineStr">
        <is>
          <t>条</t>
        </is>
      </c>
      <c r="H901" s="17">
        <f>1.82*10.5+10</f>
        <v/>
      </c>
      <c r="I901" s="137">
        <f>F901*H901</f>
        <v/>
      </c>
      <c r="J901" s="18" t="inlineStr">
        <is>
          <t>智锐</t>
        </is>
      </c>
      <c r="K901" s="329" t="n"/>
      <c r="L901" s="221" t="n"/>
    </row>
    <row r="902" ht="18" customHeight="1" s="322">
      <c r="A902" s="23" t="n">
        <v>45432</v>
      </c>
      <c r="B902" s="14" t="n"/>
      <c r="C902" s="48" t="inlineStr">
        <is>
          <t>瑞华洗衣洗涤服务有限公司</t>
        </is>
      </c>
      <c r="D902" s="193" t="inlineStr">
        <is>
          <t>涤棉带-无锡发</t>
        </is>
      </c>
      <c r="E902" s="14" t="inlineStr">
        <is>
          <t>150*5760mm</t>
        </is>
      </c>
      <c r="F902" s="17" t="n">
        <v>19</v>
      </c>
      <c r="G902" s="17" t="inlineStr">
        <is>
          <t>条</t>
        </is>
      </c>
      <c r="H902" s="17">
        <f>5.76*8</f>
        <v/>
      </c>
      <c r="I902" s="137">
        <f>F902*H902</f>
        <v/>
      </c>
      <c r="J902" s="18" t="inlineStr">
        <is>
          <t>智锐</t>
        </is>
      </c>
      <c r="K902" s="16" t="n"/>
      <c r="L902" s="221" t="n"/>
    </row>
    <row r="903" ht="18" customHeight="1" s="322">
      <c r="A903" s="23" t="n">
        <v>45432</v>
      </c>
      <c r="B903" s="375" t="n">
        <v>23405</v>
      </c>
      <c r="C903" s="14" t="inlineStr">
        <is>
          <t>曲靖开发区力净洗涤服务有限公司</t>
        </is>
      </c>
      <c r="D903" s="14" t="inlineStr">
        <is>
          <t>棉橡胶带</t>
        </is>
      </c>
      <c r="E903" s="14" t="inlineStr">
        <is>
          <t>50*4135mm</t>
        </is>
      </c>
      <c r="F903" s="18" t="n">
        <v>15</v>
      </c>
      <c r="G903" s="18" t="inlineStr">
        <is>
          <t>条</t>
        </is>
      </c>
      <c r="H903" s="18">
        <f>4.135*16+6</f>
        <v/>
      </c>
      <c r="I903" s="137">
        <f>F903*H903</f>
        <v/>
      </c>
      <c r="J903" s="18" t="inlineStr">
        <is>
          <t>智锐</t>
        </is>
      </c>
      <c r="K903" s="334" t="n">
        <v>37</v>
      </c>
      <c r="L903" s="221" t="n"/>
    </row>
    <row r="904" ht="18" customHeight="1" s="322">
      <c r="A904" s="23" t="n">
        <v>45432</v>
      </c>
      <c r="B904" s="375" t="n">
        <v>23405</v>
      </c>
      <c r="C904" s="14" t="inlineStr">
        <is>
          <t>曲靖开发区力净洗涤服务有限公司</t>
        </is>
      </c>
      <c r="D904" s="14" t="inlineStr">
        <is>
          <t>棉橡胶带</t>
        </is>
      </c>
      <c r="E904" s="14" t="inlineStr">
        <is>
          <t>50*2140mm</t>
        </is>
      </c>
      <c r="F904" s="18" t="n">
        <v>13</v>
      </c>
      <c r="G904" s="18" t="inlineStr">
        <is>
          <t>条</t>
        </is>
      </c>
      <c r="H904" s="18">
        <f>2.14*16+6</f>
        <v/>
      </c>
      <c r="I904" s="137">
        <f>F904*H904</f>
        <v/>
      </c>
      <c r="J904" s="18" t="inlineStr">
        <is>
          <t>智锐</t>
        </is>
      </c>
      <c r="K904" s="328" t="n"/>
      <c r="L904" s="221" t="n"/>
    </row>
    <row r="905" ht="18" customHeight="1" s="322">
      <c r="A905" s="23" t="n">
        <v>45432</v>
      </c>
      <c r="B905" s="375" t="n">
        <v>23405</v>
      </c>
      <c r="C905" s="14" t="inlineStr">
        <is>
          <t>曲靖开发区力净洗涤服务有限公司</t>
        </is>
      </c>
      <c r="D905" s="14" t="inlineStr">
        <is>
          <t>褐色弹力带</t>
        </is>
      </c>
      <c r="E905" s="14" t="inlineStr">
        <is>
          <t>50*2110mm</t>
        </is>
      </c>
      <c r="F905" s="18" t="n">
        <v>8</v>
      </c>
      <c r="G905" s="18" t="inlineStr">
        <is>
          <t>条</t>
        </is>
      </c>
      <c r="H905" s="18" t="n">
        <v>68.40000000000001</v>
      </c>
      <c r="I905" s="137">
        <f>F905*H905</f>
        <v/>
      </c>
      <c r="J905" s="18" t="inlineStr">
        <is>
          <t>智锐</t>
        </is>
      </c>
      <c r="K905" s="329" t="n"/>
      <c r="L905" s="221" t="n"/>
    </row>
    <row r="906" ht="18" customHeight="1" s="322">
      <c r="A906" s="23" t="n">
        <v>45432</v>
      </c>
      <c r="B906" s="14" t="n"/>
      <c r="C906" s="14" t="inlineStr">
        <is>
          <t>陈卫--宋金波</t>
        </is>
      </c>
      <c r="D906" s="16" t="inlineStr">
        <is>
          <t>T900 AID 毛毡，包边缝合-23340备货出</t>
        </is>
      </c>
      <c r="E906" s="96" t="inlineStr">
        <is>
          <t xml:space="preserve">3.6*5.1米*2张  </t>
        </is>
      </c>
      <c r="F906" s="17" t="n">
        <v>10.2</v>
      </c>
      <c r="G906" s="18" t="inlineStr">
        <is>
          <t>米</t>
        </is>
      </c>
      <c r="H906" s="18" t="n">
        <v>180</v>
      </c>
      <c r="I906" s="137">
        <f>F906*H906</f>
        <v/>
      </c>
      <c r="J906" s="18" t="inlineStr">
        <is>
          <t>智锐</t>
        </is>
      </c>
      <c r="K906" s="334" t="n">
        <v>420</v>
      </c>
      <c r="L906" s="221" t="n"/>
    </row>
    <row r="907" ht="18" customHeight="1" s="322">
      <c r="A907" s="23" t="n">
        <v>45432</v>
      </c>
      <c r="B907" s="14" t="n"/>
      <c r="C907" s="14" t="inlineStr">
        <is>
          <t>陈卫--宋金波</t>
        </is>
      </c>
      <c r="D907" s="16" t="inlineStr">
        <is>
          <t>英国蜡粉-23213备货出</t>
        </is>
      </c>
      <c r="E907" s="16" t="inlineStr">
        <is>
          <t>20kg/箱</t>
        </is>
      </c>
      <c r="F907" s="17" t="n">
        <v>1</v>
      </c>
      <c r="G907" s="18" t="inlineStr">
        <is>
          <t>箱</t>
        </is>
      </c>
      <c r="H907" s="18" t="n">
        <v>825</v>
      </c>
      <c r="I907" s="137">
        <f>F907*H907</f>
        <v/>
      </c>
      <c r="J907" s="17" t="inlineStr">
        <is>
          <t>智锐</t>
        </is>
      </c>
      <c r="K907" s="328" t="n"/>
      <c r="L907" s="221" t="n"/>
    </row>
    <row r="908" ht="18" customHeight="1" s="322">
      <c r="A908" s="23" t="n">
        <v>45432</v>
      </c>
      <c r="B908" s="14" t="n"/>
      <c r="C908" s="14" t="inlineStr">
        <is>
          <t>陈卫--宋金波</t>
        </is>
      </c>
      <c r="D908" s="191" t="inlineStr">
        <is>
          <t>常规带钢丝网上蜡布-23213备货出</t>
        </is>
      </c>
      <c r="E908" s="14" t="inlineStr">
        <is>
          <t>3.1*2.1米</t>
        </is>
      </c>
      <c r="F908" s="17" t="n">
        <v>1</v>
      </c>
      <c r="G908" s="17" t="inlineStr">
        <is>
          <t>张</t>
        </is>
      </c>
      <c r="H908" s="17" t="n">
        <v>530</v>
      </c>
      <c r="I908" s="137">
        <f>F908*H908</f>
        <v/>
      </c>
      <c r="J908" s="17" t="inlineStr">
        <is>
          <t>智锐</t>
        </is>
      </c>
      <c r="K908" s="329" t="n"/>
      <c r="L908" s="221" t="n"/>
    </row>
    <row r="909" ht="18" customHeight="1" s="322">
      <c r="A909" s="23" t="n">
        <v>45432</v>
      </c>
      <c r="B909" s="375" t="n">
        <v>23406</v>
      </c>
      <c r="C909" s="14" t="inlineStr">
        <is>
          <t>汕尾海丰县鸿发洗涤公司</t>
        </is>
      </c>
      <c r="D909" s="16" t="inlineStr">
        <is>
          <t>进口蓝线全棉带</t>
        </is>
      </c>
      <c r="E909" s="16" t="inlineStr">
        <is>
          <t>50*4180mm</t>
        </is>
      </c>
      <c r="F909" s="17" t="n">
        <v>46</v>
      </c>
      <c r="G909" s="18" t="inlineStr">
        <is>
          <t>条</t>
        </is>
      </c>
      <c r="H909" s="18">
        <f>4.18*8.4+6</f>
        <v/>
      </c>
      <c r="I909" s="137">
        <f>F909*H909</f>
        <v/>
      </c>
      <c r="J909" s="18" t="inlineStr">
        <is>
          <t>智锐</t>
        </is>
      </c>
      <c r="K909" s="330" t="n">
        <v>80</v>
      </c>
      <c r="L909" s="221" t="n"/>
      <c r="U909" s="0" t="n">
        <v>2440</v>
      </c>
    </row>
    <row r="910" ht="18" customHeight="1" s="322">
      <c r="A910" s="23" t="n">
        <v>45432</v>
      </c>
      <c r="B910" s="375" t="n">
        <v>23406</v>
      </c>
      <c r="C910" s="14" t="inlineStr">
        <is>
          <t>汕尾海丰县鸿发洗涤公司</t>
        </is>
      </c>
      <c r="D910" s="16" t="inlineStr">
        <is>
          <t>进口蓝线全棉带</t>
        </is>
      </c>
      <c r="E910" s="16" t="inlineStr">
        <is>
          <t>50*1225mm</t>
        </is>
      </c>
      <c r="F910" s="17" t="n">
        <v>32</v>
      </c>
      <c r="G910" s="18" t="inlineStr">
        <is>
          <t>条</t>
        </is>
      </c>
      <c r="H910" s="18">
        <f>1.225*8.4+6</f>
        <v/>
      </c>
      <c r="I910" s="137">
        <f>F910*H910</f>
        <v/>
      </c>
      <c r="J910" s="18" t="inlineStr">
        <is>
          <t>智锐</t>
        </is>
      </c>
      <c r="K910" s="329" t="n"/>
      <c r="L910" s="221" t="n"/>
      <c r="U910" s="0" t="n">
        <v>760</v>
      </c>
    </row>
    <row r="911" ht="18" customHeight="1" s="322">
      <c r="A911" s="23" t="n">
        <v>45432</v>
      </c>
      <c r="B911" s="16" t="n"/>
      <c r="C911" s="14" t="inlineStr">
        <is>
          <t>青岛盛和嘉信商贸有限公司 青岛航星 孙理朋</t>
        </is>
      </c>
      <c r="D911" s="14" t="inlineStr">
        <is>
          <t>蓝色进口打磨布-23213备货出</t>
        </is>
      </c>
      <c r="E911" s="16" t="inlineStr">
        <is>
          <t>1.8*1.2米</t>
        </is>
      </c>
      <c r="F911" s="17" t="n">
        <v>1</v>
      </c>
      <c r="G911" s="18" t="inlineStr">
        <is>
          <t>张</t>
        </is>
      </c>
      <c r="H911" s="18" t="n">
        <v>1425</v>
      </c>
      <c r="I911" s="137">
        <f>F911*H911</f>
        <v/>
      </c>
      <c r="J911" s="21" t="inlineStr">
        <is>
          <t>智锐</t>
        </is>
      </c>
      <c r="K911" s="335" t="n">
        <v>19</v>
      </c>
      <c r="L911" s="17" t="n"/>
    </row>
    <row r="912" ht="18" customHeight="1" s="322">
      <c r="A912" s="23" t="n">
        <v>45433</v>
      </c>
      <c r="B912" s="375" t="n">
        <v>23407</v>
      </c>
      <c r="C912" s="16" t="inlineStr">
        <is>
          <t>苏州市杭杰睿机械科技有限公司</t>
        </is>
      </c>
      <c r="D912" s="16" t="inlineStr">
        <is>
          <t>JTX600导向带</t>
        </is>
      </c>
      <c r="E912" s="16" t="inlineStr">
        <is>
          <t>400米/卷</t>
        </is>
      </c>
      <c r="F912" s="17" t="n">
        <v>6</v>
      </c>
      <c r="G912" s="18" t="inlineStr">
        <is>
          <t>卷</t>
        </is>
      </c>
      <c r="H912" s="18" t="n">
        <v>235</v>
      </c>
      <c r="I912" s="137">
        <f>F912*H912</f>
        <v/>
      </c>
      <c r="J912" s="19" t="inlineStr">
        <is>
          <t>到付</t>
        </is>
      </c>
      <c r="K912" s="358" t="n">
        <v>0</v>
      </c>
      <c r="L912" s="33" t="inlineStr">
        <is>
          <t>/</t>
        </is>
      </c>
    </row>
    <row r="913" ht="18" customHeight="1" s="322">
      <c r="A913" s="23" t="n">
        <v>45433</v>
      </c>
      <c r="B913" s="375" t="n">
        <v>23410</v>
      </c>
      <c r="C913" s="16" t="inlineStr">
        <is>
          <t>武汉得力宝洗涤设备有限公司</t>
        </is>
      </c>
      <c r="D913" s="16" t="inlineStr">
        <is>
          <t>糙面带</t>
        </is>
      </c>
      <c r="E913" s="16" t="inlineStr">
        <is>
          <t>51mm</t>
        </is>
      </c>
      <c r="F913" s="17" t="n">
        <v>50</v>
      </c>
      <c r="G913" s="18" t="inlineStr">
        <is>
          <t>米</t>
        </is>
      </c>
      <c r="H913" s="18" t="n">
        <v>18</v>
      </c>
      <c r="I913" s="137">
        <f>F913*H913</f>
        <v/>
      </c>
      <c r="J913" s="19" t="inlineStr">
        <is>
          <t>到付</t>
        </is>
      </c>
      <c r="K913" s="335" t="n">
        <v>0</v>
      </c>
      <c r="L913" s="17" t="inlineStr">
        <is>
          <t>/</t>
        </is>
      </c>
    </row>
    <row r="914" ht="18" customHeight="1" s="322">
      <c r="A914" s="36" t="n">
        <v>45433</v>
      </c>
      <c r="B914" s="26" t="n"/>
      <c r="C914" s="26" t="inlineStr">
        <is>
          <t>上海景禧供应链管理有限公司</t>
        </is>
      </c>
      <c r="D914" s="26" t="inlineStr">
        <is>
          <t>英国蜡粉-23213备货出</t>
        </is>
      </c>
      <c r="E914" s="26" t="inlineStr">
        <is>
          <t>20kg/箱</t>
        </is>
      </c>
      <c r="F914" s="19" t="n">
        <v>4</v>
      </c>
      <c r="G914" s="19" t="inlineStr">
        <is>
          <t>箱</t>
        </is>
      </c>
      <c r="H914" s="19" t="n">
        <v>825</v>
      </c>
      <c r="I914" s="321">
        <f>F914*H914</f>
        <v/>
      </c>
      <c r="J914" s="19" t="inlineStr">
        <is>
          <t>智锐</t>
        </is>
      </c>
      <c r="K914" s="339" t="n">
        <v>100</v>
      </c>
      <c r="L914" s="26" t="n"/>
      <c r="M914" s="4" t="n"/>
      <c r="N914" s="4" t="n"/>
      <c r="O914" s="4" t="n"/>
      <c r="P914" s="4" t="n"/>
    </row>
    <row r="915" ht="18" customHeight="1" s="322">
      <c r="A915" s="23" t="n">
        <v>45433</v>
      </c>
      <c r="B915" s="16" t="n"/>
      <c r="C915" s="14" t="inlineStr">
        <is>
          <t>深圳市洁力士化工产品有限公司</t>
        </is>
      </c>
      <c r="D915" s="16" t="inlineStr">
        <is>
          <t>美国小地球蜡粉-23213备货出</t>
        </is>
      </c>
      <c r="E915" s="16" t="inlineStr">
        <is>
          <t xml:space="preserve">22.5公斤/桶  </t>
        </is>
      </c>
      <c r="F915" s="17" t="n">
        <v>1</v>
      </c>
      <c r="G915" s="18" t="inlineStr">
        <is>
          <t>桶</t>
        </is>
      </c>
      <c r="H915" s="18" t="n">
        <v>1147.5</v>
      </c>
      <c r="I915" s="137">
        <f>F915*H915</f>
        <v/>
      </c>
      <c r="J915" s="17" t="inlineStr">
        <is>
          <t>智锐</t>
        </is>
      </c>
      <c r="K915" s="335" t="n">
        <v>80</v>
      </c>
      <c r="L915" s="14" t="n"/>
    </row>
    <row r="916" ht="18" customHeight="1" s="322">
      <c r="A916" s="23" t="n">
        <v>45433</v>
      </c>
      <c r="B916" s="375" t="n">
        <v>23411</v>
      </c>
      <c r="C916" s="48" t="inlineStr">
        <is>
          <t>程先生</t>
        </is>
      </c>
      <c r="D916" s="16" t="inlineStr">
        <is>
          <t>打孔毛毡带</t>
        </is>
      </c>
      <c r="E916" s="16" t="inlineStr">
        <is>
          <t>65mm</t>
        </is>
      </c>
      <c r="F916" s="17" t="n">
        <v>150</v>
      </c>
      <c r="G916" s="18" t="inlineStr">
        <is>
          <t>米</t>
        </is>
      </c>
      <c r="H916" s="18" t="n">
        <v>17</v>
      </c>
      <c r="I916" s="137">
        <f>F916*H916</f>
        <v/>
      </c>
      <c r="J916" s="18" t="inlineStr">
        <is>
          <t>智锐</t>
        </is>
      </c>
      <c r="K916" s="335" t="n">
        <v>21</v>
      </c>
      <c r="L916" s="14" t="n"/>
    </row>
    <row r="917" ht="18" customHeight="1" s="322">
      <c r="A917" s="23" t="n">
        <v>45434</v>
      </c>
      <c r="B917" s="16" t="n"/>
      <c r="C917" s="16" t="inlineStr">
        <is>
          <t>成都浣溪纱洗涤有限公司</t>
        </is>
      </c>
      <c r="D917" s="14" t="inlineStr">
        <is>
          <t>德国高温蜡粉-23340备货出</t>
        </is>
      </c>
      <c r="E917" s="14" t="inlineStr">
        <is>
          <t>20kg/纸箱</t>
        </is>
      </c>
      <c r="F917" s="44" t="n">
        <v>2</v>
      </c>
      <c r="G917" s="45" t="inlineStr">
        <is>
          <t>箱</t>
        </is>
      </c>
      <c r="H917" s="18" t="n">
        <v>1840</v>
      </c>
      <c r="I917" s="18">
        <f>F917*H917</f>
        <v/>
      </c>
      <c r="J917" s="17" t="inlineStr">
        <is>
          <t>智锐</t>
        </is>
      </c>
      <c r="K917" s="335" t="n">
        <v>110</v>
      </c>
      <c r="L917" s="14" t="n"/>
    </row>
    <row r="918" ht="18" customHeight="1" s="322">
      <c r="A918" s="23" t="n">
        <v>45434</v>
      </c>
      <c r="B918" s="16" t="n"/>
      <c r="C918" s="16" t="inlineStr">
        <is>
          <t>珠海市信安洗衣有限公司</t>
        </is>
      </c>
      <c r="D918" s="14" t="inlineStr">
        <is>
          <t>英国蜡粉-无锡发</t>
        </is>
      </c>
      <c r="E918" s="14" t="inlineStr">
        <is>
          <t>20kg/纸箱</t>
        </is>
      </c>
      <c r="F918" s="44" t="n">
        <v>1</v>
      </c>
      <c r="G918" s="45" t="inlineStr">
        <is>
          <t>箱</t>
        </is>
      </c>
      <c r="H918" s="18" t="n">
        <v>825</v>
      </c>
      <c r="I918" s="18">
        <f>F918*H918</f>
        <v/>
      </c>
      <c r="J918" s="17" t="inlineStr">
        <is>
          <t>智锐</t>
        </is>
      </c>
      <c r="K918" s="335" t="n">
        <v>70</v>
      </c>
      <c r="L918" s="14" t="n"/>
    </row>
    <row r="919" ht="18" customHeight="1" s="322">
      <c r="A919" s="23" t="n">
        <v>45434</v>
      </c>
      <c r="B919" s="26" t="n"/>
      <c r="C919" s="26" t="inlineStr">
        <is>
          <t>宁波市大象清洗服务有限公司</t>
        </is>
      </c>
      <c r="D919" s="26" t="inlineStr">
        <is>
          <t>黄色包辊带</t>
        </is>
      </c>
      <c r="E919" s="26" t="inlineStr">
        <is>
          <t>19mm</t>
        </is>
      </c>
      <c r="F919" s="19" t="n">
        <v>2</v>
      </c>
      <c r="G919" s="19" t="inlineStr">
        <is>
          <t>卷</t>
        </is>
      </c>
      <c r="H919" s="19">
        <f>35+9</f>
        <v/>
      </c>
      <c r="I919" s="18">
        <f>F919*H919</f>
        <v/>
      </c>
      <c r="J919" s="19" t="inlineStr">
        <is>
          <t>智锐</t>
        </is>
      </c>
      <c r="K919" s="339" t="n">
        <v>9</v>
      </c>
      <c r="L919" s="231" t="inlineStr">
        <is>
          <t>德邦</t>
        </is>
      </c>
    </row>
    <row r="920" ht="18" customHeight="1" s="322">
      <c r="A920" s="23" t="n">
        <v>45434</v>
      </c>
      <c r="B920" s="26" t="n"/>
      <c r="C920" s="122" t="inlineStr">
        <is>
          <t>柳州市鱼峰区格瑞特机械商行</t>
        </is>
      </c>
      <c r="D920" s="14" t="inlineStr">
        <is>
          <t>JTX600导向带-无锡发</t>
        </is>
      </c>
      <c r="E920" s="14" t="inlineStr">
        <is>
          <t>400米/卷</t>
        </is>
      </c>
      <c r="F920" s="44" t="n">
        <v>1</v>
      </c>
      <c r="G920" s="45" t="inlineStr">
        <is>
          <t>卷</t>
        </is>
      </c>
      <c r="H920" s="116" t="n">
        <v>235</v>
      </c>
      <c r="I920" s="18">
        <f>F920*H920</f>
        <v/>
      </c>
      <c r="J920" s="19" t="inlineStr">
        <is>
          <t>到付</t>
        </is>
      </c>
      <c r="K920" s="335" t="n">
        <v>0</v>
      </c>
      <c r="L920" s="17" t="inlineStr">
        <is>
          <t>/</t>
        </is>
      </c>
    </row>
    <row r="921" ht="18" customHeight="1" s="322">
      <c r="A921" s="23" t="n">
        <v>45435</v>
      </c>
      <c r="B921" s="16" t="n"/>
      <c r="C921" s="16" t="inlineStr">
        <is>
          <t>哈尔滨沐祺机电有限公司</t>
        </is>
      </c>
      <c r="D921" s="41" t="inlineStr">
        <is>
          <t>美国3/4导向带-23340备货出</t>
        </is>
      </c>
      <c r="E921" s="14" t="inlineStr">
        <is>
          <t>100 码=91.44米</t>
        </is>
      </c>
      <c r="F921" s="17" t="n">
        <v>2</v>
      </c>
      <c r="G921" s="18" t="inlineStr">
        <is>
          <t>盒</t>
        </is>
      </c>
      <c r="H921" s="18" t="n">
        <v>87</v>
      </c>
      <c r="I921" s="18">
        <f>F921*H921</f>
        <v/>
      </c>
      <c r="J921" s="17" t="inlineStr">
        <is>
          <t>智锐</t>
        </is>
      </c>
      <c r="K921" s="335" t="n">
        <v>21</v>
      </c>
      <c r="L921" s="221" t="inlineStr">
        <is>
          <t>德邦</t>
        </is>
      </c>
    </row>
    <row r="922" ht="18" customHeight="1" s="322">
      <c r="A922" s="23" t="n">
        <v>45435</v>
      </c>
      <c r="B922" s="14" t="n"/>
      <c r="C922" s="16" t="inlineStr">
        <is>
          <t>西安乐为机电设备有限公司</t>
        </is>
      </c>
      <c r="D922" s="16" t="inlineStr">
        <is>
          <t>美国小地球蜡粉-23340备货出</t>
        </is>
      </c>
      <c r="E922" s="16" t="inlineStr">
        <is>
          <t xml:space="preserve">22.5公斤/桶  </t>
        </is>
      </c>
      <c r="F922" s="17" t="n">
        <v>5</v>
      </c>
      <c r="G922" s="18" t="inlineStr">
        <is>
          <t>桶</t>
        </is>
      </c>
      <c r="H922" s="18" t="n">
        <v>1147.5</v>
      </c>
      <c r="I922" s="18">
        <f>F922*H922</f>
        <v/>
      </c>
      <c r="J922" s="19" t="inlineStr">
        <is>
          <t>到付</t>
        </is>
      </c>
      <c r="K922" s="335" t="n">
        <v>0</v>
      </c>
      <c r="L922" s="17" t="inlineStr">
        <is>
          <t>/</t>
        </is>
      </c>
    </row>
    <row r="923" ht="18" customHeight="1" s="322">
      <c r="A923" s="23" t="n">
        <v>45435</v>
      </c>
      <c r="B923" s="14" t="n"/>
      <c r="C923" s="22" t="inlineStr">
        <is>
          <t>四川绿竹风时代洗涤有限公司</t>
        </is>
      </c>
      <c r="D923" s="14" t="inlineStr">
        <is>
          <t>850g 涤纶芳纶复合 AID 毛毡，包边缝合-23340备货出</t>
        </is>
      </c>
      <c r="E923" s="16" t="inlineStr">
        <is>
          <t>3.6*7.5米*3张</t>
        </is>
      </c>
      <c r="F923" s="17" t="n">
        <v>22.5</v>
      </c>
      <c r="G923" s="18" t="inlineStr">
        <is>
          <t>米</t>
        </is>
      </c>
      <c r="H923" s="18" t="n">
        <v>397.8</v>
      </c>
      <c r="I923" s="18">
        <f>F923*H923</f>
        <v/>
      </c>
      <c r="J923" s="17" t="inlineStr">
        <is>
          <t>智锐</t>
        </is>
      </c>
      <c r="K923" s="335" t="n">
        <v>240</v>
      </c>
      <c r="L923" s="221" t="inlineStr">
        <is>
          <t>城市之星</t>
        </is>
      </c>
    </row>
    <row r="924" ht="18" customHeight="1" s="322">
      <c r="A924" s="23" t="n">
        <v>45435</v>
      </c>
      <c r="B924" s="375" t="n">
        <v>23416</v>
      </c>
      <c r="C924" s="14" t="inlineStr">
        <is>
          <t>冯工</t>
        </is>
      </c>
      <c r="D924" s="14" t="inlineStr">
        <is>
          <t>扣接打孔防滑条毛毡型送料带缝制防滑条白色</t>
        </is>
      </c>
      <c r="E924" s="14" t="inlineStr">
        <is>
          <t>68*4620mm 发货人写18823061677冯工</t>
        </is>
      </c>
      <c r="F924" s="125" t="n">
        <v>2</v>
      </c>
      <c r="G924" s="125" t="inlineStr">
        <is>
          <t>条</t>
        </is>
      </c>
      <c r="H924" s="125" t="n">
        <v>126.77</v>
      </c>
      <c r="I924" s="18">
        <f>F924*H924</f>
        <v/>
      </c>
      <c r="J924" s="183" t="inlineStr">
        <is>
          <t>到付</t>
        </is>
      </c>
      <c r="K924" s="335" t="n">
        <v>0</v>
      </c>
      <c r="L924" s="17" t="inlineStr">
        <is>
          <t>/</t>
        </is>
      </c>
    </row>
    <row r="925" ht="18" customHeight="1" s="322">
      <c r="A925" s="23" t="n">
        <v>45435</v>
      </c>
      <c r="B925" s="375" t="n">
        <v>23416</v>
      </c>
      <c r="C925" s="14" t="inlineStr">
        <is>
          <t>冯工</t>
        </is>
      </c>
      <c r="D925" s="14" t="inlineStr">
        <is>
          <t>扣接打孔防滑条毛毡型送料带缝制防滑条白色</t>
        </is>
      </c>
      <c r="E925" s="14" t="inlineStr">
        <is>
          <t>68*3300mm</t>
        </is>
      </c>
      <c r="F925" s="125" t="n">
        <v>2</v>
      </c>
      <c r="G925" s="125" t="inlineStr">
        <is>
          <t>条</t>
        </is>
      </c>
      <c r="H925" s="125" t="n">
        <v>90</v>
      </c>
      <c r="I925" s="18">
        <f>F925*H925</f>
        <v/>
      </c>
      <c r="J925" s="183" t="inlineStr">
        <is>
          <t>到付</t>
        </is>
      </c>
      <c r="K925" s="335" t="n">
        <v>0</v>
      </c>
      <c r="L925" s="17" t="inlineStr">
        <is>
          <t>/</t>
        </is>
      </c>
    </row>
    <row r="926" ht="18" customHeight="1" s="322">
      <c r="A926" s="23" t="n">
        <v>45435</v>
      </c>
      <c r="B926" s="14" t="n"/>
      <c r="C926" s="14" t="inlineStr">
        <is>
          <t>冯工</t>
        </is>
      </c>
      <c r="D926" s="91" t="inlineStr">
        <is>
          <t>耐高温包辊毡套-23213备货出</t>
        </is>
      </c>
      <c r="E926" s="92" t="inlineStr">
        <is>
          <t>毛毡规格3450×860×450g/㎡高温包布规格3480×1550×0.5</t>
        </is>
      </c>
      <c r="F926" s="194" t="n">
        <v>4</v>
      </c>
      <c r="G926" s="143" t="inlineStr">
        <is>
          <t>套</t>
        </is>
      </c>
      <c r="H926" s="143" t="n">
        <v>638</v>
      </c>
      <c r="I926" s="18">
        <f>F926*H926</f>
        <v/>
      </c>
      <c r="J926" s="183" t="inlineStr">
        <is>
          <t>到付</t>
        </is>
      </c>
      <c r="K926" s="335" t="n">
        <v>0</v>
      </c>
      <c r="L926" s="17" t="inlineStr">
        <is>
          <t>/</t>
        </is>
      </c>
    </row>
    <row r="927" ht="18" customHeight="1" s="322">
      <c r="A927" s="23" t="n">
        <v>45435</v>
      </c>
      <c r="B927" s="375" t="n">
        <v>23417</v>
      </c>
      <c r="C927" s="16" t="inlineStr">
        <is>
          <t>浙江和兴医疗科技服务有限公司</t>
        </is>
      </c>
      <c r="D927" s="14" t="inlineStr">
        <is>
          <t>绿色PVC钻石纹防滑带</t>
        </is>
      </c>
      <c r="E927" s="14" t="inlineStr">
        <is>
          <t xml:space="preserve">50*2620mm  </t>
        </is>
      </c>
      <c r="F927" s="17" t="n">
        <v>5</v>
      </c>
      <c r="G927" s="17" t="inlineStr">
        <is>
          <t>条</t>
        </is>
      </c>
      <c r="H927" s="17" t="n">
        <v>45.3</v>
      </c>
      <c r="I927" s="18">
        <f>F927*H927</f>
        <v/>
      </c>
      <c r="J927" s="18" t="inlineStr">
        <is>
          <t>智锐</t>
        </is>
      </c>
      <c r="K927" s="335" t="n">
        <v>11</v>
      </c>
      <c r="L927" s="221" t="inlineStr">
        <is>
          <t>德邦</t>
        </is>
      </c>
    </row>
    <row r="928" ht="18" customHeight="1" s="322">
      <c r="A928" s="23" t="n">
        <v>45436</v>
      </c>
      <c r="B928" s="14" t="n"/>
      <c r="C928" s="22" t="inlineStr">
        <is>
          <t>广州鑫峰海狮洗涤设备有限公司</t>
        </is>
      </c>
      <c r="D928" s="22" t="inlineStr">
        <is>
          <t>常规带钢丝网上蜡布-23213备货出</t>
        </is>
      </c>
      <c r="E928" s="22" t="inlineStr">
        <is>
          <t>3.1*2.1米</t>
        </is>
      </c>
      <c r="F928" s="125" t="n">
        <v>1</v>
      </c>
      <c r="G928" s="125" t="inlineStr">
        <is>
          <t>张</t>
        </is>
      </c>
      <c r="H928" s="125" t="n">
        <v>530</v>
      </c>
      <c r="I928" s="18">
        <f>F928*H928</f>
        <v/>
      </c>
      <c r="J928" s="195" t="inlineStr">
        <is>
          <t>智锐</t>
        </is>
      </c>
      <c r="K928" s="335" t="n">
        <v>29</v>
      </c>
      <c r="L928" s="221" t="inlineStr">
        <is>
          <t>德邦</t>
        </is>
      </c>
    </row>
    <row r="929" ht="18" customHeight="1" s="322">
      <c r="A929" s="23" t="n">
        <v>45436</v>
      </c>
      <c r="B929" s="14" t="n"/>
      <c r="C929" s="14" t="inlineStr">
        <is>
          <t>浙江雅澜洗涤有限公司</t>
        </is>
      </c>
      <c r="D929" s="16" t="inlineStr">
        <is>
          <t>7条钢丝棉打磨布-23213备货出</t>
        </is>
      </c>
      <c r="E929" s="16" t="inlineStr">
        <is>
          <t>1.7*1.5米</t>
        </is>
      </c>
      <c r="F929" s="17" t="n">
        <v>3</v>
      </c>
      <c r="G929" s="18" t="inlineStr">
        <is>
          <t>张</t>
        </is>
      </c>
      <c r="H929" s="18" t="n">
        <v>838</v>
      </c>
      <c r="I929" s="18">
        <f>F929*H929</f>
        <v/>
      </c>
      <c r="J929" s="195" t="inlineStr">
        <is>
          <t>智锐</t>
        </is>
      </c>
      <c r="K929" s="335" t="n">
        <v>27</v>
      </c>
      <c r="L929" s="221" t="inlineStr">
        <is>
          <t>德邦</t>
        </is>
      </c>
    </row>
    <row r="930" ht="18" customFormat="1" customHeight="1" s="201">
      <c r="A930" s="196" t="n">
        <v>45436</v>
      </c>
      <c r="B930" s="384" t="n">
        <v>23418</v>
      </c>
      <c r="C930" s="198" t="inlineStr">
        <is>
          <t>厦门市霍夫曼机械设备有限公司</t>
        </is>
      </c>
      <c r="D930" s="197" t="inlineStr">
        <is>
          <t>美国3/4导向带</t>
        </is>
      </c>
      <c r="E930" s="199" t="inlineStr">
        <is>
          <t>100码=91.44米</t>
        </is>
      </c>
      <c r="F930" s="200" t="n">
        <v>12</v>
      </c>
      <c r="G930" s="200" t="inlineStr">
        <is>
          <t>盒</t>
        </is>
      </c>
      <c r="H930" s="200" t="n">
        <v>87</v>
      </c>
      <c r="I930" s="200">
        <f>F930*H930</f>
        <v/>
      </c>
      <c r="J930" s="200" t="inlineStr">
        <is>
          <t>到付</t>
        </is>
      </c>
      <c r="K930" s="335" t="n">
        <v>0</v>
      </c>
      <c r="L930" s="200" t="inlineStr">
        <is>
          <t>/</t>
        </is>
      </c>
    </row>
    <row r="931" ht="18" customFormat="1" customHeight="1" s="201">
      <c r="A931" s="196" t="n">
        <v>45436</v>
      </c>
      <c r="B931" s="197" t="n"/>
      <c r="C931" s="198" t="inlineStr">
        <is>
          <t>厦门市霍夫曼机械设备有限公司</t>
        </is>
      </c>
      <c r="D931" s="197" t="inlineStr">
        <is>
          <t>美国3/4导向带-23340备货出</t>
        </is>
      </c>
      <c r="E931" s="199" t="inlineStr">
        <is>
          <t>100码=91.44米</t>
        </is>
      </c>
      <c r="F931" s="200" t="n">
        <v>18</v>
      </c>
      <c r="G931" s="200" t="inlineStr">
        <is>
          <t>盒</t>
        </is>
      </c>
      <c r="H931" s="200" t="n">
        <v>87</v>
      </c>
      <c r="I931" s="200">
        <f>F931*H931</f>
        <v/>
      </c>
      <c r="J931" s="200" t="inlineStr">
        <is>
          <t>到付</t>
        </is>
      </c>
      <c r="K931" s="335" t="n">
        <v>0</v>
      </c>
      <c r="L931" s="200" t="inlineStr">
        <is>
          <t>/</t>
        </is>
      </c>
    </row>
    <row r="932" ht="18" customHeight="1" s="322">
      <c r="A932" s="23" t="n">
        <v>45436</v>
      </c>
      <c r="B932" s="14" t="n"/>
      <c r="C932" s="14" t="inlineStr">
        <is>
          <t>兰州海狮</t>
        </is>
      </c>
      <c r="D932" s="16" t="inlineStr">
        <is>
          <t>T900 AID 毛毡，包边缝合-23340备货出</t>
        </is>
      </c>
      <c r="E932" s="16" t="inlineStr">
        <is>
          <t>3.6*5.2米*2张</t>
        </is>
      </c>
      <c r="F932" s="17" t="n">
        <v>10.4</v>
      </c>
      <c r="G932" s="18" t="inlineStr">
        <is>
          <t>米</t>
        </is>
      </c>
      <c r="H932" s="18" t="n">
        <v>180</v>
      </c>
      <c r="I932" s="18">
        <f>F932*H932</f>
        <v/>
      </c>
      <c r="J932" s="17" t="inlineStr">
        <is>
          <t>智锐</t>
        </is>
      </c>
      <c r="K932" s="335" t="n">
        <v>140</v>
      </c>
      <c r="L932" s="221" t="inlineStr">
        <is>
          <t>城市之星</t>
        </is>
      </c>
    </row>
    <row r="933" ht="18" customHeight="1" s="322">
      <c r="A933" s="23" t="n">
        <v>45437</v>
      </c>
      <c r="B933" s="14" t="n"/>
      <c r="C933" s="14" t="inlineStr">
        <is>
          <t xml:space="preserve">古田洗涤 </t>
        </is>
      </c>
      <c r="D933" s="16" t="inlineStr">
        <is>
          <t>美国小地球蜡粉-无锡发</t>
        </is>
      </c>
      <c r="E933" s="16" t="inlineStr">
        <is>
          <t>22.5公斤/桶</t>
        </is>
      </c>
      <c r="F933" s="17" t="n">
        <v>2</v>
      </c>
      <c r="G933" s="18" t="inlineStr">
        <is>
          <t>桶</t>
        </is>
      </c>
      <c r="H933" s="18" t="n">
        <v>1147.5</v>
      </c>
      <c r="I933" s="18">
        <f>F933*H933</f>
        <v/>
      </c>
      <c r="J933" s="18" t="inlineStr">
        <is>
          <t>智锐</t>
        </is>
      </c>
      <c r="K933" s="335" t="n">
        <v>90</v>
      </c>
      <c r="L933" s="221" t="inlineStr">
        <is>
          <t>无锡百世</t>
        </is>
      </c>
    </row>
    <row r="934" ht="18" customHeight="1" s="322">
      <c r="A934" s="23" t="n">
        <v>45439</v>
      </c>
      <c r="B934" s="14" t="n">
        <v>23421</v>
      </c>
      <c r="C934" s="29" t="inlineStr">
        <is>
          <t>深圳勤峻实业</t>
        </is>
      </c>
      <c r="D934" s="16" t="inlineStr">
        <is>
          <t>美国3/4导向带</t>
        </is>
      </c>
      <c r="E934" s="182" t="inlineStr">
        <is>
          <t>100码=91.44米</t>
        </is>
      </c>
      <c r="F934" s="17" t="n">
        <v>20</v>
      </c>
      <c r="G934" s="18" t="inlineStr">
        <is>
          <t>盒</t>
        </is>
      </c>
      <c r="H934" s="18" t="n">
        <v>87</v>
      </c>
      <c r="I934" s="18">
        <f>F934*H934</f>
        <v/>
      </c>
      <c r="J934" s="19" t="inlineStr">
        <is>
          <t>到付</t>
        </is>
      </c>
      <c r="K934" s="335" t="n">
        <v>0</v>
      </c>
      <c r="L934" s="17" t="inlineStr">
        <is>
          <t>/</t>
        </is>
      </c>
    </row>
    <row r="935" ht="18" customHeight="1" s="322">
      <c r="A935" s="23" t="n">
        <v>45439</v>
      </c>
      <c r="B935" s="375" t="n">
        <v>23422</v>
      </c>
      <c r="C935" s="16" t="inlineStr">
        <is>
          <t>福建新感觉工贸有限公司</t>
        </is>
      </c>
      <c r="D935" s="14" t="inlineStr">
        <is>
          <t>850g 涤纶芳纶复合 AID 毛毡，包边缝合</t>
        </is>
      </c>
      <c r="E935" s="16" t="inlineStr">
        <is>
          <t>3.6*10张*1张</t>
        </is>
      </c>
      <c r="F935" s="17" t="n">
        <v>10</v>
      </c>
      <c r="G935" s="18" t="inlineStr">
        <is>
          <t>米</t>
        </is>
      </c>
      <c r="H935" s="18" t="n">
        <v>397.8</v>
      </c>
      <c r="I935" s="18">
        <f>F935*H935</f>
        <v/>
      </c>
      <c r="J935" s="17" t="inlineStr">
        <is>
          <t>智锐</t>
        </is>
      </c>
      <c r="K935" s="335" t="n">
        <v>90</v>
      </c>
      <c r="L935" s="14" t="n"/>
    </row>
    <row r="936" ht="18" customHeight="1" s="322">
      <c r="A936" s="23" t="n">
        <v>45439</v>
      </c>
      <c r="B936" s="375" t="n">
        <v>23423</v>
      </c>
      <c r="C936" s="16" t="inlineStr">
        <is>
          <t>汕头洁臣洗涤有限公司</t>
        </is>
      </c>
      <c r="D936" s="16" t="inlineStr">
        <is>
          <t>164导向带</t>
        </is>
      </c>
      <c r="E936" s="16" t="inlineStr">
        <is>
          <t>400米/卷</t>
        </is>
      </c>
      <c r="F936" s="18" t="n">
        <v>10</v>
      </c>
      <c r="G936" s="18" t="inlineStr">
        <is>
          <t>卷</t>
        </is>
      </c>
      <c r="H936" s="18" t="n">
        <v>434</v>
      </c>
      <c r="I936" s="18">
        <f>F936*H936</f>
        <v/>
      </c>
      <c r="J936" s="17" t="inlineStr">
        <is>
          <t>智锐</t>
        </is>
      </c>
      <c r="K936" s="335" t="n">
        <v>80</v>
      </c>
      <c r="L936" s="14" t="n"/>
    </row>
    <row r="937" ht="18" customHeight="1" s="322">
      <c r="A937" s="23" t="n">
        <v>45439</v>
      </c>
      <c r="B937" s="385" t="n">
        <v>23424</v>
      </c>
      <c r="C937" s="51" t="inlineStr">
        <is>
          <t>云南信朗商贸有限公司</t>
        </is>
      </c>
      <c r="D937" s="16" t="inlineStr">
        <is>
          <t>美国小地球蜡粉</t>
        </is>
      </c>
      <c r="E937" s="16" t="inlineStr">
        <is>
          <t>22.5kg/桶</t>
        </is>
      </c>
      <c r="F937" s="18" t="n">
        <v>1</v>
      </c>
      <c r="G937" s="18" t="inlineStr">
        <is>
          <t>桶</t>
        </is>
      </c>
      <c r="H937" s="18" t="n">
        <v>1147.5</v>
      </c>
      <c r="I937" s="18">
        <f>F937*H937</f>
        <v/>
      </c>
      <c r="J937" s="157" t="inlineStr">
        <is>
          <t>到付</t>
        </is>
      </c>
      <c r="K937" s="335" t="n">
        <v>0</v>
      </c>
      <c r="L937" s="17" t="inlineStr">
        <is>
          <t>/</t>
        </is>
      </c>
    </row>
    <row r="938" ht="18" customHeight="1" s="322">
      <c r="A938" s="23" t="n">
        <v>45439</v>
      </c>
      <c r="B938" s="379" t="n">
        <v>23426</v>
      </c>
      <c r="C938" s="48" t="inlineStr">
        <is>
          <t>沈阳汇隆洗涤设备有限公司</t>
        </is>
      </c>
      <c r="D938" s="16" t="inlineStr">
        <is>
          <t>T900 AID 毛毡，包边缝合</t>
        </is>
      </c>
      <c r="E938" s="14" t="inlineStr">
        <is>
          <t>3.5*8.2米*6张  门幅客户强调必须是3.5米  拍下照</t>
        </is>
      </c>
      <c r="F938" s="17" t="n">
        <v>49.2</v>
      </c>
      <c r="G938" s="18" t="inlineStr">
        <is>
          <t>米</t>
        </is>
      </c>
      <c r="H938" s="18" t="n">
        <v>180</v>
      </c>
      <c r="I938" s="18">
        <f>F938*H938</f>
        <v/>
      </c>
      <c r="J938" s="18" t="inlineStr">
        <is>
          <t>智锐</t>
        </is>
      </c>
      <c r="K938" s="330" t="n"/>
      <c r="L938" s="327" t="n"/>
    </row>
    <row r="939" ht="18" customHeight="1" s="322">
      <c r="A939" s="23" t="n">
        <v>45439</v>
      </c>
      <c r="B939" s="379" t="n">
        <v>23426</v>
      </c>
      <c r="C939" s="48" t="inlineStr">
        <is>
          <t>沈阳汇隆洗涤设备有限公司</t>
        </is>
      </c>
      <c r="D939" s="16" t="inlineStr">
        <is>
          <t>T900 AID 毛毡，包边缝合</t>
        </is>
      </c>
      <c r="E939" s="14" t="inlineStr">
        <is>
          <t>3.5*5米*3张    门幅客户强调必须是3.5米  拍下照</t>
        </is>
      </c>
      <c r="F939" s="17" t="n">
        <v>15</v>
      </c>
      <c r="G939" s="18" t="inlineStr">
        <is>
          <t>米</t>
        </is>
      </c>
      <c r="H939" s="18" t="n">
        <v>180</v>
      </c>
      <c r="I939" s="18">
        <f>F939*H939</f>
        <v/>
      </c>
      <c r="J939" s="18" t="inlineStr">
        <is>
          <t>智锐</t>
        </is>
      </c>
      <c r="K939" s="328" t="n"/>
      <c r="L939" s="328" t="n"/>
    </row>
    <row r="940" ht="18" customFormat="1" customHeight="1" s="3">
      <c r="A940" s="30" t="n">
        <v>45439</v>
      </c>
      <c r="B940" s="378" t="n">
        <v>23427</v>
      </c>
      <c r="C940" s="144" t="inlineStr">
        <is>
          <t>沈阳汇隆洗涤设备有限公司</t>
        </is>
      </c>
      <c r="D940" s="27" t="inlineStr">
        <is>
          <t>防静电带</t>
        </is>
      </c>
      <c r="E940" s="27" t="inlineStr">
        <is>
          <t>50*2775mm  含扣长度</t>
        </is>
      </c>
      <c r="F940" s="28" t="n">
        <v>44</v>
      </c>
      <c r="G940" s="28" t="inlineStr">
        <is>
          <t>条</t>
        </is>
      </c>
      <c r="H940" s="28" t="n">
        <v>6</v>
      </c>
      <c r="I940" s="28">
        <f>F940*H940</f>
        <v/>
      </c>
      <c r="J940" s="28" t="inlineStr">
        <is>
          <t>智锐</t>
        </is>
      </c>
      <c r="K940" s="329" t="n"/>
      <c r="L940" s="329" t="n"/>
    </row>
    <row r="941" ht="18" customHeight="1" s="322">
      <c r="A941" s="36" t="n">
        <v>45439</v>
      </c>
      <c r="B941" s="26" t="n">
        <v>23428</v>
      </c>
      <c r="C941" s="186" t="inlineStr">
        <is>
          <t>北京创新古道清洁科技有限公司</t>
        </is>
      </c>
      <c r="D941" s="26" t="inlineStr">
        <is>
          <t>扣接打孔防滑条毛毡型送料带缝制防滑条白色</t>
        </is>
      </c>
      <c r="E941" s="26" t="inlineStr">
        <is>
          <t>68*3300mm</t>
        </is>
      </c>
      <c r="F941" s="202" t="n">
        <v>20</v>
      </c>
      <c r="G941" s="202" t="inlineStr">
        <is>
          <t>条</t>
        </is>
      </c>
      <c r="H941" s="202" t="n">
        <v>90</v>
      </c>
      <c r="I941" s="18">
        <f>F941*H941</f>
        <v/>
      </c>
      <c r="J941" s="19" t="inlineStr">
        <is>
          <t>智锐</t>
        </is>
      </c>
      <c r="K941" s="26" t="n"/>
      <c r="L941" s="26" t="n"/>
    </row>
    <row r="942" ht="18" customHeight="1" s="322">
      <c r="A942" s="36" t="n">
        <v>45440</v>
      </c>
      <c r="B942" s="26" t="n">
        <v>23459</v>
      </c>
      <c r="C942" s="203" t="inlineStr">
        <is>
          <t>宁波市大象清洗服务有限公司</t>
        </is>
      </c>
      <c r="D942" s="203" t="inlineStr">
        <is>
          <t>红线全棉带</t>
        </is>
      </c>
      <c r="E942" s="203" t="inlineStr">
        <is>
          <t>50*3150mm</t>
        </is>
      </c>
      <c r="F942" s="204" t="n">
        <v>15</v>
      </c>
      <c r="G942" s="202" t="inlineStr">
        <is>
          <t>条</t>
        </is>
      </c>
      <c r="H942" s="202">
        <f>3.15*8.4+6</f>
        <v/>
      </c>
      <c r="I942" s="18">
        <f>F942*H942</f>
        <v/>
      </c>
      <c r="J942" s="19" t="inlineStr">
        <is>
          <t>智锐</t>
        </is>
      </c>
      <c r="K942" s="339" t="n">
        <v>11</v>
      </c>
      <c r="L942" s="26" t="n"/>
    </row>
    <row r="943" ht="18" customHeight="1" s="322">
      <c r="A943" s="23" t="n">
        <v>45440</v>
      </c>
      <c r="B943" s="379" t="n">
        <v>23430</v>
      </c>
      <c r="C943" s="291" t="inlineStr">
        <is>
          <t>浙江利溪环保工程有限公司</t>
        </is>
      </c>
      <c r="D943" s="16" t="inlineStr">
        <is>
          <t>JTX600导向带</t>
        </is>
      </c>
      <c r="E943" s="16" t="inlineStr">
        <is>
          <t>400米/卷</t>
        </is>
      </c>
      <c r="F943" s="17" t="n">
        <v>3</v>
      </c>
      <c r="G943" s="18" t="inlineStr">
        <is>
          <t>卷</t>
        </is>
      </c>
      <c r="H943" s="18" t="n">
        <v>235</v>
      </c>
      <c r="I943" s="18">
        <f>F943*H943</f>
        <v/>
      </c>
      <c r="J943" s="18" t="inlineStr">
        <is>
          <t>智锐</t>
        </is>
      </c>
      <c r="K943" s="330" t="n">
        <v>65</v>
      </c>
      <c r="L943" s="327" t="inlineStr">
        <is>
          <t>德邦</t>
        </is>
      </c>
    </row>
    <row r="944" ht="18" customHeight="1" s="322">
      <c r="A944" s="23" t="n">
        <v>45440</v>
      </c>
      <c r="B944" s="22" t="n"/>
      <c r="C944" s="291" t="inlineStr">
        <is>
          <t>浙江利溪环保工程有限公司</t>
        </is>
      </c>
      <c r="D944" s="16" t="inlineStr">
        <is>
          <t>T900 AID 毛毡，包边缝合-23340备货出</t>
        </is>
      </c>
      <c r="E944" s="16" t="inlineStr">
        <is>
          <t>3.3*5.2米*2张</t>
        </is>
      </c>
      <c r="F944" s="17" t="n">
        <v>10.4</v>
      </c>
      <c r="G944" s="18" t="inlineStr">
        <is>
          <t>米</t>
        </is>
      </c>
      <c r="H944" s="18" t="n">
        <v>167.5</v>
      </c>
      <c r="I944" s="18">
        <f>F944*H944</f>
        <v/>
      </c>
      <c r="J944" s="17" t="inlineStr">
        <is>
          <t>智锐</t>
        </is>
      </c>
      <c r="K944" s="329" t="n"/>
      <c r="L944" s="329" t="n"/>
    </row>
    <row r="945" ht="18" customHeight="1" s="322">
      <c r="A945" s="23" t="n">
        <v>45440</v>
      </c>
      <c r="B945" s="379" t="n">
        <v>23434</v>
      </c>
      <c r="C945" s="14" t="inlineStr">
        <is>
          <t>杭州开元之江清洗连锁有限公司</t>
        </is>
      </c>
      <c r="D945" s="16" t="inlineStr">
        <is>
          <t>JTX600导向带</t>
        </is>
      </c>
      <c r="E945" s="142" t="inlineStr">
        <is>
          <t>400米/卷</t>
        </is>
      </c>
      <c r="F945" s="17" t="n">
        <v>10</v>
      </c>
      <c r="G945" s="18" t="inlineStr">
        <is>
          <t>卷</t>
        </is>
      </c>
      <c r="H945" s="18" t="n">
        <v>235</v>
      </c>
      <c r="I945" s="18">
        <f>F945*H945</f>
        <v/>
      </c>
      <c r="J945" s="18" t="inlineStr">
        <is>
          <t>智锐</t>
        </is>
      </c>
      <c r="K945" s="330" t="n">
        <v>120</v>
      </c>
      <c r="L945" s="327" t="n"/>
    </row>
    <row r="946" ht="18" customHeight="1" s="322">
      <c r="A946" s="23" t="n">
        <v>45440</v>
      </c>
      <c r="B946" s="379" t="n">
        <v>23434</v>
      </c>
      <c r="C946" s="16" t="inlineStr">
        <is>
          <t>杭州开元之江清洗连锁有限公司</t>
        </is>
      </c>
      <c r="D946" s="16" t="inlineStr">
        <is>
          <t>850g 涤纶芳纶复合 AID 毛毡，包边缝合</t>
        </is>
      </c>
      <c r="E946" s="16" t="inlineStr">
        <is>
          <t>3.6*7.5米*1张</t>
        </is>
      </c>
      <c r="F946" s="18" t="n">
        <v>7.5</v>
      </c>
      <c r="G946" s="18" t="inlineStr">
        <is>
          <t>米</t>
        </is>
      </c>
      <c r="H946" s="18" t="n">
        <v>397.8</v>
      </c>
      <c r="I946" s="18">
        <f>F946*H946</f>
        <v/>
      </c>
      <c r="J946" s="18" t="inlineStr">
        <is>
          <t>智锐</t>
        </is>
      </c>
      <c r="K946" s="328" t="n"/>
      <c r="L946" s="328" t="n"/>
    </row>
    <row r="947" ht="18" customHeight="1" s="322">
      <c r="A947" s="23" t="n">
        <v>45440</v>
      </c>
      <c r="B947" s="22" t="n"/>
      <c r="C947" s="16" t="inlineStr">
        <is>
          <t>杭州开元之江清洗连锁有限公司</t>
        </is>
      </c>
      <c r="D947" s="16" t="inlineStr">
        <is>
          <t>850g 涤纶芳纶复合 AID 毛毡，包边缝合-23340备货出</t>
        </is>
      </c>
      <c r="E947" s="16" t="inlineStr">
        <is>
          <t>3.6*7.5米*1张</t>
        </is>
      </c>
      <c r="F947" s="18" t="n">
        <v>7.5</v>
      </c>
      <c r="G947" s="18" t="inlineStr">
        <is>
          <t>米</t>
        </is>
      </c>
      <c r="H947" s="18" t="n">
        <v>397.8</v>
      </c>
      <c r="I947" s="18">
        <f>F947*H947</f>
        <v/>
      </c>
      <c r="J947" s="18" t="inlineStr">
        <is>
          <t>智锐</t>
        </is>
      </c>
      <c r="K947" s="329" t="n"/>
      <c r="L947" s="329" t="n"/>
    </row>
    <row r="948" ht="18" customHeight="1" s="322">
      <c r="A948" s="23" t="n">
        <v>45440</v>
      </c>
      <c r="B948" s="379" t="n">
        <v>23435</v>
      </c>
      <c r="C948" s="14" t="inlineStr">
        <is>
          <t>张家界欣融洗涤有限责任公司</t>
        </is>
      </c>
      <c r="D948" s="16" t="inlineStr">
        <is>
          <t>安德鲁纯芳纶高温烫带</t>
        </is>
      </c>
      <c r="E948" s="16" t="inlineStr">
        <is>
          <t>98*5350mm</t>
        </is>
      </c>
      <c r="F948" s="17" t="n">
        <v>31</v>
      </c>
      <c r="G948" s="18" t="inlineStr">
        <is>
          <t>条</t>
        </is>
      </c>
      <c r="H948" s="18">
        <f>5.35*26</f>
        <v/>
      </c>
      <c r="I948" s="18">
        <f>F948*H948</f>
        <v/>
      </c>
      <c r="J948" s="18" t="inlineStr">
        <is>
          <t>智锐</t>
        </is>
      </c>
      <c r="K948" s="335" t="n">
        <v>42</v>
      </c>
      <c r="L948" s="14" t="n"/>
    </row>
    <row r="949" ht="18" customHeight="1" s="322">
      <c r="A949" s="23" t="n">
        <v>45441</v>
      </c>
      <c r="B949" s="379" t="n">
        <v>23436</v>
      </c>
      <c r="C949" s="16" t="inlineStr">
        <is>
          <t>泰州李珍</t>
        </is>
      </c>
      <c r="D949" s="14" t="inlineStr">
        <is>
          <t>扣接打孔防滑条毛毡型送料带缝制防滑条白色</t>
        </is>
      </c>
      <c r="E949" s="14" t="inlineStr">
        <is>
          <t xml:space="preserve">68*3280mm   </t>
        </is>
      </c>
      <c r="F949" s="17" t="n">
        <v>4</v>
      </c>
      <c r="G949" s="17" t="inlineStr">
        <is>
          <t>条</t>
        </is>
      </c>
      <c r="H949" s="17" t="n">
        <v>90</v>
      </c>
      <c r="I949" s="18">
        <f>F949*H949</f>
        <v/>
      </c>
      <c r="J949" s="18" t="inlineStr">
        <is>
          <t>智锐</t>
        </is>
      </c>
      <c r="K949" s="335" t="n">
        <v>10</v>
      </c>
      <c r="L949" s="221" t="inlineStr">
        <is>
          <t>德邦</t>
        </is>
      </c>
    </row>
    <row r="950" ht="18" customHeight="1" s="322">
      <c r="A950" s="23" t="n">
        <v>45441</v>
      </c>
      <c r="B950" s="379" t="n">
        <v>23437</v>
      </c>
      <c r="C950" s="1" t="n"/>
      <c r="D950" s="16" t="inlineStr">
        <is>
          <t>T900 AID 毛毡，包边缝合</t>
        </is>
      </c>
      <c r="E950" s="16" t="inlineStr">
        <is>
          <t xml:space="preserve">3.3*7.5米*2张  </t>
        </is>
      </c>
      <c r="F950" s="18" t="n">
        <v>15</v>
      </c>
      <c r="G950" s="18" t="inlineStr">
        <is>
          <t>米</t>
        </is>
      </c>
      <c r="H950" s="18" t="n">
        <v>167.5</v>
      </c>
      <c r="I950" s="18">
        <f>F950*H950</f>
        <v/>
      </c>
      <c r="J950" s="18" t="inlineStr">
        <is>
          <t>智锐</t>
        </is>
      </c>
      <c r="K950" s="335" t="n">
        <v>150</v>
      </c>
      <c r="L950" s="17" t="inlineStr">
        <is>
          <t>城市之星</t>
        </is>
      </c>
    </row>
    <row r="951" ht="18" customHeight="1" s="322">
      <c r="A951" s="23" t="n">
        <v>45441</v>
      </c>
      <c r="B951" s="22" t="n"/>
      <c r="C951" s="14" t="inlineStr">
        <is>
          <t>张家港市锦丰镇诚美洗涤服务中心</t>
        </is>
      </c>
      <c r="D951" s="14" t="inlineStr">
        <is>
          <t>英国蜡粉-无锡发</t>
        </is>
      </c>
      <c r="E951" s="14" t="inlineStr">
        <is>
          <t>20kg/纸箱</t>
        </is>
      </c>
      <c r="F951" s="44" t="n">
        <v>1</v>
      </c>
      <c r="G951" s="45" t="inlineStr">
        <is>
          <t>箱</t>
        </is>
      </c>
      <c r="H951" s="116" t="n">
        <v>825</v>
      </c>
      <c r="I951" s="18">
        <f>F951*H951</f>
        <v/>
      </c>
      <c r="J951" s="18" t="inlineStr">
        <is>
          <t>智锐</t>
        </is>
      </c>
      <c r="K951" s="335" t="n">
        <v>33</v>
      </c>
      <c r="L951" s="21" t="inlineStr">
        <is>
          <t>无锡德邦</t>
        </is>
      </c>
    </row>
    <row r="952" ht="18" customHeight="1" s="322">
      <c r="A952" s="23" t="n">
        <v>45441</v>
      </c>
      <c r="B952" s="379" t="n">
        <v>23438</v>
      </c>
      <c r="C952" s="122" t="inlineStr">
        <is>
          <t>柳州市鱼峰区格瑞特机械商行</t>
        </is>
      </c>
      <c r="D952" s="14" t="inlineStr">
        <is>
          <t>JTX600导向带</t>
        </is>
      </c>
      <c r="E952" s="14" t="inlineStr">
        <is>
          <t>400米/卷</t>
        </is>
      </c>
      <c r="F952" s="44" t="n">
        <v>1</v>
      </c>
      <c r="G952" s="45" t="inlineStr">
        <is>
          <t>卷</t>
        </is>
      </c>
      <c r="H952" s="116" t="n">
        <v>235</v>
      </c>
      <c r="I952" s="18">
        <f>F952*H952</f>
        <v/>
      </c>
      <c r="J952" s="19" t="inlineStr">
        <is>
          <t>到付</t>
        </is>
      </c>
      <c r="K952" s="335" t="n">
        <v>0</v>
      </c>
      <c r="L952" s="17" t="inlineStr">
        <is>
          <t>/</t>
        </is>
      </c>
    </row>
    <row r="953" ht="18" customHeight="1" s="322">
      <c r="A953" s="23" t="n">
        <v>45441</v>
      </c>
      <c r="B953" s="22" t="n">
        <v>34439</v>
      </c>
      <c r="C953" s="16" t="inlineStr">
        <is>
          <t>泰州李珍</t>
        </is>
      </c>
      <c r="D953" s="14" t="inlineStr">
        <is>
          <t>扣接打孔防滑条毛毡型送料带缝制防滑条白色</t>
        </is>
      </c>
      <c r="E953" s="14" t="inlineStr">
        <is>
          <t xml:space="preserve">68*3280mm   </t>
        </is>
      </c>
      <c r="F953" s="17" t="n">
        <v>4</v>
      </c>
      <c r="G953" s="17" t="inlineStr">
        <is>
          <t>条</t>
        </is>
      </c>
      <c r="H953" s="17" t="n">
        <v>90</v>
      </c>
      <c r="I953" s="18">
        <f>F953*H953</f>
        <v/>
      </c>
      <c r="J953" s="18" t="inlineStr">
        <is>
          <t>智锐</t>
        </is>
      </c>
      <c r="K953" s="14" t="n"/>
      <c r="L953" s="14" t="n"/>
    </row>
    <row r="954" ht="18" customHeight="1" s="322">
      <c r="A954" s="23" t="n">
        <v>45442</v>
      </c>
      <c r="B954" s="379" t="n">
        <v>23442</v>
      </c>
      <c r="C954" s="16" t="inlineStr">
        <is>
          <t>合肥安施洗涤设备有限公司</t>
        </is>
      </c>
      <c r="D954" s="16" t="inlineStr">
        <is>
          <t>绿黑弹性带</t>
        </is>
      </c>
      <c r="E954" s="16" t="inlineStr">
        <is>
          <t>50*560mm  含扣长度</t>
        </is>
      </c>
      <c r="F954" s="17" t="n">
        <v>12</v>
      </c>
      <c r="G954" s="18" t="inlineStr">
        <is>
          <t>条</t>
        </is>
      </c>
      <c r="H954" s="18" t="n">
        <v>56.4</v>
      </c>
      <c r="I954" s="18">
        <f>F954*H954</f>
        <v/>
      </c>
      <c r="J954" s="18" t="inlineStr">
        <is>
          <t>智锐</t>
        </is>
      </c>
      <c r="K954" s="335" t="n">
        <v>9</v>
      </c>
      <c r="L954" s="221" t="inlineStr">
        <is>
          <t>德邦</t>
        </is>
      </c>
    </row>
    <row r="955" ht="18" customHeight="1" s="322">
      <c r="A955" s="36" t="n">
        <v>45442</v>
      </c>
      <c r="B955" s="26" t="n"/>
      <c r="C955" s="26" t="inlineStr">
        <is>
          <t>东莞市康捷洗涤有限公司</t>
        </is>
      </c>
      <c r="D955" s="26" t="inlineStr">
        <is>
          <t>T900 AID 毛毡，包边缝合-23340备货出</t>
        </is>
      </c>
      <c r="E955" s="26" t="inlineStr">
        <is>
          <t>3.6*7.5米*1张</t>
        </is>
      </c>
      <c r="F955" s="19" t="n">
        <v>7.5</v>
      </c>
      <c r="G955" s="19" t="inlineStr">
        <is>
          <t>米</t>
        </is>
      </c>
      <c r="H955" s="19" t="n">
        <v>180</v>
      </c>
      <c r="I955" s="18">
        <f>F955*H955</f>
        <v/>
      </c>
      <c r="J955" s="19" t="inlineStr">
        <is>
          <t>智锐</t>
        </is>
      </c>
      <c r="K955" s="339" t="n">
        <v>80</v>
      </c>
      <c r="L955" s="19" t="inlineStr">
        <is>
          <t>城市之星</t>
        </is>
      </c>
    </row>
    <row r="956" ht="18" customHeight="1" s="322">
      <c r="A956" s="23" t="n">
        <v>45442</v>
      </c>
      <c r="B956" s="14" t="n"/>
      <c r="C956" s="16" t="inlineStr">
        <is>
          <t>上海仕操洗涤有限公司</t>
        </is>
      </c>
      <c r="D956" s="16" t="inlineStr">
        <is>
          <t>英国蜡粉-23340备货出</t>
        </is>
      </c>
      <c r="E956" s="16" t="inlineStr">
        <is>
          <t>20公斤/纸箱</t>
        </is>
      </c>
      <c r="F956" s="17" t="n">
        <v>5</v>
      </c>
      <c r="G956" s="18" t="inlineStr">
        <is>
          <t>箱</t>
        </is>
      </c>
      <c r="H956" s="18" t="n">
        <v>825</v>
      </c>
      <c r="I956" s="18">
        <f>F956*H956</f>
        <v/>
      </c>
      <c r="J956" s="18" t="inlineStr">
        <is>
          <t>智锐</t>
        </is>
      </c>
      <c r="K956" s="335" t="n">
        <v>110</v>
      </c>
      <c r="L956" s="17" t="inlineStr">
        <is>
          <t>城市之星</t>
        </is>
      </c>
    </row>
    <row r="957" ht="18" customHeight="1" s="322">
      <c r="A957" s="23" t="n">
        <v>45443</v>
      </c>
      <c r="B957" s="26" t="n"/>
      <c r="C957" s="14" t="inlineStr">
        <is>
          <t>上海恒裕</t>
        </is>
      </c>
      <c r="D957" s="14" t="inlineStr">
        <is>
          <t>JTX500导向带 -无锡发</t>
        </is>
      </c>
      <c r="E957" s="14" t="inlineStr">
        <is>
          <t>400米/卷</t>
        </is>
      </c>
      <c r="F957" s="17" t="n">
        <v>1</v>
      </c>
      <c r="G957" s="17" t="inlineStr">
        <is>
          <t>卷</t>
        </is>
      </c>
      <c r="H957" s="17" t="n">
        <v>140</v>
      </c>
      <c r="I957" s="18">
        <f>F957*H957</f>
        <v/>
      </c>
      <c r="J957" s="18" t="inlineStr">
        <is>
          <t>智锐</t>
        </is>
      </c>
      <c r="K957" s="335" t="n"/>
      <c r="L957" s="158" t="inlineStr">
        <is>
          <t>无锡顺丰</t>
        </is>
      </c>
    </row>
    <row r="958" ht="18" customHeight="1" s="322">
      <c r="A958" s="23" t="n">
        <v>45443</v>
      </c>
      <c r="B958" s="379" t="n">
        <v>23446</v>
      </c>
      <c r="C958" s="16" t="inlineStr">
        <is>
          <t>贵州鼎鉴兴科技有限公司</t>
        </is>
      </c>
      <c r="D958" s="16" t="inlineStr">
        <is>
          <t>芳涤带钢丝网上蜡布</t>
        </is>
      </c>
      <c r="E958" s="16" t="inlineStr">
        <is>
          <t>3.1*2.1米</t>
        </is>
      </c>
      <c r="F958" s="17" t="n">
        <v>1</v>
      </c>
      <c r="G958" s="18" t="inlineStr">
        <is>
          <t>张</t>
        </is>
      </c>
      <c r="H958" s="18" t="n">
        <v>730</v>
      </c>
      <c r="I958" s="18">
        <f>F958*H958</f>
        <v/>
      </c>
      <c r="J958" s="19" t="inlineStr">
        <is>
          <t>到付</t>
        </is>
      </c>
      <c r="K958" s="335" t="n">
        <v>0</v>
      </c>
      <c r="L958" s="17" t="inlineStr">
        <is>
          <t>/</t>
        </is>
      </c>
    </row>
    <row r="959" ht="18" customHeight="1" s="322">
      <c r="A959" s="23" t="n">
        <v>45443</v>
      </c>
      <c r="B959" s="379" t="n">
        <v>23447</v>
      </c>
      <c r="C959" s="48" t="inlineStr">
        <is>
          <t>成都诚鑫惠机电设备有限公司</t>
        </is>
      </c>
      <c r="D959" s="16" t="inlineStr">
        <is>
          <t>美国小地球蜡粉</t>
        </is>
      </c>
      <c r="E959" s="16" t="inlineStr">
        <is>
          <t>22.5kg/桶</t>
        </is>
      </c>
      <c r="F959" s="18" t="n">
        <v>1</v>
      </c>
      <c r="G959" s="18" t="inlineStr">
        <is>
          <t>桶</t>
        </is>
      </c>
      <c r="H959" s="18" t="n">
        <v>1147.5</v>
      </c>
      <c r="I959" s="18">
        <f>F959*H959</f>
        <v/>
      </c>
      <c r="J959" s="157" t="inlineStr">
        <is>
          <t>到付</t>
        </is>
      </c>
      <c r="K959" s="335" t="n">
        <v>0</v>
      </c>
      <c r="L959" s="17" t="inlineStr">
        <is>
          <t>/</t>
        </is>
      </c>
    </row>
    <row r="960" ht="18" customHeight="1" s="322">
      <c r="A960" s="23" t="n">
        <v>45443</v>
      </c>
      <c r="B960" s="379" t="n">
        <v>23448</v>
      </c>
      <c r="C960" s="48" t="inlineStr">
        <is>
          <t>成都金航仁品贸易有限公司</t>
        </is>
      </c>
      <c r="D960" s="16" t="inlineStr">
        <is>
          <t>美国小地球蜡粉</t>
        </is>
      </c>
      <c r="E960" s="16" t="inlineStr">
        <is>
          <t>22.5kg/桶</t>
        </is>
      </c>
      <c r="F960" s="18" t="n">
        <v>1</v>
      </c>
      <c r="G960" s="18" t="inlineStr">
        <is>
          <t>桶</t>
        </is>
      </c>
      <c r="H960" s="18" t="n">
        <v>1147.5</v>
      </c>
      <c r="I960" s="18">
        <f>F960*H960</f>
        <v/>
      </c>
      <c r="J960" s="157" t="inlineStr">
        <is>
          <t>到付</t>
        </is>
      </c>
      <c r="K960" s="335" t="n">
        <v>0</v>
      </c>
      <c r="L960" s="17" t="inlineStr">
        <is>
          <t>/</t>
        </is>
      </c>
    </row>
    <row r="961" ht="18" customHeight="1" s="322">
      <c r="A961" s="23" t="n">
        <v>45443</v>
      </c>
      <c r="B961" s="379" t="n">
        <v>23448</v>
      </c>
      <c r="C961" s="48" t="inlineStr">
        <is>
          <t>成都金航仁品贸易有限公司</t>
        </is>
      </c>
      <c r="D961" s="16" t="inlineStr">
        <is>
          <t>美国3/4导向带</t>
        </is>
      </c>
      <c r="E961" s="182" t="inlineStr">
        <is>
          <t>100码=91.44米</t>
        </is>
      </c>
      <c r="F961" s="17" t="n">
        <v>20</v>
      </c>
      <c r="G961" s="18" t="inlineStr">
        <is>
          <t>盒</t>
        </is>
      </c>
      <c r="H961" s="18" t="n">
        <v>87</v>
      </c>
      <c r="I961" s="18">
        <f>F961*H961</f>
        <v/>
      </c>
      <c r="J961" s="19" t="inlineStr">
        <is>
          <t>到付</t>
        </is>
      </c>
      <c r="K961" s="335" t="n">
        <v>0</v>
      </c>
      <c r="L961" s="17" t="inlineStr">
        <is>
          <t>/</t>
        </is>
      </c>
    </row>
    <row r="962" ht="18" customHeight="1" s="322">
      <c r="A962" s="23" t="n">
        <v>45443</v>
      </c>
      <c r="B962" s="379" t="n">
        <v>23448</v>
      </c>
      <c r="C962" s="48" t="inlineStr">
        <is>
          <t>成都金航仁品贸易有限公司</t>
        </is>
      </c>
      <c r="D962" s="16" t="inlineStr">
        <is>
          <t>美国1/2导向带</t>
        </is>
      </c>
      <c r="E962" s="182" t="inlineStr">
        <is>
          <t>100码=91.44米</t>
        </is>
      </c>
      <c r="F962" s="17" t="n">
        <v>10</v>
      </c>
      <c r="G962" s="18" t="inlineStr">
        <is>
          <t>盒</t>
        </is>
      </c>
      <c r="H962" s="18" t="n">
        <v>83</v>
      </c>
      <c r="I962" s="18">
        <f>F962*H962</f>
        <v/>
      </c>
      <c r="J962" s="19" t="inlineStr">
        <is>
          <t>到付</t>
        </is>
      </c>
      <c r="K962" s="335" t="n">
        <v>0</v>
      </c>
      <c r="L962" s="17" t="inlineStr">
        <is>
          <t>/</t>
        </is>
      </c>
    </row>
    <row r="963" ht="18" customHeight="1" s="322">
      <c r="A963" s="23" t="n">
        <v>45443</v>
      </c>
      <c r="B963" s="22" t="n"/>
      <c r="C963" s="48" t="inlineStr">
        <is>
          <t>宝鸡市诚欣洗涤有限公司</t>
        </is>
      </c>
      <c r="D963" s="27" t="inlineStr">
        <is>
          <t>耐高温包辊毡套 备货？</t>
        </is>
      </c>
      <c r="E963" s="92" t="inlineStr">
        <is>
          <t>毛毡规格3450×860×450g/㎡高温包布规格3480×1550×0.5</t>
        </is>
      </c>
      <c r="F963" s="194" t="n">
        <v>4</v>
      </c>
      <c r="G963" s="143" t="inlineStr">
        <is>
          <t>套</t>
        </is>
      </c>
      <c r="H963" s="143" t="n">
        <v>630</v>
      </c>
      <c r="I963" s="18">
        <f>F963*H963</f>
        <v/>
      </c>
      <c r="J963" s="18" t="inlineStr">
        <is>
          <t>智锐</t>
        </is>
      </c>
      <c r="K963" s="14" t="n"/>
      <c r="L963" s="14" t="n"/>
    </row>
    <row r="964" ht="18" customHeight="1" s="322">
      <c r="A964" s="23" t="n">
        <v>45443</v>
      </c>
      <c r="B964" s="22" t="n"/>
      <c r="C964" s="48" t="inlineStr">
        <is>
          <t>长沙航苏工业 邓工</t>
        </is>
      </c>
      <c r="D964" s="27" t="inlineStr">
        <is>
          <t>T900 AID 毛毡，包边缝合 备货？</t>
        </is>
      </c>
      <c r="E964" s="96" t="inlineStr">
        <is>
          <t xml:space="preserve">3.6*5.2米*2张  </t>
        </is>
      </c>
      <c r="F964" s="17" t="n">
        <v>10.4</v>
      </c>
      <c r="G964" s="18" t="inlineStr">
        <is>
          <t>米</t>
        </is>
      </c>
      <c r="H964" s="18" t="n">
        <v>180</v>
      </c>
      <c r="I964" s="18">
        <f>F964*H964</f>
        <v/>
      </c>
      <c r="J964" s="18" t="inlineStr">
        <is>
          <t>智锐</t>
        </is>
      </c>
      <c r="K964" s="14" t="n"/>
      <c r="L964" s="14" t="n"/>
    </row>
    <row r="965" ht="18" customHeight="1" s="322">
      <c r="A965" s="23" t="n">
        <v>45443</v>
      </c>
      <c r="B965" s="22" t="n"/>
      <c r="C965" s="48" t="inlineStr">
        <is>
          <t>长沙航苏工业 邓工</t>
        </is>
      </c>
      <c r="D965" s="27" t="inlineStr">
        <is>
          <t>常规带钢丝网上蜡布 备货？</t>
        </is>
      </c>
      <c r="E965" s="182" t="inlineStr">
        <is>
          <t>3.1*2.1米</t>
        </is>
      </c>
      <c r="F965" s="17" t="n">
        <v>1</v>
      </c>
      <c r="G965" s="18" t="inlineStr">
        <is>
          <t>张</t>
        </is>
      </c>
      <c r="H965" s="18" t="n">
        <v>530</v>
      </c>
      <c r="I965" s="18">
        <f>F965*H965</f>
        <v/>
      </c>
      <c r="J965" s="18" t="inlineStr">
        <is>
          <t>智锐</t>
        </is>
      </c>
      <c r="K965" s="14" t="n"/>
      <c r="L965" s="14" t="n"/>
    </row>
    <row r="966" ht="18" customHeight="1" s="322">
      <c r="A966" s="38" t="n">
        <v>45443</v>
      </c>
      <c r="B966" s="22" t="n">
        <v>23450</v>
      </c>
      <c r="C966" s="16" t="inlineStr">
        <is>
          <t>青岛新和平洗衣有限公司</t>
        </is>
      </c>
      <c r="D966" s="16" t="inlineStr">
        <is>
          <t>7条钢丝棉打磨布-23340备货出</t>
        </is>
      </c>
      <c r="E966" s="16" t="inlineStr">
        <is>
          <t>1.7*1.5米</t>
        </is>
      </c>
      <c r="F966" s="18" t="n">
        <v>1</v>
      </c>
      <c r="G966" s="18" t="inlineStr">
        <is>
          <t>张</t>
        </is>
      </c>
      <c r="H966" s="18" t="n">
        <v>838</v>
      </c>
      <c r="I966" s="18">
        <f>F966*H966</f>
        <v/>
      </c>
      <c r="J966" s="18" t="inlineStr">
        <is>
          <t>智锐</t>
        </is>
      </c>
      <c r="K966" s="16" t="n"/>
      <c r="L966" s="14" t="n"/>
    </row>
    <row r="967" ht="18" customHeight="1" s="322">
      <c r="A967" s="23" t="n">
        <v>45443</v>
      </c>
      <c r="B967" s="22" t="n">
        <v>23450</v>
      </c>
      <c r="C967" s="14" t="inlineStr">
        <is>
          <t>青岛新和平洗衣有限公司</t>
        </is>
      </c>
      <c r="D967" s="16" t="inlineStr">
        <is>
          <t>7条钢丝棉打磨布</t>
        </is>
      </c>
      <c r="E967" s="16" t="inlineStr">
        <is>
          <t>1.7*1.5米</t>
        </is>
      </c>
      <c r="F967" s="17" t="n">
        <v>1</v>
      </c>
      <c r="G967" s="18" t="inlineStr">
        <is>
          <t>张</t>
        </is>
      </c>
      <c r="H967" s="18" t="n">
        <v>838</v>
      </c>
      <c r="I967" s="18">
        <f>F967*H967</f>
        <v/>
      </c>
      <c r="J967" s="18" t="inlineStr">
        <is>
          <t>智锐</t>
        </is>
      </c>
      <c r="K967" s="14" t="n"/>
      <c r="L967" s="14" t="n"/>
    </row>
    <row r="968" ht="18" customHeight="1" s="322">
      <c r="A968" s="23" t="n">
        <v>45443</v>
      </c>
      <c r="B968" s="22" t="n">
        <v>23451</v>
      </c>
      <c r="C968" s="48" t="inlineStr">
        <is>
          <t>合肥安施洗涤设备有限公司</t>
        </is>
      </c>
      <c r="D968" s="14" t="inlineStr">
        <is>
          <t>淡绿色传动无缝带</t>
        </is>
      </c>
      <c r="E968" s="16" t="inlineStr">
        <is>
          <t>40*520mm</t>
        </is>
      </c>
      <c r="F968" s="17" t="n">
        <v>1</v>
      </c>
      <c r="G968" s="18" t="inlineStr">
        <is>
          <t>条</t>
        </is>
      </c>
      <c r="H968" s="18" t="n">
        <v>44.2</v>
      </c>
      <c r="I968" s="18">
        <f>F968*H968</f>
        <v/>
      </c>
      <c r="J968" s="18" t="inlineStr">
        <is>
          <t>智锐</t>
        </is>
      </c>
      <c r="K968" s="14" t="n"/>
      <c r="L968" s="14" t="n"/>
    </row>
    <row r="969" ht="18" customHeight="1" s="322">
      <c r="A969" s="23" t="n">
        <v>45443</v>
      </c>
      <c r="B969" s="14" t="n"/>
      <c r="C969" s="14" t="inlineStr">
        <is>
          <t>广州鑫峰海狮洗涤设备有限公司</t>
        </is>
      </c>
      <c r="D969" s="16" t="inlineStr">
        <is>
          <t>T900 AID 毛毡，包边缝合-23340备货出</t>
        </is>
      </c>
      <c r="E969" s="16" t="inlineStr">
        <is>
          <t>3.6*7.6米*2张</t>
        </is>
      </c>
      <c r="F969" s="17" t="n">
        <v>15.2</v>
      </c>
      <c r="G969" s="18" t="inlineStr">
        <is>
          <t>米</t>
        </is>
      </c>
      <c r="H969" s="18" t="n">
        <v>180</v>
      </c>
      <c r="I969" s="18">
        <f>F969*H969</f>
        <v/>
      </c>
      <c r="J969" s="18" t="inlineStr">
        <is>
          <t>智锐</t>
        </is>
      </c>
      <c r="K969" s="348" t="n"/>
      <c r="L969" s="14" t="n"/>
    </row>
    <row r="970" ht="18" customHeight="1" s="322">
      <c r="A970" s="23" t="n">
        <v>45443</v>
      </c>
      <c r="B970" s="379" t="n">
        <v>23452</v>
      </c>
      <c r="C970" s="14" t="inlineStr">
        <is>
          <t>昆明易为机电</t>
        </is>
      </c>
      <c r="D970" s="16" t="inlineStr">
        <is>
          <t>美国小地球蜡粉</t>
        </is>
      </c>
      <c r="E970" s="16" t="inlineStr">
        <is>
          <t>22.5kg/桶</t>
        </is>
      </c>
      <c r="F970" s="18" t="n">
        <v>1</v>
      </c>
      <c r="G970" s="18" t="inlineStr">
        <is>
          <t>桶</t>
        </is>
      </c>
      <c r="H970" s="18" t="n">
        <v>1147.5</v>
      </c>
      <c r="I970" s="18">
        <f>F970*H970</f>
        <v/>
      </c>
      <c r="J970" s="18" t="inlineStr">
        <is>
          <t>智锐</t>
        </is>
      </c>
      <c r="K970" s="14" t="n"/>
      <c r="L970" s="14" t="n"/>
    </row>
    <row r="971" ht="18" customHeight="1" s="322">
      <c r="A971" s="23" t="n">
        <v>45443</v>
      </c>
      <c r="B971" s="22" t="n">
        <v>23453</v>
      </c>
      <c r="C971" s="48" t="inlineStr">
        <is>
          <t>成都宏林洗涤有限公司</t>
        </is>
      </c>
      <c r="D971" s="14" t="inlineStr">
        <is>
          <t>日本进口芳纶高温烫带</t>
        </is>
      </c>
      <c r="E971" s="14" t="inlineStr">
        <is>
          <t>98*4510mm 国产钢扣</t>
        </is>
      </c>
      <c r="F971" s="17" t="n">
        <v>33</v>
      </c>
      <c r="G971" s="17" t="inlineStr">
        <is>
          <t>条</t>
        </is>
      </c>
      <c r="H971" s="17">
        <f>4.51*26</f>
        <v/>
      </c>
      <c r="I971" s="18">
        <f>F971*H971</f>
        <v/>
      </c>
      <c r="J971" s="18" t="inlineStr">
        <is>
          <t>智锐</t>
        </is>
      </c>
      <c r="K971" s="16" t="n"/>
      <c r="L971" s="14" t="n"/>
    </row>
    <row r="972" ht="18" customHeight="1" s="322">
      <c r="A972" s="23" t="n">
        <v>45443</v>
      </c>
      <c r="B972" s="22" t="n">
        <v>23453</v>
      </c>
      <c r="C972" s="48" t="inlineStr">
        <is>
          <t>成都宏林洗涤有限公司</t>
        </is>
      </c>
      <c r="D972" s="14" t="inlineStr">
        <is>
          <t>日本进口芳纶高温烫带</t>
        </is>
      </c>
      <c r="E972" s="14" t="inlineStr">
        <is>
          <t>98*5290mm 国产钢扣</t>
        </is>
      </c>
      <c r="F972" s="17" t="n">
        <v>33</v>
      </c>
      <c r="G972" s="17" t="inlineStr">
        <is>
          <t>条</t>
        </is>
      </c>
      <c r="H972" s="17">
        <f>5.29*26</f>
        <v/>
      </c>
      <c r="I972" s="18">
        <f>F972*H972</f>
        <v/>
      </c>
      <c r="J972" s="18" t="inlineStr">
        <is>
          <t>智锐</t>
        </is>
      </c>
      <c r="K972" s="16" t="n"/>
      <c r="L972" s="14" t="n"/>
    </row>
    <row r="973" ht="18" customHeight="1" s="322">
      <c r="A973" s="23" t="n">
        <v>45443</v>
      </c>
      <c r="B973" s="22" t="n">
        <v>23453</v>
      </c>
      <c r="C973" s="48" t="inlineStr">
        <is>
          <t>成都宏林洗涤有限公司</t>
        </is>
      </c>
      <c r="D973" s="14" t="inlineStr">
        <is>
          <t>日本进口芳纶高温烫带</t>
        </is>
      </c>
      <c r="E973" s="14" t="inlineStr">
        <is>
          <t>98*4160mm 国产钢扣</t>
        </is>
      </c>
      <c r="F973" s="17" t="n">
        <v>33</v>
      </c>
      <c r="G973" s="17" t="inlineStr">
        <is>
          <t>条</t>
        </is>
      </c>
      <c r="H973" s="17">
        <f>4.16*26</f>
        <v/>
      </c>
      <c r="I973" s="18">
        <f>F973*H973</f>
        <v/>
      </c>
      <c r="J973" s="18" t="inlineStr">
        <is>
          <t>智锐</t>
        </is>
      </c>
      <c r="K973" s="16" t="n"/>
      <c r="L973" s="14" t="n"/>
    </row>
    <row r="974" ht="18" customHeight="1" s="322">
      <c r="A974" s="23" t="n">
        <v>45443</v>
      </c>
      <c r="B974" s="22" t="n">
        <v>23453</v>
      </c>
      <c r="C974" s="48" t="inlineStr">
        <is>
          <t>成都宏林洗涤有限公司</t>
        </is>
      </c>
      <c r="D974" s="14" t="inlineStr">
        <is>
          <t>人字棉带</t>
        </is>
      </c>
      <c r="E974" s="14" t="inlineStr">
        <is>
          <t>70*6270mm</t>
        </is>
      </c>
      <c r="F974" s="17" t="n">
        <v>40</v>
      </c>
      <c r="G974" s="17" t="inlineStr">
        <is>
          <t>条</t>
        </is>
      </c>
      <c r="H974" s="161">
        <f>6.27*12.68+10</f>
        <v/>
      </c>
      <c r="I974" s="18">
        <f>F974*H974</f>
        <v/>
      </c>
      <c r="J974" s="18" t="inlineStr">
        <is>
          <t>智锐</t>
        </is>
      </c>
      <c r="K974" s="16" t="n"/>
      <c r="L974" s="14" t="n"/>
    </row>
    <row r="975" ht="18" customHeight="1" s="322">
      <c r="A975" s="23" t="n">
        <v>45443</v>
      </c>
      <c r="B975" s="22" t="n"/>
      <c r="C975" s="48" t="inlineStr">
        <is>
          <t>成都宏林洗涤有限公司</t>
        </is>
      </c>
      <c r="D975" s="14" t="inlineStr">
        <is>
          <t>涤棉带-无锡发</t>
        </is>
      </c>
      <c r="E975" s="14" t="inlineStr">
        <is>
          <t>98*1440mm</t>
        </is>
      </c>
      <c r="F975" s="17" t="n">
        <v>33</v>
      </c>
      <c r="G975" s="17" t="inlineStr">
        <is>
          <t>条</t>
        </is>
      </c>
      <c r="H975" s="17" t="n">
        <v>20</v>
      </c>
      <c r="I975" s="18">
        <f>F975*H975</f>
        <v/>
      </c>
      <c r="J975" s="18" t="inlineStr">
        <is>
          <t>智锐</t>
        </is>
      </c>
      <c r="K975" s="16" t="n"/>
      <c r="L975" s="14" t="n"/>
    </row>
  </sheetData>
  <autoFilter ref="A1:L788"/>
  <mergeCells count="332">
    <mergeCell ref="K26:K27"/>
    <mergeCell ref="K688:K689"/>
    <mergeCell ref="K863:K868"/>
    <mergeCell ref="L53:L54"/>
    <mergeCell ref="K121:K123"/>
    <mergeCell ref="L216:L217"/>
    <mergeCell ref="L943:L944"/>
    <mergeCell ref="L209:L210"/>
    <mergeCell ref="L756:L758"/>
    <mergeCell ref="L709:L710"/>
    <mergeCell ref="K179:K180"/>
    <mergeCell ref="K785:K786"/>
    <mergeCell ref="K776:K780"/>
    <mergeCell ref="K204:K207"/>
    <mergeCell ref="K766:K767"/>
    <mergeCell ref="L148:L149"/>
    <mergeCell ref="K287:K288"/>
    <mergeCell ref="K751:K755"/>
    <mergeCell ref="K53:K54"/>
    <mergeCell ref="L840:L841"/>
    <mergeCell ref="L827:L828"/>
    <mergeCell ref="L171:L173"/>
    <mergeCell ref="L43:L44"/>
    <mergeCell ref="L204:L207"/>
    <mergeCell ref="K492:K493"/>
    <mergeCell ref="K240:K241"/>
    <mergeCell ref="K78:K80"/>
    <mergeCell ref="K200:K202"/>
    <mergeCell ref="K507:K509"/>
    <mergeCell ref="K823:K824"/>
    <mergeCell ref="L666:L668"/>
    <mergeCell ref="M390:U390"/>
    <mergeCell ref="L143:L144"/>
    <mergeCell ref="K897:K899"/>
    <mergeCell ref="K567:K568"/>
    <mergeCell ref="L230:L231"/>
    <mergeCell ref="L724:L725"/>
    <mergeCell ref="M172:V172"/>
    <mergeCell ref="L167:L168"/>
    <mergeCell ref="L264:L268"/>
    <mergeCell ref="K461:K464"/>
    <mergeCell ref="L94:L96"/>
    <mergeCell ref="L62:L63"/>
    <mergeCell ref="K325:K328"/>
    <mergeCell ref="K645:K646"/>
    <mergeCell ref="K943:K944"/>
    <mergeCell ref="K431:K433"/>
    <mergeCell ref="L653:L657"/>
    <mergeCell ref="K709:K710"/>
    <mergeCell ref="K724:K725"/>
    <mergeCell ref="L776:L780"/>
    <mergeCell ref="L89:L90"/>
    <mergeCell ref="L309:L310"/>
    <mergeCell ref="L802:L804"/>
    <mergeCell ref="L26:L27"/>
    <mergeCell ref="L540:L549"/>
    <mergeCell ref="K8:K9"/>
    <mergeCell ref="L435:L437"/>
    <mergeCell ref="K117:K120"/>
    <mergeCell ref="L845:L846"/>
    <mergeCell ref="K564:K565"/>
    <mergeCell ref="K216:K217"/>
    <mergeCell ref="L611:L612"/>
    <mergeCell ref="L769:L770"/>
    <mergeCell ref="K906:K908"/>
    <mergeCell ref="K285:K286"/>
    <mergeCell ref="L538:L539"/>
    <mergeCell ref="K51:K52"/>
    <mergeCell ref="L507:L509"/>
    <mergeCell ref="K666:K668"/>
    <mergeCell ref="L823:L824"/>
    <mergeCell ref="L304:L305"/>
    <mergeCell ref="L602:L603"/>
    <mergeCell ref="L24:L25"/>
    <mergeCell ref="L400:L402"/>
    <mergeCell ref="L751:L755"/>
    <mergeCell ref="L235:L236"/>
    <mergeCell ref="K513:K514"/>
    <mergeCell ref="L362:L363"/>
    <mergeCell ref="L604:L605"/>
    <mergeCell ref="L461:L464"/>
    <mergeCell ref="K165:K166"/>
    <mergeCell ref="L299:L300"/>
    <mergeCell ref="L364:L365"/>
    <mergeCell ref="K269:K270"/>
    <mergeCell ref="K367:K368"/>
    <mergeCell ref="K427:K428"/>
    <mergeCell ref="K810:K816"/>
    <mergeCell ref="K94:K96"/>
    <mergeCell ref="K523:K525"/>
    <mergeCell ref="K62:K63"/>
    <mergeCell ref="K585:K586"/>
    <mergeCell ref="K235:K236"/>
    <mergeCell ref="L853:L854"/>
    <mergeCell ref="L246:L247"/>
    <mergeCell ref="L439:L440"/>
    <mergeCell ref="L675:L676"/>
    <mergeCell ref="K176:K178"/>
    <mergeCell ref="K89:K90"/>
    <mergeCell ref="K209:K210"/>
    <mergeCell ref="K380:K381"/>
    <mergeCell ref="K540:K549"/>
    <mergeCell ref="K845:K846"/>
    <mergeCell ref="M898:V898"/>
    <mergeCell ref="L564:L565"/>
    <mergeCell ref="K82:K83"/>
    <mergeCell ref="K611:K612"/>
    <mergeCell ref="K134:K141"/>
    <mergeCell ref="K648:K652"/>
    <mergeCell ref="K769:K770"/>
    <mergeCell ref="L431:L433"/>
    <mergeCell ref="K792:K800"/>
    <mergeCell ref="K304:K305"/>
    <mergeCell ref="K602:K603"/>
    <mergeCell ref="K400:K402"/>
    <mergeCell ref="M136:V136"/>
    <mergeCell ref="K281:K282"/>
    <mergeCell ref="K39:K41"/>
    <mergeCell ref="K604:K605"/>
    <mergeCell ref="M134:V134"/>
    <mergeCell ref="K364:K365"/>
    <mergeCell ref="L269:L270"/>
    <mergeCell ref="L20:L21"/>
    <mergeCell ref="L427:L428"/>
    <mergeCell ref="L810:L816"/>
    <mergeCell ref="L792:L800"/>
    <mergeCell ref="L523:L525"/>
    <mergeCell ref="L333:L334"/>
    <mergeCell ref="L22:L23"/>
    <mergeCell ref="L569:L571"/>
    <mergeCell ref="K148:K149"/>
    <mergeCell ref="K446:K447"/>
    <mergeCell ref="L587:L589"/>
    <mergeCell ref="K853:K854"/>
    <mergeCell ref="K483:K489"/>
    <mergeCell ref="K143:K144"/>
    <mergeCell ref="K20:K21"/>
    <mergeCell ref="K85:K86"/>
    <mergeCell ref="L849:L850"/>
    <mergeCell ref="L338:L339"/>
    <mergeCell ref="L945:L947"/>
    <mergeCell ref="L46:L48"/>
    <mergeCell ref="L348:L349"/>
    <mergeCell ref="L211:L213"/>
    <mergeCell ref="L475:L476"/>
    <mergeCell ref="L446:L447"/>
    <mergeCell ref="K408:K410"/>
    <mergeCell ref="K538:K539"/>
    <mergeCell ref="L277:L279"/>
    <mergeCell ref="K849:K850"/>
    <mergeCell ref="M727:V727"/>
    <mergeCell ref="L889:L896"/>
    <mergeCell ref="L620:L632"/>
    <mergeCell ref="K531:K532"/>
    <mergeCell ref="L557:L558"/>
    <mergeCell ref="K677:K684"/>
    <mergeCell ref="L165:L166"/>
    <mergeCell ref="K226:K227"/>
    <mergeCell ref="L273:L274"/>
    <mergeCell ref="K747:K748"/>
    <mergeCell ref="K818:K819"/>
    <mergeCell ref="K333:K334"/>
    <mergeCell ref="K22:K23"/>
    <mergeCell ref="K569:K571"/>
    <mergeCell ref="K749:K750"/>
    <mergeCell ref="K587:K589"/>
    <mergeCell ref="L704:L705"/>
    <mergeCell ref="L70:L76"/>
    <mergeCell ref="L51:L52"/>
    <mergeCell ref="L483:L489"/>
    <mergeCell ref="L16:L18"/>
    <mergeCell ref="L226:L227"/>
    <mergeCell ref="K246:K247"/>
    <mergeCell ref="L747:L748"/>
    <mergeCell ref="K338:K339"/>
    <mergeCell ref="L222:L223"/>
    <mergeCell ref="K945:K947"/>
    <mergeCell ref="K46:K48"/>
    <mergeCell ref="K348:K349"/>
    <mergeCell ref="K475:K476"/>
    <mergeCell ref="K704:K705"/>
    <mergeCell ref="L367:L368"/>
    <mergeCell ref="K70:K76"/>
    <mergeCell ref="L351:L356"/>
    <mergeCell ref="L639:L643"/>
    <mergeCell ref="K43:K44"/>
    <mergeCell ref="K188:K190"/>
    <mergeCell ref="L761:L764"/>
    <mergeCell ref="K834:K835"/>
    <mergeCell ref="K264:K268"/>
    <mergeCell ref="L297:L298"/>
    <mergeCell ref="L82:L83"/>
    <mergeCell ref="L818:L819"/>
    <mergeCell ref="L648:L652"/>
    <mergeCell ref="L749:L750"/>
    <mergeCell ref="L494:L497"/>
    <mergeCell ref="K756:K758"/>
    <mergeCell ref="L878:L879"/>
    <mergeCell ref="K653:K657"/>
    <mergeCell ref="M171:V171"/>
    <mergeCell ref="K745:K746"/>
    <mergeCell ref="M173:V173"/>
    <mergeCell ref="K707:K708"/>
    <mergeCell ref="L531:L532"/>
    <mergeCell ref="K311:K322"/>
    <mergeCell ref="L85:L86"/>
    <mergeCell ref="K878:K879"/>
    <mergeCell ref="L645:L646"/>
    <mergeCell ref="K211:K213"/>
    <mergeCell ref="L470:L472"/>
    <mergeCell ref="K909:K910"/>
    <mergeCell ref="K903:K905"/>
    <mergeCell ref="K639:K643"/>
    <mergeCell ref="L745:L746"/>
    <mergeCell ref="L188:L190"/>
    <mergeCell ref="M888:V888"/>
    <mergeCell ref="L886:L887"/>
    <mergeCell ref="K297:K298"/>
    <mergeCell ref="L429:L430"/>
    <mergeCell ref="L727:L728"/>
    <mergeCell ref="K299:K300"/>
    <mergeCell ref="L325:L328"/>
    <mergeCell ref="K192:K193"/>
    <mergeCell ref="K550:K551"/>
    <mergeCell ref="L376:L377"/>
    <mergeCell ref="K886:K887"/>
    <mergeCell ref="L713:L719"/>
    <mergeCell ref="L176:L178"/>
    <mergeCell ref="K439:K440"/>
    <mergeCell ref="L30:L31"/>
    <mergeCell ref="K675:K676"/>
    <mergeCell ref="L8:L9"/>
    <mergeCell ref="L834:L835"/>
    <mergeCell ref="L707:L708"/>
    <mergeCell ref="L117:L120"/>
    <mergeCell ref="K16:K18"/>
    <mergeCell ref="L442:L443"/>
    <mergeCell ref="L452:L456"/>
    <mergeCell ref="K499:K500"/>
    <mergeCell ref="K376:K377"/>
    <mergeCell ref="L938:L940"/>
    <mergeCell ref="L479:L480"/>
    <mergeCell ref="K255:K258"/>
    <mergeCell ref="L499:L500"/>
    <mergeCell ref="L766:L767"/>
    <mergeCell ref="K106:K107"/>
    <mergeCell ref="K429:K430"/>
    <mergeCell ref="K162:K164"/>
    <mergeCell ref="K727:K728"/>
    <mergeCell ref="L240:L241"/>
    <mergeCell ref="K494:K497"/>
    <mergeCell ref="K761:K764"/>
    <mergeCell ref="K900:K901"/>
    <mergeCell ref="L100:L101"/>
    <mergeCell ref="K259:K260"/>
    <mergeCell ref="L255:L258"/>
    <mergeCell ref="L192:L193"/>
    <mergeCell ref="L392:L394"/>
    <mergeCell ref="L550:L551"/>
    <mergeCell ref="K222:K223"/>
    <mergeCell ref="L492:L493"/>
    <mergeCell ref="L200:L202"/>
    <mergeCell ref="L160:L161"/>
    <mergeCell ref="K713:K719"/>
    <mergeCell ref="L380:L381"/>
    <mergeCell ref="K869:K870"/>
    <mergeCell ref="K30:K31"/>
    <mergeCell ref="K557:K558"/>
    <mergeCell ref="K442:K443"/>
    <mergeCell ref="L606:L609"/>
    <mergeCell ref="L413:L414"/>
    <mergeCell ref="L134:L141"/>
    <mergeCell ref="L271:L272"/>
    <mergeCell ref="K938:K940"/>
    <mergeCell ref="M707:V707"/>
    <mergeCell ref="L3:L7"/>
    <mergeCell ref="L832:L833"/>
    <mergeCell ref="K888:K896"/>
    <mergeCell ref="K277:K279"/>
    <mergeCell ref="K470:K472"/>
    <mergeCell ref="K606:K609"/>
    <mergeCell ref="L39:L41"/>
    <mergeCell ref="K309:K310"/>
    <mergeCell ref="L660:L661"/>
    <mergeCell ref="K690:K696"/>
    <mergeCell ref="L162:L164"/>
    <mergeCell ref="L311:L322"/>
    <mergeCell ref="K620:K632"/>
    <mergeCell ref="L785:L786"/>
    <mergeCell ref="K100:K101"/>
    <mergeCell ref="L259:L260"/>
    <mergeCell ref="K392:K394"/>
    <mergeCell ref="L688:L689"/>
    <mergeCell ref="K351:K356"/>
    <mergeCell ref="K160:K161"/>
    <mergeCell ref="M359:V359"/>
    <mergeCell ref="L286:L287"/>
    <mergeCell ref="L869:L870"/>
    <mergeCell ref="L121:L123"/>
    <mergeCell ref="L179:L180"/>
    <mergeCell ref="L344:L346"/>
    <mergeCell ref="L513:L514"/>
    <mergeCell ref="L573:L574"/>
    <mergeCell ref="L677:L684"/>
    <mergeCell ref="L281:L282"/>
    <mergeCell ref="L585:L586"/>
    <mergeCell ref="K413:K414"/>
    <mergeCell ref="L408:L410"/>
    <mergeCell ref="K271:K272"/>
    <mergeCell ref="K840:K841"/>
    <mergeCell ref="K827:K828"/>
    <mergeCell ref="M141:V141"/>
    <mergeCell ref="K452:K456"/>
    <mergeCell ref="K479:K480"/>
    <mergeCell ref="K171:K173"/>
    <mergeCell ref="K273:K274"/>
    <mergeCell ref="K832:K833"/>
    <mergeCell ref="K3:K7"/>
    <mergeCell ref="K344:K346"/>
    <mergeCell ref="K573:K574"/>
    <mergeCell ref="L863:L868"/>
    <mergeCell ref="L78:L80"/>
    <mergeCell ref="K362:K363"/>
    <mergeCell ref="K660:K661"/>
    <mergeCell ref="L690:L696"/>
    <mergeCell ref="L567:L568"/>
    <mergeCell ref="K802:K804"/>
    <mergeCell ref="K230:K231"/>
    <mergeCell ref="K24:K25"/>
    <mergeCell ref="K435:K437"/>
    <mergeCell ref="L106:L107"/>
    <mergeCell ref="K167:K168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2021-05-10T06:47:24Z</dcterms:created>
  <dcterms:modified xsi:type="dcterms:W3CDTF">2024-06-05T12:47:00Z</dcterms:modified>
  <cp:lastModifiedBy>365VIP</cp:lastModifiedBy>
  <cp:lastPrinted>2024-01-29T02:48:43Z</cp:lastPrinted>
</cp:coreProperties>
</file>