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de\py financial accounting\"/>
    </mc:Choice>
  </mc:AlternateContent>
  <xr:revisionPtr revIDLastSave="0" documentId="13_ncr:1_{5766CB78-D0DC-4E0C-9AF9-3D190380EC43}" xr6:coauthVersionLast="47" xr6:coauthVersionMax="47" xr10:uidLastSave="{00000000-0000-0000-0000-000000000000}"/>
  <bookViews>
    <workbookView xWindow="-110" yWindow="-110" windowWidth="38620" windowHeight="21100" xr2:uid="{6910B0CE-49D4-4F57-974F-3920127AB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2" i="1" l="1"/>
  <c r="J262" i="1"/>
  <c r="L261" i="1"/>
  <c r="J261" i="1"/>
  <c r="L260" i="1"/>
  <c r="J260" i="1"/>
  <c r="L259" i="1"/>
  <c r="J259" i="1"/>
  <c r="L258" i="1"/>
  <c r="J258" i="1"/>
  <c r="L257" i="1"/>
  <c r="I257" i="1"/>
  <c r="J257" i="1" s="1"/>
  <c r="L256" i="1"/>
  <c r="J256" i="1"/>
  <c r="L255" i="1"/>
  <c r="J255" i="1"/>
  <c r="J254" i="1"/>
  <c r="J253" i="1"/>
  <c r="L252" i="1"/>
  <c r="J252" i="1"/>
  <c r="L251" i="1"/>
  <c r="J251" i="1"/>
  <c r="L250" i="1"/>
  <c r="J250" i="1"/>
  <c r="L249" i="1"/>
  <c r="J249" i="1"/>
  <c r="L248" i="1"/>
  <c r="J248" i="1"/>
  <c r="L247" i="1"/>
  <c r="J247" i="1"/>
  <c r="L246" i="1"/>
  <c r="J246" i="1"/>
  <c r="L245" i="1"/>
  <c r="J245" i="1"/>
  <c r="L244" i="1"/>
  <c r="J244" i="1"/>
  <c r="L243" i="1"/>
  <c r="J243" i="1"/>
  <c r="L242" i="1"/>
  <c r="J242" i="1"/>
  <c r="L241" i="1"/>
  <c r="J241" i="1"/>
  <c r="L240" i="1"/>
  <c r="J240" i="1"/>
  <c r="L239" i="1"/>
  <c r="J239" i="1"/>
  <c r="L238" i="1"/>
  <c r="I238" i="1"/>
  <c r="J238" i="1" s="1"/>
  <c r="L237" i="1"/>
  <c r="I237" i="1"/>
  <c r="J236" i="1"/>
  <c r="L235" i="1"/>
  <c r="I235" i="1"/>
  <c r="J235" i="1" s="1"/>
  <c r="L234" i="1"/>
  <c r="J234" i="1"/>
  <c r="L233" i="1"/>
  <c r="J233" i="1"/>
  <c r="L232" i="1"/>
  <c r="J232" i="1"/>
  <c r="L231" i="1"/>
  <c r="J231" i="1"/>
  <c r="L230" i="1"/>
  <c r="J230" i="1"/>
  <c r="J229" i="1"/>
  <c r="L228" i="1"/>
  <c r="J228" i="1"/>
  <c r="L227" i="1"/>
  <c r="J227" i="1"/>
  <c r="L226" i="1"/>
  <c r="I226" i="1"/>
  <c r="J226" i="1" s="1"/>
  <c r="L225" i="1"/>
  <c r="J225" i="1"/>
  <c r="L224" i="1"/>
  <c r="J224" i="1"/>
  <c r="L223" i="1"/>
  <c r="I223" i="1"/>
  <c r="J223" i="1" s="1"/>
  <c r="L222" i="1"/>
  <c r="J222" i="1"/>
  <c r="L221" i="1"/>
  <c r="I221" i="1"/>
  <c r="J221" i="1" s="1"/>
  <c r="L220" i="1"/>
  <c r="I220" i="1"/>
  <c r="J220" i="1" s="1"/>
  <c r="J219" i="1"/>
  <c r="J218" i="1"/>
  <c r="L217" i="1"/>
  <c r="J217" i="1"/>
  <c r="L216" i="1"/>
  <c r="J216" i="1"/>
  <c r="J215" i="1"/>
  <c r="J214" i="1"/>
  <c r="L213" i="1"/>
  <c r="J213" i="1"/>
  <c r="L212" i="1"/>
  <c r="I212" i="1"/>
  <c r="J212" i="1" s="1"/>
  <c r="L211" i="1"/>
  <c r="I211" i="1"/>
  <c r="J211" i="1" s="1"/>
  <c r="L210" i="1"/>
  <c r="J210" i="1"/>
  <c r="L209" i="1"/>
  <c r="J209" i="1"/>
  <c r="L208" i="1"/>
  <c r="J208" i="1"/>
  <c r="L207" i="1"/>
  <c r="J207" i="1"/>
  <c r="L206" i="1"/>
  <c r="J206" i="1"/>
  <c r="L205" i="1"/>
  <c r="J205" i="1"/>
  <c r="L204" i="1"/>
  <c r="J204" i="1"/>
  <c r="L203" i="1"/>
  <c r="J203" i="1"/>
  <c r="L202" i="1"/>
  <c r="J202" i="1"/>
  <c r="L201" i="1"/>
  <c r="J201" i="1"/>
  <c r="L200" i="1"/>
  <c r="J200" i="1"/>
  <c r="L199" i="1"/>
  <c r="J199" i="1"/>
  <c r="L198" i="1"/>
  <c r="J198" i="1"/>
  <c r="L197" i="1"/>
  <c r="J197" i="1"/>
  <c r="L196" i="1"/>
  <c r="J196" i="1"/>
  <c r="L195" i="1"/>
  <c r="J195" i="1"/>
  <c r="L194" i="1"/>
  <c r="J194" i="1"/>
  <c r="L193" i="1"/>
  <c r="J193" i="1"/>
  <c r="L192" i="1"/>
  <c r="J192" i="1"/>
  <c r="L191" i="1"/>
  <c r="J191" i="1"/>
  <c r="L190" i="1"/>
  <c r="J190" i="1"/>
  <c r="L189" i="1"/>
  <c r="J189" i="1"/>
  <c r="J188" i="1"/>
  <c r="L187" i="1"/>
  <c r="J187" i="1"/>
  <c r="L186" i="1"/>
  <c r="J186" i="1"/>
  <c r="L185" i="1"/>
  <c r="J185" i="1"/>
  <c r="L184" i="1"/>
  <c r="J184" i="1"/>
  <c r="L183" i="1"/>
  <c r="J183" i="1"/>
  <c r="L182" i="1"/>
  <c r="J182" i="1"/>
  <c r="L181" i="1"/>
  <c r="J181" i="1"/>
  <c r="J180" i="1"/>
  <c r="J179" i="1"/>
  <c r="L178" i="1"/>
  <c r="I178" i="1"/>
  <c r="J178" i="1" s="1"/>
  <c r="L177" i="1"/>
  <c r="J177" i="1"/>
  <c r="L176" i="1"/>
  <c r="I176" i="1"/>
  <c r="J176" i="1" s="1"/>
  <c r="J175" i="1"/>
  <c r="L174" i="1"/>
  <c r="J174" i="1"/>
  <c r="L173" i="1"/>
  <c r="J173" i="1"/>
  <c r="L172" i="1"/>
  <c r="J172" i="1"/>
  <c r="L171" i="1"/>
  <c r="J171" i="1"/>
  <c r="L170" i="1"/>
  <c r="J170" i="1"/>
  <c r="L169" i="1"/>
  <c r="J169" i="1"/>
  <c r="L168" i="1"/>
  <c r="J168" i="1"/>
  <c r="L167" i="1"/>
  <c r="J167" i="1"/>
  <c r="L166" i="1"/>
  <c r="J166" i="1"/>
  <c r="L165" i="1"/>
  <c r="J165" i="1"/>
  <c r="L164" i="1"/>
  <c r="J164" i="1"/>
  <c r="L163" i="1"/>
  <c r="J163" i="1"/>
  <c r="L162" i="1"/>
  <c r="J162" i="1"/>
  <c r="L161" i="1"/>
  <c r="J161" i="1"/>
  <c r="L160" i="1"/>
  <c r="J160" i="1"/>
  <c r="L159" i="1"/>
  <c r="J159" i="1"/>
  <c r="L158" i="1"/>
  <c r="J158" i="1"/>
  <c r="L157" i="1"/>
  <c r="J157" i="1"/>
  <c r="L156" i="1"/>
  <c r="J156" i="1"/>
  <c r="L155" i="1"/>
  <c r="J155" i="1"/>
  <c r="L154" i="1"/>
  <c r="J154" i="1"/>
  <c r="L153" i="1"/>
  <c r="J153" i="1"/>
  <c r="L152" i="1"/>
  <c r="J152" i="1"/>
  <c r="L151" i="1"/>
  <c r="J151" i="1"/>
  <c r="L150" i="1"/>
  <c r="J150" i="1"/>
  <c r="L149" i="1"/>
  <c r="J149" i="1"/>
  <c r="L148" i="1"/>
  <c r="J148" i="1"/>
  <c r="K147" i="1"/>
  <c r="L147" i="1" s="1"/>
  <c r="J147" i="1"/>
  <c r="K146" i="1"/>
  <c r="L146" i="1" s="1"/>
  <c r="J146" i="1"/>
  <c r="K145" i="1"/>
  <c r="L145" i="1" s="1"/>
  <c r="J145" i="1"/>
  <c r="K144" i="1"/>
  <c r="L144" i="1" s="1"/>
  <c r="J144" i="1"/>
  <c r="K143" i="1"/>
  <c r="L143" i="1" s="1"/>
  <c r="J143" i="1"/>
  <c r="K142" i="1"/>
  <c r="L142" i="1" s="1"/>
  <c r="J142" i="1"/>
  <c r="K141" i="1"/>
  <c r="L141" i="1" s="1"/>
  <c r="J141" i="1"/>
  <c r="L140" i="1"/>
  <c r="J140" i="1"/>
  <c r="L139" i="1"/>
  <c r="J139" i="1"/>
  <c r="J138" i="1"/>
  <c r="J137" i="1"/>
  <c r="L136" i="1"/>
  <c r="J136" i="1"/>
  <c r="L135" i="1"/>
  <c r="J135" i="1"/>
  <c r="L134" i="1"/>
  <c r="I134" i="1"/>
  <c r="J134" i="1" s="1"/>
  <c r="L133" i="1"/>
  <c r="J133" i="1"/>
  <c r="J132" i="1"/>
  <c r="L131" i="1"/>
  <c r="J131" i="1"/>
  <c r="L130" i="1"/>
  <c r="J130" i="1"/>
  <c r="L129" i="1"/>
  <c r="I129" i="1"/>
  <c r="J129" i="1" s="1"/>
  <c r="L128" i="1"/>
  <c r="I128" i="1"/>
  <c r="J128" i="1" s="1"/>
  <c r="J127" i="1"/>
  <c r="L126" i="1"/>
  <c r="J126" i="1"/>
  <c r="L125" i="1"/>
  <c r="I125" i="1"/>
  <c r="J125" i="1" s="1"/>
  <c r="L124" i="1"/>
  <c r="J124" i="1"/>
  <c r="L123" i="1"/>
  <c r="J123" i="1"/>
  <c r="L122" i="1"/>
  <c r="J122" i="1"/>
  <c r="L121" i="1"/>
  <c r="J121" i="1"/>
  <c r="L120" i="1"/>
  <c r="J120" i="1"/>
  <c r="J119" i="1"/>
  <c r="L118" i="1"/>
  <c r="J118" i="1"/>
  <c r="L117" i="1"/>
  <c r="J117" i="1"/>
  <c r="L116" i="1"/>
  <c r="J116" i="1"/>
  <c r="L115" i="1"/>
  <c r="J115" i="1"/>
  <c r="J114" i="1"/>
  <c r="L113" i="1"/>
  <c r="J113" i="1"/>
  <c r="L112" i="1"/>
  <c r="J112" i="1"/>
  <c r="L111" i="1"/>
  <c r="J111" i="1"/>
  <c r="L110" i="1"/>
  <c r="J110" i="1"/>
  <c r="J109" i="1"/>
  <c r="J108" i="1"/>
  <c r="L107" i="1"/>
  <c r="J107" i="1"/>
  <c r="L106" i="1"/>
  <c r="I106" i="1"/>
  <c r="J106" i="1" s="1"/>
  <c r="L105" i="1"/>
  <c r="I105" i="1"/>
  <c r="J105" i="1" s="1"/>
  <c r="L104" i="1"/>
  <c r="I104" i="1"/>
  <c r="J104" i="1" s="1"/>
  <c r="L103" i="1"/>
  <c r="I103" i="1"/>
  <c r="J103" i="1" s="1"/>
  <c r="L102" i="1"/>
  <c r="I102" i="1"/>
  <c r="J102" i="1" s="1"/>
  <c r="L101" i="1"/>
  <c r="I101" i="1"/>
  <c r="J101" i="1" s="1"/>
  <c r="L100" i="1"/>
  <c r="J100" i="1"/>
  <c r="L99" i="1"/>
  <c r="J99" i="1"/>
  <c r="L98" i="1"/>
  <c r="J98" i="1"/>
  <c r="L97" i="1"/>
  <c r="J97" i="1"/>
  <c r="L96" i="1"/>
  <c r="J96" i="1"/>
  <c r="L95" i="1"/>
  <c r="J95" i="1"/>
  <c r="L94" i="1"/>
  <c r="J94" i="1"/>
  <c r="L93" i="1"/>
  <c r="J93" i="1"/>
  <c r="L92" i="1"/>
  <c r="J92" i="1"/>
  <c r="L91" i="1"/>
  <c r="J91" i="1"/>
  <c r="L90" i="1"/>
  <c r="I90" i="1"/>
  <c r="J90" i="1" s="1"/>
  <c r="L89" i="1"/>
  <c r="J89" i="1"/>
  <c r="L88" i="1"/>
  <c r="J88" i="1"/>
  <c r="I88" i="1"/>
  <c r="L87" i="1"/>
  <c r="I87" i="1"/>
  <c r="J87" i="1" s="1"/>
  <c r="L86" i="1"/>
  <c r="I86" i="1"/>
  <c r="J86" i="1" s="1"/>
  <c r="L85" i="1"/>
  <c r="I85" i="1"/>
  <c r="J85" i="1" s="1"/>
  <c r="L84" i="1"/>
  <c r="I84" i="1"/>
  <c r="J84" i="1" s="1"/>
  <c r="L83" i="1"/>
  <c r="I83" i="1"/>
  <c r="J83" i="1" s="1"/>
  <c r="J82" i="1"/>
  <c r="L81" i="1"/>
  <c r="J81" i="1"/>
  <c r="L80" i="1"/>
  <c r="I80" i="1"/>
  <c r="J80" i="1" s="1"/>
  <c r="L79" i="1"/>
  <c r="I79" i="1"/>
  <c r="J79" i="1" s="1"/>
  <c r="L78" i="1"/>
  <c r="J78" i="1"/>
  <c r="L77" i="1"/>
  <c r="J77" i="1"/>
  <c r="L76" i="1"/>
  <c r="I76" i="1"/>
  <c r="J76" i="1" s="1"/>
  <c r="L75" i="1"/>
  <c r="J75" i="1"/>
  <c r="L74" i="1"/>
  <c r="J74" i="1"/>
  <c r="L73" i="1"/>
  <c r="J73" i="1"/>
  <c r="L72" i="1"/>
  <c r="J72" i="1"/>
  <c r="L71" i="1"/>
  <c r="J71" i="1"/>
  <c r="L70" i="1"/>
  <c r="J70" i="1"/>
  <c r="L69" i="1"/>
  <c r="I69" i="1"/>
  <c r="J69" i="1" s="1"/>
  <c r="L68" i="1"/>
  <c r="I68" i="1"/>
  <c r="J68" i="1" s="1"/>
  <c r="L67" i="1"/>
  <c r="J67" i="1"/>
  <c r="L66" i="1"/>
  <c r="J66" i="1"/>
  <c r="L65" i="1"/>
  <c r="J65" i="1"/>
  <c r="L64" i="1"/>
  <c r="J64" i="1"/>
  <c r="L63" i="1"/>
  <c r="J63" i="1"/>
  <c r="L62" i="1"/>
  <c r="J62" i="1"/>
  <c r="L61" i="1"/>
  <c r="J61" i="1"/>
  <c r="L60" i="1"/>
  <c r="J60" i="1"/>
  <c r="L59" i="1"/>
  <c r="J59" i="1"/>
  <c r="L58" i="1"/>
  <c r="J58" i="1"/>
  <c r="L57" i="1"/>
  <c r="L56" i="1"/>
  <c r="J56" i="1"/>
  <c r="L55" i="1"/>
  <c r="J55" i="1"/>
  <c r="L54" i="1"/>
  <c r="J54" i="1"/>
  <c r="L53" i="1"/>
  <c r="J53" i="1"/>
  <c r="L52" i="1"/>
  <c r="J52" i="1"/>
  <c r="L51" i="1"/>
  <c r="J51" i="1"/>
  <c r="L50" i="1"/>
  <c r="J50" i="1"/>
  <c r="L49" i="1"/>
  <c r="J49" i="1"/>
  <c r="J48" i="1"/>
  <c r="L47" i="1"/>
  <c r="J47" i="1"/>
  <c r="L46" i="1"/>
  <c r="J46" i="1"/>
  <c r="L45" i="1"/>
  <c r="J45" i="1"/>
  <c r="L44" i="1"/>
  <c r="J44" i="1"/>
  <c r="L43" i="1"/>
  <c r="J43" i="1"/>
  <c r="L42" i="1"/>
  <c r="J42" i="1"/>
  <c r="L41" i="1"/>
  <c r="J41" i="1"/>
  <c r="L40" i="1"/>
  <c r="J40" i="1"/>
  <c r="L39" i="1"/>
  <c r="J39" i="1"/>
  <c r="L38" i="1"/>
  <c r="I38" i="1"/>
  <c r="J38" i="1" s="1"/>
  <c r="L37" i="1"/>
  <c r="J37" i="1"/>
  <c r="I37" i="1"/>
  <c r="L36" i="1"/>
  <c r="I36" i="1"/>
  <c r="J36" i="1" s="1"/>
  <c r="L35" i="1"/>
  <c r="I35" i="1"/>
  <c r="J35" i="1" s="1"/>
  <c r="L34" i="1"/>
  <c r="I34" i="1"/>
  <c r="J34" i="1" s="1"/>
  <c r="L33" i="1"/>
  <c r="I33" i="1"/>
  <c r="J33" i="1" s="1"/>
  <c r="J32" i="1"/>
  <c r="J31" i="1"/>
  <c r="J30" i="1"/>
  <c r="J29" i="1"/>
  <c r="J28" i="1"/>
  <c r="J27" i="1"/>
  <c r="J26" i="1"/>
  <c r="J25" i="1"/>
  <c r="J24" i="1"/>
  <c r="J23" i="1"/>
  <c r="J22" i="1"/>
  <c r="L21" i="1"/>
  <c r="J21" i="1"/>
  <c r="J20" i="1"/>
  <c r="L19" i="1"/>
  <c r="J19" i="1"/>
  <c r="L18" i="1"/>
  <c r="I18" i="1"/>
  <c r="J18" i="1" s="1"/>
  <c r="L17" i="1"/>
  <c r="J17" i="1"/>
  <c r="L16" i="1"/>
  <c r="J16" i="1"/>
  <c r="L15" i="1"/>
  <c r="J15" i="1"/>
  <c r="L14" i="1"/>
  <c r="J14" i="1"/>
  <c r="J13" i="1"/>
  <c r="L12" i="1"/>
  <c r="J12" i="1"/>
  <c r="L11" i="1"/>
  <c r="J11" i="1"/>
  <c r="L10" i="1"/>
  <c r="J10" i="1"/>
  <c r="J9" i="1"/>
  <c r="L8" i="1"/>
  <c r="J8" i="1"/>
  <c r="J7" i="1"/>
  <c r="J6" i="1"/>
  <c r="J5" i="1"/>
  <c r="J4" i="1"/>
  <c r="J3" i="1"/>
  <c r="L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6" authorId="0" shapeId="0" xr:uid="{F6035B96-26CB-4408-829B-662110EC4B4B}">
      <text>
        <r>
          <rPr>
            <sz val="11"/>
            <color theme="1"/>
            <rFont val="Calibri"/>
            <family val="2"/>
            <charset val="134"/>
            <scheme val="minor"/>
          </rPr>
          <t>合同系统中已无法修改；生产那边后台改的交货记录， 财务的发票也就跟着红冲后再开票的</t>
        </r>
      </text>
    </comment>
    <comment ref="B7" authorId="0" shapeId="0" xr:uid="{999CC3EF-0B7E-44FF-9683-931E752F4DD1}">
      <text>
        <r>
          <rPr>
            <sz val="11"/>
            <color theme="1"/>
            <rFont val="Calibri"/>
            <family val="2"/>
            <charset val="134"/>
            <scheme val="minor"/>
          </rPr>
          <t xml:space="preserve">合同系统中已无法修改；生产那边后台改的交货记录， 财务的发票也就跟着红冲后再开票的
</t>
        </r>
      </text>
    </comment>
    <comment ref="B13" authorId="0" shapeId="0" xr:uid="{8A1ECEFD-0346-49EB-8A7F-6EA7692AC7A7}">
      <text>
        <r>
          <rPr>
            <sz val="11"/>
            <color theme="1"/>
            <rFont val="Calibri"/>
            <family val="2"/>
            <charset val="134"/>
            <scheme val="minor"/>
          </rPr>
          <t xml:space="preserve">顺心捷达 发错货，重买毡给丽水天天
</t>
        </r>
      </text>
    </comment>
    <comment ref="I14" authorId="0" shapeId="0" xr:uid="{0DAC7806-E9D8-4A93-95D5-A4D03057C9F6}">
      <text>
        <r>
          <rPr>
            <b/>
            <sz val="9"/>
            <color indexed="81"/>
            <rFont val="宋体"/>
            <family val="3"/>
            <charset val="134"/>
          </rPr>
          <t>SA 布套按表格价不变；其余减5%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 xr:uid="{3FE3CAFF-7B41-49FC-B82B-B1798BB3864D}">
      <text>
        <r>
          <rPr>
            <b/>
            <sz val="9"/>
            <color indexed="81"/>
            <rFont val="宋体"/>
            <family val="3"/>
            <charset val="134"/>
          </rPr>
          <t>SA 布套按表格价不变；其余减5%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 xr:uid="{D96B0BB2-B012-470E-80C1-90B86809BE39}">
      <text>
        <r>
          <rPr>
            <b/>
            <sz val="9"/>
            <color indexed="81"/>
            <rFont val="宋体"/>
            <family val="3"/>
            <charset val="134"/>
          </rPr>
          <t>SA 布套按表格价不变；其余减5%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7" authorId="0" shapeId="0" xr:uid="{BB31F66F-1E7B-4F23-B60E-C2F744546DA2}">
      <text>
        <r>
          <rPr>
            <b/>
            <sz val="9"/>
            <color indexed="81"/>
            <rFont val="宋体"/>
            <family val="3"/>
            <charset val="134"/>
          </rPr>
          <t>SA 布套按表格价不变；其余减5%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39" authorId="0" shapeId="0" xr:uid="{D38E96D6-98C0-4F67-A1FE-A4F5CC434E5F}">
      <text>
        <r>
          <rPr>
            <b/>
            <sz val="9"/>
            <color indexed="81"/>
            <rFont val="宋体"/>
            <family val="3"/>
            <charset val="134"/>
          </rPr>
          <t>得 不开票含运费</t>
        </r>
      </text>
    </comment>
    <comment ref="I40" authorId="0" shapeId="0" xr:uid="{8CB4D890-F2DA-404B-A809-CF0F1A9E2691}">
      <text>
        <r>
          <rPr>
            <b/>
            <sz val="9"/>
            <color indexed="81"/>
            <rFont val="宋体"/>
            <family val="3"/>
            <charset val="134"/>
          </rPr>
          <t>得 不开票含运费</t>
        </r>
      </text>
    </comment>
    <comment ref="I57" authorId="0" shapeId="0" xr:uid="{67381785-C050-4D4C-9B25-60BC4F7B8674}">
      <text>
        <r>
          <rPr>
            <b/>
            <sz val="9"/>
            <color indexed="81"/>
            <rFont val="宋体"/>
            <family val="3"/>
            <charset val="134"/>
          </rPr>
          <t>标准 含包装都是17.5 （1300米那卷忘了加包装费了）； 以后都按17.5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57" authorId="0" shapeId="0" xr:uid="{B71046A4-4F7E-414F-ACB9-512B87A0B4B3}">
      <text>
        <r>
          <rPr>
            <b/>
            <sz val="9"/>
            <color indexed="81"/>
            <rFont val="宋体"/>
            <family val="3"/>
            <charset val="134"/>
          </rPr>
          <t>不含运费价格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80" authorId="0" shapeId="0" xr:uid="{AA5BA928-35B8-47B9-8280-D8E545527A41}">
      <text>
        <r>
          <rPr>
            <b/>
            <sz val="9"/>
            <color indexed="81"/>
            <rFont val="宋体"/>
            <family val="3"/>
            <charset val="134"/>
          </rPr>
          <t xml:space="preserve">15+6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40" authorId="0" shapeId="0" xr:uid="{0CFA1293-7FCB-4FA3-945B-E48463EFEBEC}">
      <text>
        <r>
          <rPr>
            <b/>
            <sz val="9"/>
            <color indexed="81"/>
            <rFont val="宋体"/>
            <family val="3"/>
            <charset val="134"/>
          </rPr>
          <t>33+15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46" authorId="0" shapeId="0" xr:uid="{44641356-4783-4250-A544-06E656E71487}">
      <text>
        <r>
          <rPr>
            <b/>
            <sz val="9"/>
            <color indexed="81"/>
            <rFont val="宋体"/>
            <family val="3"/>
            <charset val="134"/>
          </rPr>
          <t>实际报唐波含税不含运费59.8/条</t>
        </r>
      </text>
    </comment>
    <comment ref="F178" authorId="0" shapeId="0" xr:uid="{C9064064-9105-458E-8D10-B421B6FF6F97}">
      <text>
        <r>
          <rPr>
            <b/>
            <sz val="9"/>
            <color indexed="81"/>
            <rFont val="宋体"/>
            <family val="3"/>
            <charset val="134"/>
          </rPr>
          <t>9.6/米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98" authorId="0" shapeId="0" xr:uid="{6EA3B572-5BD9-422C-AA8E-C9F10E4CDF31}">
      <text>
        <r>
          <rPr>
            <b/>
            <sz val="9"/>
            <color indexed="81"/>
            <rFont val="宋体"/>
            <family val="3"/>
            <charset val="134"/>
          </rPr>
          <t>原来订3/4，后来改成1/2带。价格就不变，没有再向客户要 差额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2" authorId="0" shapeId="0" xr:uid="{C8043D76-226B-49E9-920B-35C91A27C398}">
      <text>
        <r>
          <rPr>
            <b/>
            <sz val="9"/>
            <color indexed="81"/>
            <rFont val="宋体"/>
            <family val="3"/>
            <charset val="134"/>
          </rPr>
          <t>33+15</t>
        </r>
      </text>
    </comment>
    <comment ref="I223" authorId="0" shapeId="0" xr:uid="{F9002AFE-8EBD-45B2-9F24-AC8709D3C4FF}">
      <text>
        <r>
          <rPr>
            <b/>
            <sz val="9"/>
            <color indexed="81"/>
            <rFont val="宋体"/>
            <family val="3"/>
            <charset val="134"/>
          </rPr>
          <t>15+6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7" authorId="0" shapeId="0" xr:uid="{98738B9E-7516-4E21-90F3-D3D3AECCB32B}">
      <text>
        <r>
          <rPr>
            <b/>
            <sz val="9"/>
            <color indexed="81"/>
            <rFont val="宋体"/>
            <family val="3"/>
            <charset val="134"/>
          </rPr>
          <t>上午放料 下午4点做带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58" authorId="0" shapeId="0" xr:uid="{65805241-BCA4-4FD4-A5B5-E22155ED7B8D}">
      <text>
        <r>
          <rPr>
            <b/>
            <sz val="15"/>
            <color indexed="81"/>
            <rFont val="宋体"/>
            <family val="3"/>
            <charset val="134"/>
          </rPr>
          <t>每平方米价格</t>
        </r>
        <r>
          <rPr>
            <sz val="15"/>
            <color indexed="81"/>
            <rFont val="宋体"/>
            <family val="3"/>
            <charset val="134"/>
          </rPr>
          <t xml:space="preserve">
</t>
        </r>
      </text>
    </comment>
    <comment ref="K258" authorId="0" shapeId="0" xr:uid="{962E9D04-64F3-4EB2-BDCC-65AB29DA45BE}">
      <text>
        <r>
          <rPr>
            <b/>
            <sz val="15"/>
            <color indexed="81"/>
            <rFont val="宋体"/>
            <family val="3"/>
            <charset val="134"/>
          </rPr>
          <t>每平方米价格</t>
        </r>
        <r>
          <rPr>
            <sz val="15"/>
            <color indexed="81"/>
            <rFont val="宋体"/>
            <family val="3"/>
            <charset val="134"/>
          </rPr>
          <t xml:space="preserve">
</t>
        </r>
      </text>
    </comment>
    <comment ref="I259" authorId="0" shapeId="0" xr:uid="{DE376A86-D2DB-4D46-AB74-1CF90E928939}">
      <text>
        <r>
          <rPr>
            <b/>
            <sz val="15"/>
            <color indexed="81"/>
            <rFont val="宋体"/>
            <family val="3"/>
            <charset val="134"/>
          </rPr>
          <t>7.5+6</t>
        </r>
        <r>
          <rPr>
            <sz val="15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<sst xmlns="http://schemas.openxmlformats.org/spreadsheetml/2006/main" count="275" uniqueCount="14">
  <si>
    <t>日期</t>
  </si>
  <si>
    <t>代码</t>
  </si>
  <si>
    <t>客人</t>
  </si>
  <si>
    <t>产品</t>
  </si>
  <si>
    <t>规格</t>
  </si>
  <si>
    <t>数量</t>
  </si>
  <si>
    <t>单位</t>
  </si>
  <si>
    <t>采购单价 含税</t>
  </si>
  <si>
    <t>采购总价</t>
  </si>
  <si>
    <t>销售单价 含税</t>
  </si>
  <si>
    <t>销售总价</t>
  </si>
  <si>
    <t>/</t>
  </si>
  <si>
    <t>17.5+17</t>
    <phoneticPr fontId="6" type="noConversion"/>
  </si>
  <si>
    <t>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</si>
</sst>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¥&quot;#,##0.00;&quot;¥&quot;\-#,##0.00"/>
    <numFmt numFmtId="164" formatCode="\¥#,##0.00;\¥\-#,##0.00"/>
    <numFmt numFmtId="165" formatCode="\¥#,##0.00_);[Red]\(\¥#,##0.00\)"/>
    <numFmt numFmtId="166" formatCode="#,##0.00_);[Red]\(#,##0.00\)"/>
    <numFmt numFmtId="167" formatCode="&quot;¥&quot;#,##0.00_);[Red]\(&quot;¥&quot;#,##0.00\)"/>
    <numFmt numFmtId="168" formatCode="0.00_ "/>
  </numFmts>
  <fonts count="2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 tint="4.9989318521683403E-2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rgb="FF0000FF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5"/>
      <color indexed="81"/>
      <name val="宋体"/>
      <family val="3"/>
      <charset val="134"/>
    </font>
    <font>
      <sz val="15"/>
      <color indexed="8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 tint="4.9989318521683403E-2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00CC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.5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0.5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rgb="FF00FF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2" fillId="0" borderId="2" xfId="0" applyFont="1" applyBorder="1" applyAlignment="1">
      <alignment horizontal="left" vertical="center"/>
    </xf>
    <xf numFmtId="165" fontId="2" fillId="0" borderId="3" xfId="0" applyNumberFormat="1" applyFont="1" applyBorder="1" applyAlignment="1">
      <alignment horizontal="left" vertical="center"/>
    </xf>
    <xf numFmtId="164" fontId="12" fillId="0" borderId="0" xfId="0" applyNumberFormat="1" applyFont="1" applyAlignment="1">
      <alignment horizontal="left" vertical="center"/>
    </xf>
    <xf numFmtId="14" fontId="13" fillId="2" borderId="4" xfId="0" applyNumberFormat="1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7" fontId="14" fillId="2" borderId="4" xfId="0" applyNumberFormat="1" applyFont="1" applyFill="1" applyBorder="1" applyAlignment="1">
      <alignment horizontal="left" vertical="center"/>
    </xf>
    <xf numFmtId="164" fontId="13" fillId="0" borderId="4" xfId="0" applyNumberFormat="1" applyFont="1" applyBorder="1" applyAlignment="1">
      <alignment horizontal="left" vertical="center"/>
    </xf>
    <xf numFmtId="7" fontId="13" fillId="0" borderId="4" xfId="0" applyNumberFormat="1" applyFont="1" applyBorder="1" applyAlignment="1">
      <alignment horizontal="left" vertical="center"/>
    </xf>
    <xf numFmtId="14" fontId="15" fillId="2" borderId="4" xfId="0" applyNumberFormat="1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14" fontId="16" fillId="2" borderId="4" xfId="0" applyNumberFormat="1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7" fontId="16" fillId="2" borderId="4" xfId="0" applyNumberFormat="1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164" fontId="12" fillId="2" borderId="4" xfId="0" applyNumberFormat="1" applyFont="1" applyFill="1" applyBorder="1" applyAlignment="1">
      <alignment horizontal="left" vertical="center"/>
    </xf>
    <xf numFmtId="7" fontId="15" fillId="0" borderId="4" xfId="0" applyNumberFormat="1" applyFont="1" applyBorder="1" applyAlignment="1">
      <alignment horizontal="left" vertical="center"/>
    </xf>
    <xf numFmtId="7" fontId="12" fillId="0" borderId="4" xfId="0" applyNumberFormat="1" applyFont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5" borderId="15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7" fontId="17" fillId="2" borderId="4" xfId="0" applyNumberFormat="1" applyFont="1" applyFill="1" applyBorder="1" applyAlignment="1">
      <alignment horizontal="left" vertical="center"/>
    </xf>
    <xf numFmtId="164" fontId="12" fillId="0" borderId="4" xfId="0" applyNumberFormat="1" applyFont="1" applyBorder="1" applyAlignment="1">
      <alignment horizontal="left" vertical="center"/>
    </xf>
    <xf numFmtId="14" fontId="14" fillId="2" borderId="4" xfId="0" applyNumberFormat="1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left" vertical="center"/>
    </xf>
    <xf numFmtId="166" fontId="14" fillId="2" borderId="5" xfId="0" applyNumberFormat="1" applyFont="1" applyFill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166" fontId="12" fillId="2" borderId="5" xfId="0" applyNumberFormat="1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8" fillId="2" borderId="7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/>
    </xf>
    <xf numFmtId="166" fontId="13" fillId="2" borderId="5" xfId="0" applyNumberFormat="1" applyFont="1" applyFill="1" applyBorder="1" applyAlignment="1">
      <alignment horizontal="left" vertical="center"/>
    </xf>
    <xf numFmtId="164" fontId="13" fillId="2" borderId="4" xfId="0" applyNumberFormat="1" applyFont="1" applyFill="1" applyBorder="1" applyAlignment="1">
      <alignment horizontal="left" vertical="center"/>
    </xf>
    <xf numFmtId="14" fontId="12" fillId="2" borderId="4" xfId="0" applyNumberFormat="1" applyFont="1" applyFill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2" fillId="2" borderId="6" xfId="0" applyFont="1" applyFill="1" applyBorder="1" applyAlignment="1">
      <alignment horizontal="left" vertical="center"/>
    </xf>
    <xf numFmtId="0" fontId="18" fillId="2" borderId="11" xfId="0" applyFont="1" applyFill="1" applyBorder="1" applyAlignment="1">
      <alignment horizontal="left" vertical="center"/>
    </xf>
    <xf numFmtId="0" fontId="18" fillId="2" borderId="12" xfId="0" applyFont="1" applyFill="1" applyBorder="1" applyAlignment="1">
      <alignment horizontal="left" vertical="center"/>
    </xf>
    <xf numFmtId="0" fontId="18" fillId="2" borderId="16" xfId="0" applyFont="1" applyFill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164" fontId="14" fillId="2" borderId="4" xfId="0" applyNumberFormat="1" applyFont="1" applyFill="1" applyBorder="1" applyAlignment="1">
      <alignment horizontal="left" vertical="center"/>
    </xf>
    <xf numFmtId="7" fontId="14" fillId="0" borderId="4" xfId="0" applyNumberFormat="1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164" fontId="15" fillId="0" borderId="4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166" fontId="16" fillId="2" borderId="5" xfId="0" applyNumberFormat="1" applyFont="1" applyFill="1" applyBorder="1" applyAlignment="1">
      <alignment horizontal="left" vertical="center"/>
    </xf>
    <xf numFmtId="164" fontId="16" fillId="2" borderId="4" xfId="0" applyNumberFormat="1" applyFont="1" applyFill="1" applyBorder="1" applyAlignment="1">
      <alignment horizontal="left" vertical="center"/>
    </xf>
    <xf numFmtId="7" fontId="16" fillId="0" borderId="4" xfId="0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166" fontId="12" fillId="2" borderId="4" xfId="0" applyNumberFormat="1" applyFont="1" applyFill="1" applyBorder="1" applyAlignment="1">
      <alignment horizontal="left" vertical="center"/>
    </xf>
    <xf numFmtId="164" fontId="15" fillId="2" borderId="4" xfId="0" applyNumberFormat="1" applyFont="1" applyFill="1" applyBorder="1" applyAlignment="1">
      <alignment horizontal="left" vertical="center"/>
    </xf>
    <xf numFmtId="0" fontId="12" fillId="2" borderId="7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14" fontId="15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4" fontId="12" fillId="0" borderId="4" xfId="0" applyNumberFormat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4" fontId="13" fillId="0" borderId="4" xfId="0" applyNumberFormat="1" applyFont="1" applyBorder="1" applyAlignment="1">
      <alignment horizontal="left" vertical="center"/>
    </xf>
    <xf numFmtId="14" fontId="15" fillId="0" borderId="4" xfId="0" applyNumberFormat="1" applyFont="1" applyBorder="1" applyAlignment="1">
      <alignment horizontal="left" vertical="center"/>
    </xf>
    <xf numFmtId="167" fontId="12" fillId="0" borderId="4" xfId="0" applyNumberFormat="1" applyFont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 wrapText="1"/>
    </xf>
    <xf numFmtId="0" fontId="20" fillId="2" borderId="4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166" fontId="14" fillId="2" borderId="4" xfId="0" applyNumberFormat="1" applyFont="1" applyFill="1" applyBorder="1" applyAlignment="1">
      <alignment horizontal="left" vertical="center"/>
    </xf>
    <xf numFmtId="167" fontId="14" fillId="0" borderId="4" xfId="0" applyNumberFormat="1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14" fontId="14" fillId="0" borderId="4" xfId="0" applyNumberFormat="1" applyFont="1" applyBorder="1" applyAlignment="1">
      <alignment horizontal="left" vertical="center"/>
    </xf>
    <xf numFmtId="2" fontId="12" fillId="0" borderId="4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/>
    </xf>
    <xf numFmtId="7" fontId="22" fillId="0" borderId="4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2" fontId="14" fillId="0" borderId="4" xfId="0" applyNumberFormat="1" applyFont="1" applyBorder="1" applyAlignment="1">
      <alignment horizontal="left" vertical="center"/>
    </xf>
    <xf numFmtId="167" fontId="13" fillId="0" borderId="4" xfId="0" applyNumberFormat="1" applyFont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16" fillId="2" borderId="4" xfId="0" applyFont="1" applyFill="1" applyBorder="1" applyAlignment="1">
      <alignment horizontal="left" vertical="center" wrapText="1"/>
    </xf>
    <xf numFmtId="0" fontId="23" fillId="3" borderId="4" xfId="0" applyFont="1" applyFill="1" applyBorder="1" applyAlignment="1">
      <alignment horizontal="left" vertical="center" wrapText="1"/>
    </xf>
    <xf numFmtId="166" fontId="16" fillId="2" borderId="4" xfId="0" applyNumberFormat="1" applyFont="1" applyFill="1" applyBorder="1" applyAlignment="1">
      <alignment horizontal="left" vertical="center"/>
    </xf>
    <xf numFmtId="167" fontId="16" fillId="0" borderId="4" xfId="0" applyNumberFormat="1" applyFont="1" applyBorder="1" applyAlignment="1">
      <alignment horizontal="left" vertical="center"/>
    </xf>
    <xf numFmtId="168" fontId="12" fillId="2" borderId="4" xfId="0" applyNumberFormat="1" applyFont="1" applyFill="1" applyBorder="1" applyAlignment="1">
      <alignment horizontal="left" vertical="center"/>
    </xf>
    <xf numFmtId="166" fontId="13" fillId="2" borderId="4" xfId="0" applyNumberFormat="1" applyFont="1" applyFill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166" fontId="16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D0BA-A073-4CF5-9C69-CDF67F92FE32}">
  <dimension ref="A1:N262"/>
  <sheetViews>
    <sheetView tabSelected="1" topLeftCell="A29" workbookViewId="0">
      <selection activeCell="K41" sqref="A1:L262"/>
    </sheetView>
  </sheetViews>
  <sheetFormatPr defaultColWidth="9" defaultRowHeight="14.5"/>
  <cols>
    <col min="1" max="1" width="12.26953125" customWidth="1"/>
    <col min="2" max="2" width="20.36328125" bestFit="1" customWidth="1"/>
    <col min="3" max="3" width="12.26953125" bestFit="1" customWidth="1"/>
    <col min="4" max="4" width="35.26953125" customWidth="1"/>
    <col min="5" max="5" width="24.26953125" customWidth="1"/>
    <col min="6" max="6" width="21.26953125" customWidth="1"/>
    <col min="7" max="8" width="8.7265625" customWidth="1"/>
    <col min="9" max="9" width="9.08984375" bestFit="1" customWidth="1"/>
    <col min="10" max="10" width="10.1796875" bestFit="1" customWidth="1"/>
    <col min="11" max="11" width="15.81640625" customWidth="1"/>
    <col min="12" max="12" width="10.81640625" customWidth="1"/>
  </cols>
  <sheetData>
    <row r="1" spans="1:14" s="3" customFormat="1" ht="29.5" customHeight="1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8" t="s">
        <v>6</v>
      </c>
      <c r="I1" s="10" t="s">
        <v>7</v>
      </c>
      <c r="J1" s="10" t="s">
        <v>8</v>
      </c>
      <c r="K1" s="9" t="s">
        <v>9</v>
      </c>
      <c r="L1" s="2" t="s">
        <v>10</v>
      </c>
      <c r="M1" s="4"/>
      <c r="N1" s="4"/>
    </row>
    <row r="2" spans="1:14" ht="18" customHeight="1">
      <c r="A2" s="11">
        <v>45502</v>
      </c>
      <c r="B2" s="12"/>
      <c r="C2" s="13"/>
      <c r="D2" s="14"/>
      <c r="E2" s="14"/>
      <c r="F2" s="14"/>
      <c r="G2" s="14">
        <v>12</v>
      </c>
      <c r="H2" s="14" t="s">
        <v>13</v>
      </c>
      <c r="I2" s="14">
        <v>235</v>
      </c>
      <c r="J2" s="15">
        <f t="shared" ref="J2:J43" si="0">I2*G2</f>
        <v>2820</v>
      </c>
      <c r="K2" s="16">
        <v>295</v>
      </c>
      <c r="L2" s="17">
        <f>K2*G2</f>
        <v>3540</v>
      </c>
    </row>
    <row r="3" spans="1:14" ht="18" customHeight="1">
      <c r="A3" s="18">
        <v>45502</v>
      </c>
      <c r="B3" s="19">
        <v>23635</v>
      </c>
      <c r="C3" s="13"/>
      <c r="D3" s="19"/>
      <c r="E3" s="20"/>
      <c r="F3" s="20"/>
      <c r="G3" s="20">
        <v>5</v>
      </c>
      <c r="H3" s="14" t="s">
        <v>13</v>
      </c>
      <c r="I3" s="20">
        <v>1840</v>
      </c>
      <c r="J3" s="15">
        <f t="shared" si="0"/>
        <v>9200</v>
      </c>
      <c r="K3" s="13">
        <v>1</v>
      </c>
      <c r="L3" s="13">
        <v>1</v>
      </c>
    </row>
    <row r="4" spans="1:14" ht="18" customHeight="1">
      <c r="A4" s="18">
        <v>45502</v>
      </c>
      <c r="B4" s="19">
        <v>23635</v>
      </c>
      <c r="C4" s="13"/>
      <c r="D4" s="19"/>
      <c r="E4" s="21"/>
      <c r="F4" s="21"/>
      <c r="G4" s="21">
        <v>10.4</v>
      </c>
      <c r="H4" s="14" t="s">
        <v>13</v>
      </c>
      <c r="I4" s="21">
        <v>397.8</v>
      </c>
      <c r="J4" s="15">
        <f t="shared" si="0"/>
        <v>4137.12</v>
      </c>
      <c r="K4" s="13">
        <v>1</v>
      </c>
      <c r="L4" s="13">
        <v>1</v>
      </c>
    </row>
    <row r="5" spans="1:14" ht="18" customHeight="1">
      <c r="A5" s="18">
        <v>45502</v>
      </c>
      <c r="B5" s="19">
        <v>23635</v>
      </c>
      <c r="C5" s="13"/>
      <c r="D5" s="19"/>
      <c r="E5" s="21"/>
      <c r="F5" s="21"/>
      <c r="G5" s="21">
        <v>7.6</v>
      </c>
      <c r="H5" s="14" t="s">
        <v>13</v>
      </c>
      <c r="I5" s="21">
        <v>397.8</v>
      </c>
      <c r="J5" s="15">
        <f t="shared" si="0"/>
        <v>3023.2799999999997</v>
      </c>
      <c r="K5" s="13">
        <v>1</v>
      </c>
      <c r="L5" s="13">
        <v>1</v>
      </c>
    </row>
    <row r="6" spans="1:14" s="7" customFormat="1" ht="18" customHeight="1">
      <c r="A6" s="22">
        <v>45502</v>
      </c>
      <c r="B6" s="23">
        <v>23635</v>
      </c>
      <c r="C6" s="24"/>
      <c r="D6" s="23"/>
      <c r="E6" s="24"/>
      <c r="F6" s="24"/>
      <c r="G6" s="24">
        <v>30</v>
      </c>
      <c r="H6" s="14" t="s">
        <v>13</v>
      </c>
      <c r="I6" s="24">
        <v>235</v>
      </c>
      <c r="J6" s="25">
        <f t="shared" si="0"/>
        <v>7050</v>
      </c>
      <c r="K6" s="13">
        <v>1</v>
      </c>
      <c r="L6" s="13">
        <v>1</v>
      </c>
      <c r="M6"/>
      <c r="N6"/>
    </row>
    <row r="7" spans="1:14" s="7" customFormat="1" ht="18" customHeight="1">
      <c r="A7" s="22">
        <v>45502</v>
      </c>
      <c r="B7" s="23">
        <v>23635</v>
      </c>
      <c r="C7" s="24"/>
      <c r="D7" s="23"/>
      <c r="E7" s="24"/>
      <c r="F7" s="24"/>
      <c r="G7" s="24">
        <v>20</v>
      </c>
      <c r="H7" s="14" t="s">
        <v>13</v>
      </c>
      <c r="I7" s="24">
        <v>434</v>
      </c>
      <c r="J7" s="25">
        <f t="shared" si="0"/>
        <v>8680</v>
      </c>
      <c r="K7" s="13">
        <v>1</v>
      </c>
      <c r="L7" s="13">
        <v>1</v>
      </c>
      <c r="M7"/>
      <c r="N7"/>
    </row>
    <row r="8" spans="1:14" ht="18" customHeight="1">
      <c r="A8" s="18">
        <v>45502</v>
      </c>
      <c r="B8" s="26">
        <v>23634</v>
      </c>
      <c r="C8" s="13"/>
      <c r="D8" s="13"/>
      <c r="E8" s="13"/>
      <c r="F8" s="13"/>
      <c r="G8" s="13">
        <v>5</v>
      </c>
      <c r="H8" s="14" t="s">
        <v>13</v>
      </c>
      <c r="I8" s="13">
        <v>49</v>
      </c>
      <c r="J8" s="15">
        <f t="shared" si="0"/>
        <v>245</v>
      </c>
      <c r="K8" s="27">
        <v>60.6</v>
      </c>
      <c r="L8" s="28">
        <f>K8*G8</f>
        <v>303</v>
      </c>
    </row>
    <row r="9" spans="1:14" ht="18" customHeight="1">
      <c r="A9" s="18">
        <v>45502</v>
      </c>
      <c r="B9" s="19"/>
      <c r="C9" s="13"/>
      <c r="D9" s="20"/>
      <c r="E9" s="20"/>
      <c r="F9" s="20"/>
      <c r="G9" s="20">
        <v>15</v>
      </c>
      <c r="H9" s="14" t="s">
        <v>13</v>
      </c>
      <c r="I9" s="19">
        <v>180</v>
      </c>
      <c r="J9" s="15">
        <f t="shared" si="0"/>
        <v>2700</v>
      </c>
      <c r="K9" s="27">
        <v>260.52999999999997</v>
      </c>
      <c r="L9" s="28">
        <v>3908</v>
      </c>
    </row>
    <row r="10" spans="1:14" ht="18" customHeight="1">
      <c r="A10" s="18">
        <v>45503</v>
      </c>
      <c r="B10" s="26">
        <v>23637</v>
      </c>
      <c r="C10" s="13"/>
      <c r="D10" s="20"/>
      <c r="E10" s="20"/>
      <c r="F10" s="20"/>
      <c r="G10" s="20">
        <v>1</v>
      </c>
      <c r="H10" s="14" t="s">
        <v>13</v>
      </c>
      <c r="I10" s="20">
        <v>1147.5</v>
      </c>
      <c r="J10" s="15">
        <f t="shared" si="0"/>
        <v>1147.5</v>
      </c>
      <c r="K10" s="27">
        <v>1380</v>
      </c>
      <c r="L10" s="29">
        <f>K10*G10</f>
        <v>1380</v>
      </c>
    </row>
    <row r="11" spans="1:14" ht="18" customHeight="1">
      <c r="A11" s="18">
        <v>45503</v>
      </c>
      <c r="B11" s="30">
        <v>23639</v>
      </c>
      <c r="C11" s="13"/>
      <c r="D11" s="21"/>
      <c r="E11" s="20"/>
      <c r="F11" s="20"/>
      <c r="G11" s="20">
        <v>8</v>
      </c>
      <c r="H11" s="14" t="s">
        <v>13</v>
      </c>
      <c r="I11" s="20">
        <v>41.625</v>
      </c>
      <c r="J11" s="15">
        <f t="shared" si="0"/>
        <v>333</v>
      </c>
      <c r="K11" s="27">
        <v>75.13</v>
      </c>
      <c r="L11" s="29">
        <f>K11*G11</f>
        <v>601.04</v>
      </c>
    </row>
    <row r="12" spans="1:14" ht="18" customHeight="1">
      <c r="A12" s="18">
        <v>45503</v>
      </c>
      <c r="B12" s="31"/>
      <c r="C12" s="13"/>
      <c r="D12" s="20"/>
      <c r="E12" s="20"/>
      <c r="F12" s="21"/>
      <c r="G12" s="21">
        <v>5.2</v>
      </c>
      <c r="H12" s="14" t="s">
        <v>13</v>
      </c>
      <c r="I12" s="21">
        <v>180</v>
      </c>
      <c r="J12" s="21">
        <f t="shared" si="0"/>
        <v>936</v>
      </c>
      <c r="K12" s="27">
        <v>250</v>
      </c>
      <c r="L12" s="29">
        <f>K12*G12</f>
        <v>1300</v>
      </c>
    </row>
    <row r="13" spans="1:14" s="7" customFormat="1" ht="18" customHeight="1">
      <c r="A13" s="22">
        <v>45504</v>
      </c>
      <c r="B13" s="32">
        <v>23640</v>
      </c>
      <c r="C13" s="24"/>
      <c r="D13" s="33"/>
      <c r="E13" s="33"/>
      <c r="F13" s="33"/>
      <c r="G13" s="33">
        <v>22.8</v>
      </c>
      <c r="H13" s="14" t="s">
        <v>13</v>
      </c>
      <c r="I13" s="33">
        <v>397.8</v>
      </c>
      <c r="J13" s="25">
        <f t="shared" si="0"/>
        <v>9069.84</v>
      </c>
      <c r="K13" s="24">
        <v>1</v>
      </c>
      <c r="L13" s="24">
        <v>1</v>
      </c>
      <c r="M13"/>
      <c r="N13"/>
    </row>
    <row r="14" spans="1:14" ht="18" customHeight="1">
      <c r="A14" s="18">
        <v>45504</v>
      </c>
      <c r="B14" s="34">
        <v>23645</v>
      </c>
      <c r="C14" s="13"/>
      <c r="D14" s="35"/>
      <c r="E14" s="20"/>
      <c r="F14" s="20"/>
      <c r="G14" s="20">
        <v>1</v>
      </c>
      <c r="H14" s="14" t="s">
        <v>13</v>
      </c>
      <c r="I14" s="36">
        <v>152</v>
      </c>
      <c r="J14" s="37">
        <f t="shared" si="0"/>
        <v>152</v>
      </c>
      <c r="K14" s="27">
        <v>160</v>
      </c>
      <c r="L14" s="29">
        <f t="shared" ref="L14:L19" si="1">K14*G14</f>
        <v>160</v>
      </c>
    </row>
    <row r="15" spans="1:14" ht="18" customHeight="1">
      <c r="A15" s="18">
        <v>45504</v>
      </c>
      <c r="B15" s="34">
        <v>23645</v>
      </c>
      <c r="C15" s="13"/>
      <c r="D15" s="35"/>
      <c r="E15" s="20"/>
      <c r="F15" s="20"/>
      <c r="G15" s="20">
        <v>1</v>
      </c>
      <c r="H15" s="14" t="s">
        <v>13</v>
      </c>
      <c r="I15" s="36">
        <v>100</v>
      </c>
      <c r="J15" s="37">
        <f t="shared" si="0"/>
        <v>100</v>
      </c>
      <c r="K15" s="27">
        <v>100</v>
      </c>
      <c r="L15" s="29">
        <f t="shared" si="1"/>
        <v>100</v>
      </c>
    </row>
    <row r="16" spans="1:14" ht="18" customHeight="1">
      <c r="A16" s="18">
        <v>45504</v>
      </c>
      <c r="B16" s="34">
        <v>23645</v>
      </c>
      <c r="C16" s="13"/>
      <c r="D16" s="35"/>
      <c r="E16" s="20"/>
      <c r="F16" s="20"/>
      <c r="G16" s="20">
        <v>1</v>
      </c>
      <c r="H16" s="14" t="s">
        <v>13</v>
      </c>
      <c r="I16" s="36">
        <v>190</v>
      </c>
      <c r="J16" s="37">
        <f t="shared" si="0"/>
        <v>190</v>
      </c>
      <c r="K16" s="27">
        <v>200</v>
      </c>
      <c r="L16" s="29">
        <f t="shared" si="1"/>
        <v>200</v>
      </c>
    </row>
    <row r="17" spans="1:12" ht="18" customHeight="1">
      <c r="A17" s="18">
        <v>45504</v>
      </c>
      <c r="B17" s="34">
        <v>23645</v>
      </c>
      <c r="C17" s="13"/>
      <c r="D17" s="35"/>
      <c r="E17" s="20"/>
      <c r="F17" s="20"/>
      <c r="G17" s="20">
        <v>1</v>
      </c>
      <c r="H17" s="14" t="s">
        <v>13</v>
      </c>
      <c r="I17" s="36">
        <v>180.5</v>
      </c>
      <c r="J17" s="37">
        <f t="shared" si="0"/>
        <v>180.5</v>
      </c>
      <c r="K17" s="27">
        <v>190</v>
      </c>
      <c r="L17" s="29">
        <f t="shared" si="1"/>
        <v>190</v>
      </c>
    </row>
    <row r="18" spans="1:12" ht="18" customHeight="1">
      <c r="A18" s="18">
        <v>45504</v>
      </c>
      <c r="B18" s="34">
        <v>23645</v>
      </c>
      <c r="C18" s="13"/>
      <c r="D18" s="35"/>
      <c r="E18" s="20"/>
      <c r="F18" s="20"/>
      <c r="G18" s="20">
        <v>1</v>
      </c>
      <c r="H18" s="14" t="s">
        <v>13</v>
      </c>
      <c r="I18" s="20">
        <f>K18*0.85</f>
        <v>451.34999999999997</v>
      </c>
      <c r="J18" s="15">
        <f t="shared" si="0"/>
        <v>451.34999999999997</v>
      </c>
      <c r="K18" s="27">
        <v>531</v>
      </c>
      <c r="L18" s="29">
        <f t="shared" si="1"/>
        <v>531</v>
      </c>
    </row>
    <row r="19" spans="1:12" ht="18" customHeight="1">
      <c r="A19" s="18">
        <v>45504</v>
      </c>
      <c r="B19" s="34">
        <v>23643</v>
      </c>
      <c r="C19" s="13"/>
      <c r="D19" s="13"/>
      <c r="E19" s="13"/>
      <c r="F19" s="13"/>
      <c r="G19" s="20">
        <v>2</v>
      </c>
      <c r="H19" s="14" t="s">
        <v>13</v>
      </c>
      <c r="I19" s="19">
        <v>640</v>
      </c>
      <c r="J19" s="15">
        <f t="shared" si="0"/>
        <v>1280</v>
      </c>
      <c r="K19" s="27">
        <v>690</v>
      </c>
      <c r="L19" s="29">
        <f t="shared" si="1"/>
        <v>1380</v>
      </c>
    </row>
    <row r="20" spans="1:12" ht="18" customHeight="1">
      <c r="A20" s="18">
        <v>45504</v>
      </c>
      <c r="B20" s="34" t="s">
        <v>11</v>
      </c>
      <c r="C20" s="13"/>
      <c r="D20" s="13"/>
      <c r="E20" s="20"/>
      <c r="F20" s="20"/>
      <c r="G20" s="21">
        <v>1</v>
      </c>
      <c r="H20" s="14" t="s">
        <v>13</v>
      </c>
      <c r="I20" s="21">
        <v>12</v>
      </c>
      <c r="J20" s="15">
        <f t="shared" si="0"/>
        <v>12</v>
      </c>
      <c r="K20" s="38">
        <v>20</v>
      </c>
      <c r="L20" s="38">
        <v>20</v>
      </c>
    </row>
    <row r="21" spans="1:12" ht="18" customHeight="1">
      <c r="A21" s="18">
        <v>45504</v>
      </c>
      <c r="B21" s="34">
        <v>23644</v>
      </c>
      <c r="C21" s="13"/>
      <c r="D21" s="35"/>
      <c r="E21" s="20"/>
      <c r="F21" s="20"/>
      <c r="G21" s="20">
        <v>26</v>
      </c>
      <c r="H21" s="14" t="s">
        <v>13</v>
      </c>
      <c r="I21" s="20">
        <v>22.81</v>
      </c>
      <c r="J21" s="15">
        <f t="shared" si="0"/>
        <v>593.05999999999995</v>
      </c>
      <c r="K21" s="27">
        <v>39.5</v>
      </c>
      <c r="L21" s="29">
        <f>K21*G21</f>
        <v>1027</v>
      </c>
    </row>
    <row r="22" spans="1:12" s="5" customFormat="1" ht="18" customHeight="1">
      <c r="A22" s="39">
        <v>45505</v>
      </c>
      <c r="B22" s="40">
        <v>23646</v>
      </c>
      <c r="C22" s="41"/>
      <c r="D22" s="41"/>
      <c r="E22" s="40"/>
      <c r="F22" s="40"/>
      <c r="G22" s="40">
        <v>103</v>
      </c>
      <c r="H22" s="14" t="s">
        <v>13</v>
      </c>
      <c r="I22" s="41">
        <v>180</v>
      </c>
      <c r="J22" s="42">
        <f t="shared" si="0"/>
        <v>18540</v>
      </c>
      <c r="K22" s="43">
        <v>1</v>
      </c>
      <c r="L22" s="43">
        <v>1</v>
      </c>
    </row>
    <row r="23" spans="1:12" ht="18" customHeight="1">
      <c r="A23" s="18">
        <v>45505</v>
      </c>
      <c r="B23" s="20">
        <v>23646</v>
      </c>
      <c r="C23" s="19"/>
      <c r="D23" s="19"/>
      <c r="E23" s="20"/>
      <c r="F23" s="20"/>
      <c r="G23" s="20">
        <v>150</v>
      </c>
      <c r="H23" s="14" t="s">
        <v>13</v>
      </c>
      <c r="I23" s="19">
        <v>180</v>
      </c>
      <c r="J23" s="44">
        <f t="shared" si="0"/>
        <v>27000</v>
      </c>
      <c r="K23" s="43">
        <v>1</v>
      </c>
      <c r="L23" s="43">
        <v>1</v>
      </c>
    </row>
    <row r="24" spans="1:12" ht="18" customHeight="1">
      <c r="A24" s="18">
        <v>45505</v>
      </c>
      <c r="B24" s="20">
        <v>23646</v>
      </c>
      <c r="C24" s="19"/>
      <c r="D24" s="19"/>
      <c r="E24" s="20"/>
      <c r="F24" s="20"/>
      <c r="G24" s="20">
        <v>15.2</v>
      </c>
      <c r="H24" s="14" t="s">
        <v>13</v>
      </c>
      <c r="I24" s="19">
        <v>397.8</v>
      </c>
      <c r="J24" s="44">
        <f t="shared" si="0"/>
        <v>6046.5599999999995</v>
      </c>
      <c r="K24" s="43">
        <v>1</v>
      </c>
      <c r="L24" s="43">
        <v>1</v>
      </c>
    </row>
    <row r="25" spans="1:12" ht="18" customHeight="1">
      <c r="A25" s="18">
        <v>45505</v>
      </c>
      <c r="B25" s="20">
        <v>23646</v>
      </c>
      <c r="C25" s="19"/>
      <c r="D25" s="19"/>
      <c r="E25" s="20"/>
      <c r="F25" s="20"/>
      <c r="G25" s="20">
        <v>30</v>
      </c>
      <c r="H25" s="14" t="s">
        <v>13</v>
      </c>
      <c r="I25" s="19">
        <v>1147.5</v>
      </c>
      <c r="J25" s="44">
        <f t="shared" si="0"/>
        <v>34425</v>
      </c>
      <c r="K25" s="43">
        <v>1</v>
      </c>
      <c r="L25" s="43">
        <v>1</v>
      </c>
    </row>
    <row r="26" spans="1:12" ht="18" customHeight="1">
      <c r="A26" s="18">
        <v>45505</v>
      </c>
      <c r="B26" s="20">
        <v>23646</v>
      </c>
      <c r="C26" s="19"/>
      <c r="D26" s="19"/>
      <c r="E26" s="20"/>
      <c r="F26" s="20"/>
      <c r="G26" s="20">
        <v>17</v>
      </c>
      <c r="H26" s="14" t="s">
        <v>13</v>
      </c>
      <c r="I26" s="19">
        <v>825</v>
      </c>
      <c r="J26" s="44">
        <f t="shared" si="0"/>
        <v>14025</v>
      </c>
      <c r="K26" s="43">
        <v>1</v>
      </c>
      <c r="L26" s="43">
        <v>1</v>
      </c>
    </row>
    <row r="27" spans="1:12" ht="18" customHeight="1">
      <c r="A27" s="18">
        <v>45505</v>
      </c>
      <c r="B27" s="20">
        <v>23646</v>
      </c>
      <c r="C27" s="19"/>
      <c r="D27" s="19"/>
      <c r="E27" s="20"/>
      <c r="F27" s="20"/>
      <c r="G27" s="20">
        <v>7</v>
      </c>
      <c r="H27" s="14" t="s">
        <v>13</v>
      </c>
      <c r="I27" s="19">
        <v>1840</v>
      </c>
      <c r="J27" s="44">
        <f t="shared" si="0"/>
        <v>12880</v>
      </c>
      <c r="K27" s="43">
        <v>1</v>
      </c>
      <c r="L27" s="43">
        <v>1</v>
      </c>
    </row>
    <row r="28" spans="1:12" ht="18" customHeight="1">
      <c r="A28" s="18">
        <v>45505</v>
      </c>
      <c r="B28" s="20">
        <v>23646</v>
      </c>
      <c r="C28" s="19"/>
      <c r="D28" s="19"/>
      <c r="E28" s="20"/>
      <c r="F28" s="20"/>
      <c r="G28" s="20">
        <v>50</v>
      </c>
      <c r="H28" s="14" t="s">
        <v>13</v>
      </c>
      <c r="I28" s="19">
        <v>87</v>
      </c>
      <c r="J28" s="44">
        <f t="shared" si="0"/>
        <v>4350</v>
      </c>
      <c r="K28" s="43">
        <v>1</v>
      </c>
      <c r="L28" s="43">
        <v>1</v>
      </c>
    </row>
    <row r="29" spans="1:12" ht="18" customHeight="1">
      <c r="A29" s="18">
        <v>45505</v>
      </c>
      <c r="B29" s="20">
        <v>23646</v>
      </c>
      <c r="C29" s="19"/>
      <c r="D29" s="19"/>
      <c r="E29" s="20"/>
      <c r="F29" s="20"/>
      <c r="G29" s="20">
        <v>33</v>
      </c>
      <c r="H29" s="14" t="s">
        <v>13</v>
      </c>
      <c r="I29" s="19">
        <v>235</v>
      </c>
      <c r="J29" s="44">
        <f t="shared" si="0"/>
        <v>7755</v>
      </c>
      <c r="K29" s="43">
        <v>1</v>
      </c>
      <c r="L29" s="43">
        <v>1</v>
      </c>
    </row>
    <row r="30" spans="1:12" ht="18" customHeight="1">
      <c r="A30" s="18">
        <v>45505</v>
      </c>
      <c r="B30" s="20">
        <v>23646</v>
      </c>
      <c r="C30" s="19"/>
      <c r="D30" s="19"/>
      <c r="E30" s="20"/>
      <c r="F30" s="20"/>
      <c r="G30" s="20">
        <v>5</v>
      </c>
      <c r="H30" s="14" t="s">
        <v>13</v>
      </c>
      <c r="I30" s="19">
        <v>838</v>
      </c>
      <c r="J30" s="44">
        <f t="shared" si="0"/>
        <v>4190</v>
      </c>
      <c r="K30" s="43">
        <v>1</v>
      </c>
      <c r="L30" s="43">
        <v>1</v>
      </c>
    </row>
    <row r="31" spans="1:12" ht="18" customHeight="1">
      <c r="A31" s="18">
        <v>45505</v>
      </c>
      <c r="B31" s="20">
        <v>23646</v>
      </c>
      <c r="C31" s="19"/>
      <c r="D31" s="19"/>
      <c r="E31" s="20"/>
      <c r="F31" s="20"/>
      <c r="G31" s="20">
        <v>2</v>
      </c>
      <c r="H31" s="14" t="s">
        <v>13</v>
      </c>
      <c r="I31" s="19">
        <v>530</v>
      </c>
      <c r="J31" s="44">
        <f t="shared" si="0"/>
        <v>1060</v>
      </c>
      <c r="K31" s="43">
        <v>1</v>
      </c>
      <c r="L31" s="43">
        <v>1</v>
      </c>
    </row>
    <row r="32" spans="1:12" ht="18" customHeight="1">
      <c r="A32" s="18">
        <v>45505</v>
      </c>
      <c r="B32" s="20">
        <v>23646</v>
      </c>
      <c r="C32" s="20"/>
      <c r="D32" s="20"/>
      <c r="E32" s="45"/>
      <c r="F32" s="46"/>
      <c r="G32" s="47">
        <v>8</v>
      </c>
      <c r="H32" s="14" t="s">
        <v>13</v>
      </c>
      <c r="I32" s="46">
        <v>640</v>
      </c>
      <c r="J32" s="44">
        <f t="shared" si="0"/>
        <v>5120</v>
      </c>
      <c r="K32" s="43">
        <v>1</v>
      </c>
      <c r="L32" s="43">
        <v>1</v>
      </c>
    </row>
    <row r="33" spans="1:12" ht="18" customHeight="1">
      <c r="A33" s="18">
        <v>45505</v>
      </c>
      <c r="B33" s="20">
        <v>23647</v>
      </c>
      <c r="C33" s="20"/>
      <c r="D33" s="20"/>
      <c r="E33" s="20"/>
      <c r="F33" s="20"/>
      <c r="G33" s="21">
        <v>31</v>
      </c>
      <c r="H33" s="14" t="s">
        <v>13</v>
      </c>
      <c r="I33" s="21">
        <f>3.77*26</f>
        <v>98.02</v>
      </c>
      <c r="J33" s="44">
        <f t="shared" si="0"/>
        <v>3038.62</v>
      </c>
      <c r="K33" s="27">
        <v>102.25</v>
      </c>
      <c r="L33" s="29">
        <f t="shared" ref="L33:L47" si="2">K33*G33</f>
        <v>3169.75</v>
      </c>
    </row>
    <row r="34" spans="1:12" ht="18" customHeight="1">
      <c r="A34" s="18">
        <v>45505</v>
      </c>
      <c r="B34" s="20">
        <v>23647</v>
      </c>
      <c r="C34" s="20"/>
      <c r="D34" s="20"/>
      <c r="E34" s="20"/>
      <c r="F34" s="20"/>
      <c r="G34" s="21">
        <v>30</v>
      </c>
      <c r="H34" s="14" t="s">
        <v>13</v>
      </c>
      <c r="I34" s="21">
        <f>6.39*26</f>
        <v>166.14</v>
      </c>
      <c r="J34" s="44">
        <f t="shared" si="0"/>
        <v>4984.2</v>
      </c>
      <c r="K34" s="27">
        <v>167.75</v>
      </c>
      <c r="L34" s="29">
        <f t="shared" si="2"/>
        <v>5032.5</v>
      </c>
    </row>
    <row r="35" spans="1:12" ht="18" customHeight="1">
      <c r="A35" s="18">
        <v>45505</v>
      </c>
      <c r="B35" s="20">
        <v>23647</v>
      </c>
      <c r="C35" s="20"/>
      <c r="D35" s="20"/>
      <c r="E35" s="20"/>
      <c r="F35" s="20"/>
      <c r="G35" s="21">
        <v>62</v>
      </c>
      <c r="H35" s="14" t="s">
        <v>13</v>
      </c>
      <c r="I35" s="21">
        <f>4.91*26</f>
        <v>127.66</v>
      </c>
      <c r="J35" s="44">
        <f t="shared" si="0"/>
        <v>7914.92</v>
      </c>
      <c r="K35" s="27">
        <v>130.75</v>
      </c>
      <c r="L35" s="29">
        <f t="shared" si="2"/>
        <v>8106.5</v>
      </c>
    </row>
    <row r="36" spans="1:12" ht="18" customHeight="1">
      <c r="A36" s="18">
        <v>45505</v>
      </c>
      <c r="B36" s="20">
        <v>23647</v>
      </c>
      <c r="C36" s="20"/>
      <c r="D36" s="20"/>
      <c r="E36" s="20"/>
      <c r="F36" s="20"/>
      <c r="G36" s="21">
        <v>60</v>
      </c>
      <c r="H36" s="14" t="s">
        <v>13</v>
      </c>
      <c r="I36" s="21">
        <f>7*26</f>
        <v>182</v>
      </c>
      <c r="J36" s="44">
        <f t="shared" si="0"/>
        <v>10920</v>
      </c>
      <c r="K36" s="27">
        <v>183</v>
      </c>
      <c r="L36" s="29">
        <f t="shared" si="2"/>
        <v>10980</v>
      </c>
    </row>
    <row r="37" spans="1:12" ht="18" customHeight="1">
      <c r="A37" s="18">
        <v>45505</v>
      </c>
      <c r="B37" s="20">
        <v>23647</v>
      </c>
      <c r="C37" s="20"/>
      <c r="D37" s="20"/>
      <c r="E37" s="20"/>
      <c r="F37" s="20"/>
      <c r="G37" s="21">
        <v>31</v>
      </c>
      <c r="H37" s="14" t="s">
        <v>13</v>
      </c>
      <c r="I37" s="21">
        <f>4.05*26</f>
        <v>105.3</v>
      </c>
      <c r="J37" s="44">
        <f t="shared" si="0"/>
        <v>3264.2999999999997</v>
      </c>
      <c r="K37" s="27">
        <v>109.25</v>
      </c>
      <c r="L37" s="29">
        <f t="shared" si="2"/>
        <v>3386.75</v>
      </c>
    </row>
    <row r="38" spans="1:12" ht="18" customHeight="1">
      <c r="A38" s="18">
        <v>45505</v>
      </c>
      <c r="B38" s="20">
        <v>23647</v>
      </c>
      <c r="C38" s="20"/>
      <c r="D38" s="20"/>
      <c r="E38" s="20"/>
      <c r="F38" s="20"/>
      <c r="G38" s="21">
        <v>30</v>
      </c>
      <c r="H38" s="14" t="s">
        <v>13</v>
      </c>
      <c r="I38" s="21">
        <f>5.53*26</f>
        <v>143.78</v>
      </c>
      <c r="J38" s="44">
        <f t="shared" si="0"/>
        <v>4313.3999999999996</v>
      </c>
      <c r="K38" s="27">
        <v>146.25</v>
      </c>
      <c r="L38" s="29">
        <f t="shared" si="2"/>
        <v>4387.5</v>
      </c>
    </row>
    <row r="39" spans="1:12" ht="18" customHeight="1">
      <c r="A39" s="18">
        <v>45505</v>
      </c>
      <c r="B39" s="20"/>
      <c r="C39" s="20"/>
      <c r="D39" s="20"/>
      <c r="E39" s="20"/>
      <c r="F39" s="20"/>
      <c r="G39" s="21">
        <v>31</v>
      </c>
      <c r="H39" s="14" t="s">
        <v>13</v>
      </c>
      <c r="I39" s="21">
        <v>26</v>
      </c>
      <c r="J39" s="44">
        <f t="shared" si="0"/>
        <v>806</v>
      </c>
      <c r="K39" s="27">
        <v>41.5</v>
      </c>
      <c r="L39" s="29">
        <f t="shared" si="2"/>
        <v>1286.5</v>
      </c>
    </row>
    <row r="40" spans="1:12" ht="18" customHeight="1">
      <c r="A40" s="18">
        <v>45505</v>
      </c>
      <c r="B40" s="20"/>
      <c r="C40" s="20"/>
      <c r="D40" s="20"/>
      <c r="E40" s="20"/>
      <c r="F40" s="20"/>
      <c r="G40" s="21">
        <v>31</v>
      </c>
      <c r="H40" s="14" t="s">
        <v>13</v>
      </c>
      <c r="I40" s="21">
        <v>17</v>
      </c>
      <c r="J40" s="44">
        <f t="shared" si="0"/>
        <v>527</v>
      </c>
      <c r="K40" s="27">
        <v>23</v>
      </c>
      <c r="L40" s="29">
        <f t="shared" si="2"/>
        <v>713</v>
      </c>
    </row>
    <row r="41" spans="1:12" ht="18" customHeight="1">
      <c r="A41" s="18">
        <v>45505</v>
      </c>
      <c r="B41" s="20">
        <v>23648</v>
      </c>
      <c r="C41" s="20"/>
      <c r="D41" s="20"/>
      <c r="E41" s="20"/>
      <c r="F41" s="13"/>
      <c r="G41" s="21">
        <v>50</v>
      </c>
      <c r="H41" s="14" t="s">
        <v>13</v>
      </c>
      <c r="I41" s="21">
        <v>14</v>
      </c>
      <c r="J41" s="44">
        <f t="shared" si="0"/>
        <v>700</v>
      </c>
      <c r="K41" s="27">
        <v>22.08</v>
      </c>
      <c r="L41" s="29">
        <f t="shared" si="2"/>
        <v>1104</v>
      </c>
    </row>
    <row r="42" spans="1:12" ht="18" customHeight="1">
      <c r="A42" s="18">
        <v>45505</v>
      </c>
      <c r="B42" s="20">
        <v>23649</v>
      </c>
      <c r="C42" s="20"/>
      <c r="D42" s="20"/>
      <c r="E42" s="20"/>
      <c r="F42" s="48"/>
      <c r="G42" s="20">
        <v>5</v>
      </c>
      <c r="H42" s="14" t="s">
        <v>13</v>
      </c>
      <c r="I42" s="20">
        <v>72</v>
      </c>
      <c r="J42" s="44">
        <f t="shared" si="0"/>
        <v>360</v>
      </c>
      <c r="K42" s="27">
        <v>82</v>
      </c>
      <c r="L42" s="29">
        <f t="shared" si="2"/>
        <v>410</v>
      </c>
    </row>
    <row r="43" spans="1:12" ht="18" customHeight="1">
      <c r="A43" s="18">
        <v>45505</v>
      </c>
      <c r="B43" s="20">
        <v>23650</v>
      </c>
      <c r="C43" s="49"/>
      <c r="D43" s="20"/>
      <c r="E43" s="20"/>
      <c r="F43" s="48"/>
      <c r="G43" s="21">
        <v>1</v>
      </c>
      <c r="H43" s="14" t="s">
        <v>13</v>
      </c>
      <c r="I43" s="21">
        <v>122.9</v>
      </c>
      <c r="J43" s="44">
        <f t="shared" si="0"/>
        <v>122.9</v>
      </c>
      <c r="K43" s="27">
        <v>133</v>
      </c>
      <c r="L43" s="29">
        <f t="shared" si="2"/>
        <v>133</v>
      </c>
    </row>
    <row r="44" spans="1:12" ht="18" customHeight="1">
      <c r="A44" s="18">
        <v>45505</v>
      </c>
      <c r="B44" s="20">
        <v>23646</v>
      </c>
      <c r="C44" s="19"/>
      <c r="D44" s="50"/>
      <c r="E44" s="20"/>
      <c r="F44" s="20"/>
      <c r="G44" s="20">
        <v>6</v>
      </c>
      <c r="H44" s="14" t="s">
        <v>13</v>
      </c>
      <c r="I44" s="20">
        <v>235</v>
      </c>
      <c r="J44" s="44">
        <f t="shared" ref="J44:J107" si="3">I44*G44</f>
        <v>1410</v>
      </c>
      <c r="K44" s="27">
        <v>295</v>
      </c>
      <c r="L44" s="29">
        <f t="shared" si="2"/>
        <v>1770</v>
      </c>
    </row>
    <row r="45" spans="1:12" s="6" customFormat="1" ht="18" customHeight="1">
      <c r="A45" s="11">
        <v>45505</v>
      </c>
      <c r="B45" s="51">
        <v>23646</v>
      </c>
      <c r="C45" s="31"/>
      <c r="D45" s="12"/>
      <c r="E45" s="51"/>
      <c r="F45" s="51"/>
      <c r="G45" s="51">
        <v>7.5</v>
      </c>
      <c r="H45" s="14" t="s">
        <v>13</v>
      </c>
      <c r="I45" s="51">
        <v>397.8</v>
      </c>
      <c r="J45" s="52">
        <f t="shared" si="3"/>
        <v>2983.5</v>
      </c>
      <c r="K45" s="53">
        <v>460</v>
      </c>
      <c r="L45" s="17">
        <f t="shared" si="2"/>
        <v>3450</v>
      </c>
    </row>
    <row r="46" spans="1:12" ht="18" customHeight="1">
      <c r="A46" s="18">
        <v>45506</v>
      </c>
      <c r="B46" s="20">
        <v>23646</v>
      </c>
      <c r="C46" s="19"/>
      <c r="D46" s="20"/>
      <c r="E46" s="54"/>
      <c r="F46" s="20"/>
      <c r="G46" s="20">
        <v>22</v>
      </c>
      <c r="H46" s="14" t="s">
        <v>13</v>
      </c>
      <c r="I46" s="20">
        <v>87</v>
      </c>
      <c r="J46" s="44">
        <f t="shared" si="3"/>
        <v>1914</v>
      </c>
      <c r="K46" s="27">
        <v>100</v>
      </c>
      <c r="L46" s="29">
        <f t="shared" si="2"/>
        <v>2200</v>
      </c>
    </row>
    <row r="47" spans="1:12" ht="18" customHeight="1">
      <c r="A47" s="18">
        <v>45506</v>
      </c>
      <c r="B47" s="20">
        <v>23646</v>
      </c>
      <c r="C47" s="19"/>
      <c r="D47" s="20"/>
      <c r="E47" s="21"/>
      <c r="F47" s="21"/>
      <c r="G47" s="21">
        <v>1</v>
      </c>
      <c r="H47" s="14" t="s">
        <v>13</v>
      </c>
      <c r="I47" s="21">
        <v>825</v>
      </c>
      <c r="J47" s="44">
        <f t="shared" si="3"/>
        <v>825</v>
      </c>
      <c r="K47" s="27">
        <v>1100</v>
      </c>
      <c r="L47" s="29">
        <f t="shared" si="2"/>
        <v>1100</v>
      </c>
    </row>
    <row r="48" spans="1:12" ht="18" customHeight="1">
      <c r="A48" s="18">
        <v>45509</v>
      </c>
      <c r="B48" s="20">
        <v>23646</v>
      </c>
      <c r="C48" s="20"/>
      <c r="D48" s="55"/>
      <c r="E48" s="20"/>
      <c r="F48" s="20"/>
      <c r="G48" s="20">
        <v>10.4</v>
      </c>
      <c r="H48" s="14" t="s">
        <v>13</v>
      </c>
      <c r="I48" s="20">
        <v>180</v>
      </c>
      <c r="J48" s="44">
        <f t="shared" si="3"/>
        <v>1872</v>
      </c>
      <c r="K48" s="27">
        <v>240.38</v>
      </c>
      <c r="L48" s="29">
        <v>2500</v>
      </c>
    </row>
    <row r="49" spans="1:12" ht="18" customHeight="1">
      <c r="A49" s="11">
        <v>45509</v>
      </c>
      <c r="B49" s="20">
        <v>23646</v>
      </c>
      <c r="C49" s="51"/>
      <c r="D49" s="31"/>
      <c r="E49" s="51"/>
      <c r="F49" s="51"/>
      <c r="G49" s="51">
        <v>1</v>
      </c>
      <c r="H49" s="14" t="s">
        <v>13</v>
      </c>
      <c r="I49" s="51">
        <v>1147.5</v>
      </c>
      <c r="J49" s="44">
        <f t="shared" si="3"/>
        <v>1147.5</v>
      </c>
      <c r="K49" s="53">
        <v>1380</v>
      </c>
      <c r="L49" s="17">
        <f t="shared" ref="L49:L81" si="4">K49*G49</f>
        <v>1380</v>
      </c>
    </row>
    <row r="50" spans="1:12" ht="18" customHeight="1">
      <c r="A50" s="18">
        <v>45509</v>
      </c>
      <c r="B50" s="20">
        <v>23646</v>
      </c>
      <c r="C50" s="20"/>
      <c r="D50" s="13"/>
      <c r="E50" s="20"/>
      <c r="F50" s="20"/>
      <c r="G50" s="20">
        <v>5</v>
      </c>
      <c r="H50" s="14" t="s">
        <v>13</v>
      </c>
      <c r="I50" s="20">
        <v>1147.5</v>
      </c>
      <c r="J50" s="44">
        <f t="shared" si="3"/>
        <v>5737.5</v>
      </c>
      <c r="K50" s="27">
        <v>1265</v>
      </c>
      <c r="L50" s="29">
        <f t="shared" si="4"/>
        <v>6325</v>
      </c>
    </row>
    <row r="51" spans="1:12" ht="18" customHeight="1">
      <c r="A51" s="18">
        <v>45509</v>
      </c>
      <c r="B51" s="20">
        <v>23646</v>
      </c>
      <c r="C51" s="20"/>
      <c r="D51" s="13"/>
      <c r="E51" s="45"/>
      <c r="F51" s="46"/>
      <c r="G51" s="47">
        <v>2</v>
      </c>
      <c r="H51" s="14" t="s">
        <v>13</v>
      </c>
      <c r="I51" s="46">
        <v>640</v>
      </c>
      <c r="J51" s="44">
        <f t="shared" si="3"/>
        <v>1280</v>
      </c>
      <c r="K51" s="27">
        <v>690</v>
      </c>
      <c r="L51" s="29">
        <f t="shared" si="4"/>
        <v>1380</v>
      </c>
    </row>
    <row r="52" spans="1:12" ht="18" customHeight="1">
      <c r="A52" s="18">
        <v>45509</v>
      </c>
      <c r="B52" s="20">
        <v>23646</v>
      </c>
      <c r="C52" s="20"/>
      <c r="D52" s="13"/>
      <c r="E52" s="20"/>
      <c r="F52" s="20"/>
      <c r="G52" s="20">
        <v>1</v>
      </c>
      <c r="H52" s="14" t="s">
        <v>13</v>
      </c>
      <c r="I52" s="20">
        <v>1147.5</v>
      </c>
      <c r="J52" s="44">
        <f t="shared" si="3"/>
        <v>1147.5</v>
      </c>
      <c r="K52" s="27">
        <v>1380</v>
      </c>
      <c r="L52" s="29">
        <f t="shared" si="4"/>
        <v>1380</v>
      </c>
    </row>
    <row r="53" spans="1:12" ht="18" customHeight="1">
      <c r="A53" s="11">
        <v>45509</v>
      </c>
      <c r="B53" s="20">
        <v>23646</v>
      </c>
      <c r="C53" s="51"/>
      <c r="D53" s="12"/>
      <c r="E53" s="51"/>
      <c r="F53" s="51"/>
      <c r="G53" s="51">
        <v>1</v>
      </c>
      <c r="H53" s="14" t="s">
        <v>13</v>
      </c>
      <c r="I53" s="51">
        <v>825</v>
      </c>
      <c r="J53" s="44">
        <f t="shared" si="3"/>
        <v>825</v>
      </c>
      <c r="K53" s="53">
        <v>1180</v>
      </c>
      <c r="L53" s="17">
        <f t="shared" si="4"/>
        <v>1180</v>
      </c>
    </row>
    <row r="54" spans="1:12" ht="18" customHeight="1">
      <c r="A54" s="18">
        <v>45509</v>
      </c>
      <c r="B54" s="20">
        <v>23670</v>
      </c>
      <c r="C54" s="20"/>
      <c r="D54" s="35"/>
      <c r="E54" s="20"/>
      <c r="F54" s="48"/>
      <c r="G54" s="21">
        <v>1</v>
      </c>
      <c r="H54" s="14" t="s">
        <v>13</v>
      </c>
      <c r="I54" s="21">
        <v>300</v>
      </c>
      <c r="J54" s="44">
        <f t="shared" si="3"/>
        <v>300</v>
      </c>
      <c r="K54" s="27">
        <v>570</v>
      </c>
      <c r="L54" s="29">
        <f t="shared" si="4"/>
        <v>570</v>
      </c>
    </row>
    <row r="55" spans="1:12" ht="18" customHeight="1">
      <c r="A55" s="18">
        <v>45509</v>
      </c>
      <c r="B55" s="20">
        <v>23670</v>
      </c>
      <c r="C55" s="20"/>
      <c r="D55" s="35"/>
      <c r="E55" s="20"/>
      <c r="F55" s="48"/>
      <c r="G55" s="21">
        <v>1</v>
      </c>
      <c r="H55" s="14" t="s">
        <v>13</v>
      </c>
      <c r="I55" s="21">
        <v>650</v>
      </c>
      <c r="J55" s="44">
        <f t="shared" si="3"/>
        <v>650</v>
      </c>
      <c r="K55" s="27">
        <v>780</v>
      </c>
      <c r="L55" s="29">
        <f t="shared" si="4"/>
        <v>780</v>
      </c>
    </row>
    <row r="56" spans="1:12" ht="18" customHeight="1">
      <c r="A56" s="18">
        <v>45509</v>
      </c>
      <c r="B56" s="20">
        <v>23646</v>
      </c>
      <c r="C56" s="20"/>
      <c r="D56" s="13"/>
      <c r="E56" s="13"/>
      <c r="F56" s="13"/>
      <c r="G56" s="13">
        <v>15</v>
      </c>
      <c r="H56" s="14" t="s">
        <v>13</v>
      </c>
      <c r="I56" s="13">
        <v>180</v>
      </c>
      <c r="J56" s="44">
        <f t="shared" si="3"/>
        <v>2700</v>
      </c>
      <c r="K56" s="27">
        <v>264</v>
      </c>
      <c r="L56" s="29">
        <f t="shared" si="4"/>
        <v>3960</v>
      </c>
    </row>
    <row r="57" spans="1:12" ht="18" customHeight="1">
      <c r="A57" s="18">
        <v>45509</v>
      </c>
      <c r="B57" s="20"/>
      <c r="C57" s="13"/>
      <c r="D57" s="56"/>
      <c r="E57" s="13"/>
      <c r="F57" s="13"/>
      <c r="G57" s="20">
        <v>1800</v>
      </c>
      <c r="H57" s="14" t="s">
        <v>13</v>
      </c>
      <c r="I57" s="20" t="s">
        <v>12</v>
      </c>
      <c r="J57" s="44">
        <v>30850</v>
      </c>
      <c r="K57" s="27">
        <v>18.7</v>
      </c>
      <c r="L57" s="29">
        <f t="shared" si="4"/>
        <v>33660</v>
      </c>
    </row>
    <row r="58" spans="1:12" ht="18" customHeight="1">
      <c r="A58" s="18">
        <v>45509</v>
      </c>
      <c r="B58" s="20">
        <v>23655</v>
      </c>
      <c r="C58" s="13"/>
      <c r="D58" s="13"/>
      <c r="E58" s="13"/>
      <c r="F58" s="13"/>
      <c r="G58" s="57">
        <v>1</v>
      </c>
      <c r="H58" s="14" t="s">
        <v>13</v>
      </c>
      <c r="I58" s="20">
        <v>6</v>
      </c>
      <c r="J58" s="44">
        <f t="shared" si="3"/>
        <v>6</v>
      </c>
      <c r="K58" s="27">
        <v>59.28</v>
      </c>
      <c r="L58" s="29">
        <f t="shared" si="4"/>
        <v>59.28</v>
      </c>
    </row>
    <row r="59" spans="1:12" ht="18" customHeight="1">
      <c r="A59" s="18">
        <v>45509</v>
      </c>
      <c r="B59" s="20">
        <v>23655</v>
      </c>
      <c r="C59" s="13"/>
      <c r="D59" s="13"/>
      <c r="E59" s="13"/>
      <c r="F59" s="13"/>
      <c r="G59" s="57">
        <v>1</v>
      </c>
      <c r="H59" s="14" t="s">
        <v>13</v>
      </c>
      <c r="I59" s="20">
        <v>6</v>
      </c>
      <c r="J59" s="44">
        <f t="shared" si="3"/>
        <v>6</v>
      </c>
      <c r="K59" s="27">
        <v>39.26</v>
      </c>
      <c r="L59" s="29">
        <f t="shared" si="4"/>
        <v>39.26</v>
      </c>
    </row>
    <row r="60" spans="1:12" ht="18" customHeight="1">
      <c r="A60" s="18">
        <v>45509</v>
      </c>
      <c r="B60" s="20">
        <v>23655</v>
      </c>
      <c r="C60" s="13"/>
      <c r="D60" s="13"/>
      <c r="E60" s="13"/>
      <c r="F60" s="13"/>
      <c r="G60" s="57">
        <v>1</v>
      </c>
      <c r="H60" s="14" t="s">
        <v>13</v>
      </c>
      <c r="I60" s="20">
        <v>6</v>
      </c>
      <c r="J60" s="44">
        <f t="shared" si="3"/>
        <v>6</v>
      </c>
      <c r="K60" s="27">
        <v>34.81</v>
      </c>
      <c r="L60" s="29">
        <f t="shared" si="4"/>
        <v>34.81</v>
      </c>
    </row>
    <row r="61" spans="1:12" ht="18" customHeight="1">
      <c r="A61" s="18">
        <v>45509</v>
      </c>
      <c r="B61" s="20">
        <v>23656</v>
      </c>
      <c r="C61" s="13"/>
      <c r="D61" s="13"/>
      <c r="E61" s="13"/>
      <c r="F61" s="13"/>
      <c r="G61" s="57">
        <v>50</v>
      </c>
      <c r="H61" s="14" t="s">
        <v>13</v>
      </c>
      <c r="I61" s="20">
        <v>13.904</v>
      </c>
      <c r="J61" s="44">
        <f t="shared" si="3"/>
        <v>695.2</v>
      </c>
      <c r="K61" s="27">
        <v>23.59</v>
      </c>
      <c r="L61" s="29">
        <f t="shared" si="4"/>
        <v>1179.5</v>
      </c>
    </row>
    <row r="62" spans="1:12" ht="18" customHeight="1">
      <c r="A62" s="54">
        <v>45509</v>
      </c>
      <c r="B62" s="20">
        <v>23657</v>
      </c>
      <c r="C62" s="13"/>
      <c r="D62" s="13"/>
      <c r="E62" s="20"/>
      <c r="F62" s="20"/>
      <c r="G62" s="20">
        <v>2</v>
      </c>
      <c r="H62" s="14" t="s">
        <v>13</v>
      </c>
      <c r="I62" s="20">
        <v>126.77</v>
      </c>
      <c r="J62" s="44">
        <f t="shared" si="3"/>
        <v>253.54</v>
      </c>
      <c r="K62" s="27">
        <v>217.5</v>
      </c>
      <c r="L62" s="29">
        <f t="shared" si="4"/>
        <v>435</v>
      </c>
    </row>
    <row r="63" spans="1:12" ht="18" customHeight="1">
      <c r="A63" s="18">
        <v>45509</v>
      </c>
      <c r="B63" s="20">
        <v>23646</v>
      </c>
      <c r="C63" s="20"/>
      <c r="D63" s="13"/>
      <c r="E63" s="58"/>
      <c r="F63" s="59"/>
      <c r="G63" s="60">
        <v>4</v>
      </c>
      <c r="H63" s="14" t="s">
        <v>13</v>
      </c>
      <c r="I63" s="61">
        <v>640</v>
      </c>
      <c r="J63" s="44">
        <f t="shared" si="3"/>
        <v>2560</v>
      </c>
      <c r="K63" s="27">
        <v>690</v>
      </c>
      <c r="L63" s="29">
        <f t="shared" si="4"/>
        <v>2760</v>
      </c>
    </row>
    <row r="64" spans="1:12" ht="18" customHeight="1">
      <c r="A64" s="18">
        <v>45509</v>
      </c>
      <c r="B64" s="20">
        <v>23671</v>
      </c>
      <c r="C64" s="49"/>
      <c r="D64" s="62"/>
      <c r="E64" s="20"/>
      <c r="F64" s="48"/>
      <c r="G64" s="21">
        <v>3</v>
      </c>
      <c r="H64" s="14" t="s">
        <v>13</v>
      </c>
      <c r="I64" s="21">
        <v>460</v>
      </c>
      <c r="J64" s="44">
        <f t="shared" si="3"/>
        <v>1380</v>
      </c>
      <c r="K64" s="27">
        <v>590</v>
      </c>
      <c r="L64" s="29">
        <f t="shared" si="4"/>
        <v>1770</v>
      </c>
    </row>
    <row r="65" spans="1:12" ht="18" customHeight="1">
      <c r="A65" s="18">
        <v>45509</v>
      </c>
      <c r="B65" s="20">
        <v>23646</v>
      </c>
      <c r="C65" s="20"/>
      <c r="D65" s="62"/>
      <c r="E65" s="20"/>
      <c r="F65" s="48"/>
      <c r="G65" s="21">
        <v>3</v>
      </c>
      <c r="H65" s="14" t="s">
        <v>13</v>
      </c>
      <c r="I65" s="21">
        <v>838</v>
      </c>
      <c r="J65" s="44">
        <f t="shared" si="3"/>
        <v>2514</v>
      </c>
      <c r="K65" s="27">
        <v>1180</v>
      </c>
      <c r="L65" s="29">
        <f t="shared" si="4"/>
        <v>3540</v>
      </c>
    </row>
    <row r="66" spans="1:12" ht="18" customHeight="1">
      <c r="A66" s="18">
        <v>45510</v>
      </c>
      <c r="B66" s="20">
        <v>23646</v>
      </c>
      <c r="C66" s="20"/>
      <c r="D66" s="20"/>
      <c r="E66" s="20"/>
      <c r="F66" s="20"/>
      <c r="G66" s="20">
        <v>1</v>
      </c>
      <c r="H66" s="14" t="s">
        <v>13</v>
      </c>
      <c r="I66" s="20">
        <v>640</v>
      </c>
      <c r="J66" s="44">
        <f t="shared" si="3"/>
        <v>640</v>
      </c>
      <c r="K66" s="27">
        <v>690</v>
      </c>
      <c r="L66" s="29">
        <f t="shared" si="4"/>
        <v>690</v>
      </c>
    </row>
    <row r="67" spans="1:12" ht="18" customHeight="1">
      <c r="A67" s="18">
        <v>45510</v>
      </c>
      <c r="B67" s="20">
        <v>23660</v>
      </c>
      <c r="C67" s="13"/>
      <c r="D67" s="20"/>
      <c r="E67" s="55"/>
      <c r="F67" s="13"/>
      <c r="G67" s="13">
        <v>1</v>
      </c>
      <c r="H67" s="14" t="s">
        <v>13</v>
      </c>
      <c r="I67" s="13">
        <v>730</v>
      </c>
      <c r="J67" s="44">
        <f t="shared" si="3"/>
        <v>730</v>
      </c>
      <c r="K67" s="27">
        <v>950</v>
      </c>
      <c r="L67" s="29">
        <f t="shared" si="4"/>
        <v>950</v>
      </c>
    </row>
    <row r="68" spans="1:12" ht="18" customHeight="1">
      <c r="A68" s="18">
        <v>45510</v>
      </c>
      <c r="B68" s="20">
        <v>23661</v>
      </c>
      <c r="C68" s="13"/>
      <c r="D68" s="20"/>
      <c r="E68" s="35"/>
      <c r="F68" s="13"/>
      <c r="G68" s="13">
        <v>4</v>
      </c>
      <c r="H68" s="14" t="s">
        <v>13</v>
      </c>
      <c r="I68" s="20">
        <f>2.665*15+6</f>
        <v>45.975000000000001</v>
      </c>
      <c r="J68" s="44">
        <f t="shared" si="3"/>
        <v>183.9</v>
      </c>
      <c r="K68" s="27">
        <v>58.24</v>
      </c>
      <c r="L68" s="29">
        <f t="shared" si="4"/>
        <v>232.96</v>
      </c>
    </row>
    <row r="69" spans="1:12" ht="18" customHeight="1">
      <c r="A69" s="18">
        <v>45510</v>
      </c>
      <c r="B69" s="20">
        <v>23661</v>
      </c>
      <c r="C69" s="13"/>
      <c r="D69" s="20"/>
      <c r="E69" s="35"/>
      <c r="F69" s="13"/>
      <c r="G69" s="13">
        <v>5</v>
      </c>
      <c r="H69" s="14" t="s">
        <v>13</v>
      </c>
      <c r="I69" s="20">
        <f>2.885*15+6</f>
        <v>49.274999999999999</v>
      </c>
      <c r="J69" s="44">
        <f t="shared" si="3"/>
        <v>246.375</v>
      </c>
      <c r="K69" s="27">
        <v>62.28</v>
      </c>
      <c r="L69" s="29">
        <f t="shared" si="4"/>
        <v>311.39999999999998</v>
      </c>
    </row>
    <row r="70" spans="1:12" s="5" customFormat="1" ht="18" customHeight="1">
      <c r="A70" s="39">
        <v>45510</v>
      </c>
      <c r="B70" s="40">
        <v>23662</v>
      </c>
      <c r="C70" s="43"/>
      <c r="D70" s="43"/>
      <c r="E70" s="63"/>
      <c r="F70" s="43"/>
      <c r="G70" s="43">
        <v>5</v>
      </c>
      <c r="H70" s="14" t="s">
        <v>13</v>
      </c>
      <c r="I70" s="40">
        <v>434</v>
      </c>
      <c r="J70" s="42">
        <f t="shared" si="3"/>
        <v>2170</v>
      </c>
      <c r="K70" s="64">
        <v>510</v>
      </c>
      <c r="L70" s="65">
        <f t="shared" si="4"/>
        <v>2550</v>
      </c>
    </row>
    <row r="71" spans="1:12" s="5" customFormat="1" ht="18" customHeight="1">
      <c r="A71" s="39">
        <v>45510</v>
      </c>
      <c r="B71" s="40">
        <v>23662</v>
      </c>
      <c r="C71" s="43"/>
      <c r="D71" s="43"/>
      <c r="E71" s="63"/>
      <c r="F71" s="43"/>
      <c r="G71" s="43">
        <v>5</v>
      </c>
      <c r="H71" s="14" t="s">
        <v>13</v>
      </c>
      <c r="I71" s="40">
        <v>770</v>
      </c>
      <c r="J71" s="42">
        <f t="shared" si="3"/>
        <v>3850</v>
      </c>
      <c r="K71" s="64">
        <v>890</v>
      </c>
      <c r="L71" s="65">
        <f t="shared" si="4"/>
        <v>4450</v>
      </c>
    </row>
    <row r="72" spans="1:12" s="5" customFormat="1" ht="18" customHeight="1">
      <c r="A72" s="39">
        <v>45510</v>
      </c>
      <c r="B72" s="40">
        <v>23662</v>
      </c>
      <c r="C72" s="43"/>
      <c r="D72" s="43"/>
      <c r="E72" s="63"/>
      <c r="F72" s="43"/>
      <c r="G72" s="43">
        <v>5</v>
      </c>
      <c r="H72" s="14" t="s">
        <v>13</v>
      </c>
      <c r="I72" s="40">
        <v>83</v>
      </c>
      <c r="J72" s="42">
        <f t="shared" si="3"/>
        <v>415</v>
      </c>
      <c r="K72" s="64">
        <v>104</v>
      </c>
      <c r="L72" s="65">
        <f t="shared" si="4"/>
        <v>520</v>
      </c>
    </row>
    <row r="73" spans="1:12" s="5" customFormat="1" ht="18" customHeight="1">
      <c r="A73" s="39">
        <v>45510</v>
      </c>
      <c r="B73" s="40">
        <v>23662</v>
      </c>
      <c r="C73" s="43"/>
      <c r="D73" s="43"/>
      <c r="E73" s="63"/>
      <c r="F73" s="43"/>
      <c r="G73" s="43">
        <v>2</v>
      </c>
      <c r="H73" s="14" t="s">
        <v>13</v>
      </c>
      <c r="I73" s="40">
        <v>460</v>
      </c>
      <c r="J73" s="42">
        <f t="shared" si="3"/>
        <v>920</v>
      </c>
      <c r="K73" s="64">
        <v>640</v>
      </c>
      <c r="L73" s="65">
        <f t="shared" si="4"/>
        <v>1280</v>
      </c>
    </row>
    <row r="74" spans="1:12" s="5" customFormat="1" ht="18" customHeight="1">
      <c r="A74" s="39">
        <v>45510</v>
      </c>
      <c r="B74" s="40">
        <v>23646</v>
      </c>
      <c r="C74" s="40"/>
      <c r="D74" s="43"/>
      <c r="E74" s="40"/>
      <c r="F74" s="40"/>
      <c r="G74" s="40">
        <v>2</v>
      </c>
      <c r="H74" s="14" t="s">
        <v>13</v>
      </c>
      <c r="I74" s="40">
        <v>838</v>
      </c>
      <c r="J74" s="42">
        <f t="shared" si="3"/>
        <v>1676</v>
      </c>
      <c r="K74" s="64">
        <v>1150</v>
      </c>
      <c r="L74" s="65">
        <f t="shared" si="4"/>
        <v>2300</v>
      </c>
    </row>
    <row r="75" spans="1:12" s="5" customFormat="1" ht="18" customHeight="1">
      <c r="A75" s="39">
        <v>45510</v>
      </c>
      <c r="B75" s="40">
        <v>23646</v>
      </c>
      <c r="C75" s="40"/>
      <c r="D75" s="43"/>
      <c r="E75" s="40"/>
      <c r="F75" s="40"/>
      <c r="G75" s="40">
        <v>1</v>
      </c>
      <c r="H75" s="14" t="s">
        <v>13</v>
      </c>
      <c r="I75" s="40">
        <v>1840</v>
      </c>
      <c r="J75" s="42">
        <f t="shared" si="3"/>
        <v>1840</v>
      </c>
      <c r="K75" s="64">
        <v>2320</v>
      </c>
      <c r="L75" s="65">
        <f t="shared" si="4"/>
        <v>2320</v>
      </c>
    </row>
    <row r="76" spans="1:12" ht="18" customHeight="1">
      <c r="A76" s="18">
        <v>45510</v>
      </c>
      <c r="B76" s="20">
        <v>23663</v>
      </c>
      <c r="C76" s="35"/>
      <c r="D76" s="35"/>
      <c r="E76" s="13"/>
      <c r="F76" s="13"/>
      <c r="G76" s="57">
        <v>50</v>
      </c>
      <c r="H76" s="14" t="s">
        <v>13</v>
      </c>
      <c r="I76" s="51">
        <f>2.64*8.4+6</f>
        <v>28.176000000000002</v>
      </c>
      <c r="J76" s="44">
        <f t="shared" si="3"/>
        <v>1408.8000000000002</v>
      </c>
      <c r="K76" s="27">
        <v>36.299999999999997</v>
      </c>
      <c r="L76" s="29">
        <f t="shared" si="4"/>
        <v>1814.9999999999998</v>
      </c>
    </row>
    <row r="77" spans="1:12" ht="18" customHeight="1">
      <c r="A77" s="18">
        <v>45510</v>
      </c>
      <c r="B77" s="20">
        <v>23664</v>
      </c>
      <c r="C77" s="35"/>
      <c r="D77" s="35"/>
      <c r="E77" s="13"/>
      <c r="F77" s="13"/>
      <c r="G77" s="57">
        <v>15</v>
      </c>
      <c r="H77" s="14" t="s">
        <v>13</v>
      </c>
      <c r="I77" s="51">
        <v>6</v>
      </c>
      <c r="J77" s="44">
        <f t="shared" si="3"/>
        <v>90</v>
      </c>
      <c r="K77" s="27">
        <v>18.8</v>
      </c>
      <c r="L77" s="29">
        <f t="shared" si="4"/>
        <v>282</v>
      </c>
    </row>
    <row r="78" spans="1:12" ht="18" customHeight="1">
      <c r="A78" s="11">
        <v>45510</v>
      </c>
      <c r="B78" s="51">
        <v>23666</v>
      </c>
      <c r="C78" s="14"/>
      <c r="D78" s="14"/>
      <c r="E78" s="51"/>
      <c r="F78" s="14"/>
      <c r="G78" s="51">
        <v>15</v>
      </c>
      <c r="H78" s="14" t="s">
        <v>13</v>
      </c>
      <c r="I78" s="51">
        <v>419.9</v>
      </c>
      <c r="J78" s="44">
        <f t="shared" si="3"/>
        <v>6298.5</v>
      </c>
      <c r="K78" s="53">
        <v>585</v>
      </c>
      <c r="L78" s="17">
        <f t="shared" si="4"/>
        <v>8775</v>
      </c>
    </row>
    <row r="79" spans="1:12" ht="18" customHeight="1">
      <c r="A79" s="18">
        <v>45510</v>
      </c>
      <c r="B79" s="20">
        <v>23667</v>
      </c>
      <c r="C79" s="66"/>
      <c r="D79" s="67"/>
      <c r="E79" s="20"/>
      <c r="F79" s="20"/>
      <c r="G79" s="21">
        <v>31</v>
      </c>
      <c r="H79" s="14" t="s">
        <v>13</v>
      </c>
      <c r="I79" s="51">
        <f>3.77*26</f>
        <v>98.02</v>
      </c>
      <c r="J79" s="44">
        <f t="shared" si="3"/>
        <v>3038.62</v>
      </c>
      <c r="K79" s="27">
        <v>114.29</v>
      </c>
      <c r="L79" s="29">
        <f t="shared" si="4"/>
        <v>3542.9900000000002</v>
      </c>
    </row>
    <row r="80" spans="1:12" s="5" customFormat="1" ht="18" customHeight="1">
      <c r="A80" s="39">
        <v>45510</v>
      </c>
      <c r="B80" s="40">
        <v>23668</v>
      </c>
      <c r="C80" s="43"/>
      <c r="D80" s="40"/>
      <c r="E80" s="40"/>
      <c r="F80" s="40"/>
      <c r="G80" s="40">
        <v>10</v>
      </c>
      <c r="H80" s="14" t="s">
        <v>13</v>
      </c>
      <c r="I80" s="40">
        <f>15*2.375+6</f>
        <v>41.625</v>
      </c>
      <c r="J80" s="42">
        <f t="shared" si="3"/>
        <v>416.25</v>
      </c>
      <c r="K80" s="64">
        <v>75.31</v>
      </c>
      <c r="L80" s="65">
        <f t="shared" si="4"/>
        <v>753.1</v>
      </c>
    </row>
    <row r="81" spans="1:12" ht="18" customHeight="1">
      <c r="A81" s="18">
        <v>45511</v>
      </c>
      <c r="B81" s="20">
        <v>23672</v>
      </c>
      <c r="C81" s="13"/>
      <c r="D81" s="20"/>
      <c r="E81" s="20"/>
      <c r="F81" s="20"/>
      <c r="G81" s="68">
        <v>2</v>
      </c>
      <c r="H81" s="14" t="s">
        <v>13</v>
      </c>
      <c r="I81" s="40">
        <v>126.77</v>
      </c>
      <c r="J81" s="42">
        <f t="shared" si="3"/>
        <v>253.54</v>
      </c>
      <c r="K81" s="27">
        <v>217.5</v>
      </c>
      <c r="L81" s="27">
        <f t="shared" si="4"/>
        <v>435</v>
      </c>
    </row>
    <row r="82" spans="1:12" ht="18" customHeight="1">
      <c r="A82" s="18">
        <v>45511</v>
      </c>
      <c r="B82" s="20"/>
      <c r="C82" s="19"/>
      <c r="D82" s="19"/>
      <c r="E82" s="20"/>
      <c r="F82" s="20"/>
      <c r="G82" s="20">
        <v>2</v>
      </c>
      <c r="H82" s="14" t="s">
        <v>13</v>
      </c>
      <c r="I82" s="40">
        <v>235</v>
      </c>
      <c r="J82" s="42">
        <f t="shared" si="3"/>
        <v>470</v>
      </c>
      <c r="K82" s="13">
        <v>1</v>
      </c>
      <c r="L82" s="13">
        <v>1</v>
      </c>
    </row>
    <row r="83" spans="1:12" ht="18" customHeight="1">
      <c r="A83" s="18">
        <v>45511</v>
      </c>
      <c r="B83" s="20">
        <v>23673</v>
      </c>
      <c r="C83" s="13"/>
      <c r="D83" s="20"/>
      <c r="E83" s="20"/>
      <c r="F83" s="48"/>
      <c r="G83" s="20">
        <v>1</v>
      </c>
      <c r="H83" s="14" t="s">
        <v>13</v>
      </c>
      <c r="I83" s="40">
        <f>0.356*90+6</f>
        <v>38.04</v>
      </c>
      <c r="J83" s="42">
        <f t="shared" si="3"/>
        <v>38.04</v>
      </c>
      <c r="K83" s="27">
        <v>49.9</v>
      </c>
      <c r="L83" s="27">
        <f t="shared" ref="L83:L107" si="5">K83*G83</f>
        <v>49.9</v>
      </c>
    </row>
    <row r="84" spans="1:12" ht="18" customHeight="1">
      <c r="A84" s="18">
        <v>45511</v>
      </c>
      <c r="B84" s="20">
        <v>23674</v>
      </c>
      <c r="C84" s="13"/>
      <c r="D84" s="35"/>
      <c r="E84" s="20"/>
      <c r="F84" s="48"/>
      <c r="G84" s="20">
        <v>42</v>
      </c>
      <c r="H84" s="14" t="s">
        <v>13</v>
      </c>
      <c r="I84" s="20">
        <f>2.85*8.4+6</f>
        <v>29.94</v>
      </c>
      <c r="J84" s="42">
        <f t="shared" si="3"/>
        <v>1257.48</v>
      </c>
      <c r="K84" s="27">
        <v>34.5</v>
      </c>
      <c r="L84" s="29">
        <f t="shared" si="5"/>
        <v>1449</v>
      </c>
    </row>
    <row r="85" spans="1:12" ht="18" customHeight="1">
      <c r="A85" s="18">
        <v>45511</v>
      </c>
      <c r="B85" s="20">
        <v>23674</v>
      </c>
      <c r="C85" s="13"/>
      <c r="D85" s="35"/>
      <c r="E85" s="20"/>
      <c r="F85" s="48"/>
      <c r="G85" s="20">
        <v>42</v>
      </c>
      <c r="H85" s="14" t="s">
        <v>13</v>
      </c>
      <c r="I85" s="20">
        <f>5.5*8.4+6</f>
        <v>52.2</v>
      </c>
      <c r="J85" s="42">
        <f t="shared" si="3"/>
        <v>2192.4</v>
      </c>
      <c r="K85" s="27">
        <v>58.87</v>
      </c>
      <c r="L85" s="29">
        <f t="shared" si="5"/>
        <v>2472.54</v>
      </c>
    </row>
    <row r="86" spans="1:12" ht="18" customHeight="1">
      <c r="A86" s="18">
        <v>45511</v>
      </c>
      <c r="B86" s="20">
        <v>23674</v>
      </c>
      <c r="C86" s="13"/>
      <c r="D86" s="35"/>
      <c r="E86" s="20"/>
      <c r="F86" s="48"/>
      <c r="G86" s="20">
        <v>11</v>
      </c>
      <c r="H86" s="14" t="s">
        <v>13</v>
      </c>
      <c r="I86" s="20">
        <f>3.82*8.4+6</f>
        <v>38.088000000000001</v>
      </c>
      <c r="J86" s="42">
        <f t="shared" si="3"/>
        <v>418.96800000000002</v>
      </c>
      <c r="K86" s="27">
        <v>47.86</v>
      </c>
      <c r="L86" s="29">
        <f t="shared" si="5"/>
        <v>526.46</v>
      </c>
    </row>
    <row r="87" spans="1:12" ht="18" customHeight="1">
      <c r="A87" s="18">
        <v>45511</v>
      </c>
      <c r="B87" s="20">
        <v>23674</v>
      </c>
      <c r="C87" s="13"/>
      <c r="D87" s="35"/>
      <c r="E87" s="20"/>
      <c r="F87" s="48"/>
      <c r="G87" s="20">
        <v>10</v>
      </c>
      <c r="H87" s="14" t="s">
        <v>13</v>
      </c>
      <c r="I87" s="20">
        <f>2.46*8.4+6</f>
        <v>26.664000000000001</v>
      </c>
      <c r="J87" s="42">
        <f t="shared" si="3"/>
        <v>266.64</v>
      </c>
      <c r="K87" s="27">
        <v>34.1</v>
      </c>
      <c r="L87" s="29">
        <f t="shared" si="5"/>
        <v>341</v>
      </c>
    </row>
    <row r="88" spans="1:12" ht="18" customHeight="1">
      <c r="A88" s="18">
        <v>45511</v>
      </c>
      <c r="B88" s="20">
        <v>23674</v>
      </c>
      <c r="C88" s="13"/>
      <c r="D88" s="35"/>
      <c r="E88" s="20"/>
      <c r="F88" s="48"/>
      <c r="G88" s="20">
        <v>18</v>
      </c>
      <c r="H88" s="14" t="s">
        <v>13</v>
      </c>
      <c r="I88" s="20">
        <f>2.46*16+6</f>
        <v>45.36</v>
      </c>
      <c r="J88" s="42">
        <f t="shared" si="3"/>
        <v>816.48</v>
      </c>
      <c r="K88" s="27">
        <v>59</v>
      </c>
      <c r="L88" s="29">
        <f t="shared" si="5"/>
        <v>1062</v>
      </c>
    </row>
    <row r="89" spans="1:12" ht="18" customHeight="1">
      <c r="A89" s="18">
        <v>45511</v>
      </c>
      <c r="B89" s="20">
        <v>23674</v>
      </c>
      <c r="C89" s="13"/>
      <c r="D89" s="35"/>
      <c r="E89" s="20"/>
      <c r="F89" s="48"/>
      <c r="G89" s="20">
        <v>11</v>
      </c>
      <c r="H89" s="14" t="s">
        <v>13</v>
      </c>
      <c r="I89" s="20">
        <v>29.6</v>
      </c>
      <c r="J89" s="42">
        <f t="shared" si="3"/>
        <v>325.60000000000002</v>
      </c>
      <c r="K89" s="27">
        <v>39.56</v>
      </c>
      <c r="L89" s="29">
        <f t="shared" si="5"/>
        <v>435.16</v>
      </c>
    </row>
    <row r="90" spans="1:12" ht="18" customHeight="1">
      <c r="A90" s="18">
        <v>45511</v>
      </c>
      <c r="B90" s="20">
        <v>23674</v>
      </c>
      <c r="C90" s="13"/>
      <c r="D90" s="35"/>
      <c r="E90" s="20"/>
      <c r="F90" s="48"/>
      <c r="G90" s="20">
        <v>11</v>
      </c>
      <c r="H90" s="14" t="s">
        <v>13</v>
      </c>
      <c r="I90" s="20">
        <f>6.4*2.002+6</f>
        <v>18.812799999999999</v>
      </c>
      <c r="J90" s="42">
        <f t="shared" si="3"/>
        <v>206.9408</v>
      </c>
      <c r="K90" s="27">
        <v>29.46</v>
      </c>
      <c r="L90" s="29">
        <f t="shared" si="5"/>
        <v>324.06</v>
      </c>
    </row>
    <row r="91" spans="1:12" ht="18" customHeight="1">
      <c r="A91" s="18">
        <v>45511</v>
      </c>
      <c r="B91" s="20">
        <v>23674</v>
      </c>
      <c r="C91" s="13"/>
      <c r="D91" s="35"/>
      <c r="E91" s="20"/>
      <c r="F91" s="48"/>
      <c r="G91" s="20">
        <v>2</v>
      </c>
      <c r="H91" s="14" t="s">
        <v>13</v>
      </c>
      <c r="I91" s="20">
        <v>88.5</v>
      </c>
      <c r="J91" s="42">
        <f t="shared" si="3"/>
        <v>177</v>
      </c>
      <c r="K91" s="27">
        <v>110.4</v>
      </c>
      <c r="L91" s="29">
        <f t="shared" si="5"/>
        <v>220.8</v>
      </c>
    </row>
    <row r="92" spans="1:12" ht="18" customHeight="1">
      <c r="A92" s="18">
        <v>45511</v>
      </c>
      <c r="B92" s="20">
        <v>23646</v>
      </c>
      <c r="C92" s="19"/>
      <c r="D92" s="62"/>
      <c r="E92" s="20"/>
      <c r="F92" s="13"/>
      <c r="G92" s="13">
        <v>10</v>
      </c>
      <c r="H92" s="14" t="s">
        <v>13</v>
      </c>
      <c r="I92" s="20">
        <v>235</v>
      </c>
      <c r="J92" s="42">
        <f t="shared" si="3"/>
        <v>2350</v>
      </c>
      <c r="K92" s="27">
        <v>300</v>
      </c>
      <c r="L92" s="29">
        <f t="shared" si="5"/>
        <v>3000</v>
      </c>
    </row>
    <row r="93" spans="1:12" ht="18" customHeight="1">
      <c r="A93" s="11">
        <v>45511</v>
      </c>
      <c r="B93" s="51"/>
      <c r="C93" s="31"/>
      <c r="D93" s="51"/>
      <c r="E93" s="51"/>
      <c r="F93" s="51"/>
      <c r="G93" s="51">
        <v>4</v>
      </c>
      <c r="H93" s="14" t="s">
        <v>13</v>
      </c>
      <c r="I93" s="51">
        <v>825</v>
      </c>
      <c r="J93" s="42">
        <f t="shared" si="3"/>
        <v>3300</v>
      </c>
      <c r="K93" s="53">
        <v>1150</v>
      </c>
      <c r="L93" s="17">
        <f t="shared" si="5"/>
        <v>4600</v>
      </c>
    </row>
    <row r="94" spans="1:12" ht="18" customHeight="1">
      <c r="A94" s="18">
        <v>45512</v>
      </c>
      <c r="B94" s="20">
        <v>23675</v>
      </c>
      <c r="C94" s="21"/>
      <c r="D94" s="20"/>
      <c r="E94" s="19"/>
      <c r="F94" s="20"/>
      <c r="G94" s="21">
        <v>2</v>
      </c>
      <c r="H94" s="14" t="s">
        <v>13</v>
      </c>
      <c r="I94" s="21">
        <v>64.180000000000007</v>
      </c>
      <c r="J94" s="42">
        <f t="shared" si="3"/>
        <v>128.36000000000001</v>
      </c>
      <c r="K94" s="69">
        <v>98</v>
      </c>
      <c r="L94" s="69">
        <f t="shared" si="5"/>
        <v>196</v>
      </c>
    </row>
    <row r="95" spans="1:12" ht="18" customHeight="1">
      <c r="A95" s="18">
        <v>45512</v>
      </c>
      <c r="B95" s="20"/>
      <c r="C95" s="19"/>
      <c r="D95" s="35"/>
      <c r="E95" s="20"/>
      <c r="F95" s="20"/>
      <c r="G95" s="20">
        <v>1</v>
      </c>
      <c r="H95" s="14" t="s">
        <v>13</v>
      </c>
      <c r="I95" s="20">
        <v>825</v>
      </c>
      <c r="J95" s="42">
        <f t="shared" si="3"/>
        <v>825</v>
      </c>
      <c r="K95" s="38">
        <v>980</v>
      </c>
      <c r="L95" s="38">
        <f t="shared" si="5"/>
        <v>980</v>
      </c>
    </row>
    <row r="96" spans="1:12" ht="18" customHeight="1">
      <c r="A96" s="18">
        <v>45512</v>
      </c>
      <c r="B96" s="21">
        <v>23676</v>
      </c>
      <c r="C96" s="13"/>
      <c r="D96" s="13"/>
      <c r="E96" s="45"/>
      <c r="F96" s="46"/>
      <c r="G96" s="47">
        <v>3</v>
      </c>
      <c r="H96" s="14" t="s">
        <v>13</v>
      </c>
      <c r="I96" s="46">
        <v>640</v>
      </c>
      <c r="J96" s="42">
        <f t="shared" si="3"/>
        <v>1920</v>
      </c>
      <c r="K96" s="27">
        <v>690</v>
      </c>
      <c r="L96" s="29">
        <f t="shared" si="5"/>
        <v>2070</v>
      </c>
    </row>
    <row r="97" spans="1:12" ht="18" customHeight="1">
      <c r="A97" s="18">
        <v>45512</v>
      </c>
      <c r="B97" s="21"/>
      <c r="C97" s="19"/>
      <c r="D97" s="13"/>
      <c r="E97" s="45"/>
      <c r="F97" s="46"/>
      <c r="G97" s="47">
        <v>1</v>
      </c>
      <c r="H97" s="14" t="s">
        <v>13</v>
      </c>
      <c r="I97" s="46">
        <v>640</v>
      </c>
      <c r="J97" s="42">
        <f t="shared" si="3"/>
        <v>640</v>
      </c>
      <c r="K97" s="27">
        <v>690</v>
      </c>
      <c r="L97" s="29">
        <f t="shared" si="5"/>
        <v>690</v>
      </c>
    </row>
    <row r="98" spans="1:12" ht="18" customHeight="1">
      <c r="A98" s="18">
        <v>45512</v>
      </c>
      <c r="B98" s="21"/>
      <c r="C98" s="19"/>
      <c r="D98" s="70"/>
      <c r="E98" s="20"/>
      <c r="F98" s="20"/>
      <c r="G98" s="20">
        <v>1</v>
      </c>
      <c r="H98" s="14" t="s">
        <v>13</v>
      </c>
      <c r="I98" s="20">
        <v>1147.5</v>
      </c>
      <c r="J98" s="42">
        <f t="shared" si="3"/>
        <v>1147.5</v>
      </c>
      <c r="K98" s="27">
        <v>1380</v>
      </c>
      <c r="L98" s="29">
        <f t="shared" si="5"/>
        <v>1380</v>
      </c>
    </row>
    <row r="99" spans="1:12" ht="18" customHeight="1">
      <c r="A99" s="18">
        <v>45512</v>
      </c>
      <c r="B99" s="21"/>
      <c r="C99" s="19"/>
      <c r="D99" s="55"/>
      <c r="E99" s="20"/>
      <c r="F99" s="20"/>
      <c r="G99" s="20">
        <v>6</v>
      </c>
      <c r="H99" s="14" t="s">
        <v>13</v>
      </c>
      <c r="I99" s="20">
        <v>1147.5</v>
      </c>
      <c r="J99" s="42">
        <f t="shared" si="3"/>
        <v>6885</v>
      </c>
      <c r="K99" s="27">
        <v>1265</v>
      </c>
      <c r="L99" s="29">
        <f t="shared" si="5"/>
        <v>7590</v>
      </c>
    </row>
    <row r="100" spans="1:12" ht="18" customHeight="1">
      <c r="A100" s="18">
        <v>45512</v>
      </c>
      <c r="B100" s="21"/>
      <c r="C100" s="19"/>
      <c r="D100" s="71"/>
      <c r="E100" s="20"/>
      <c r="F100" s="20"/>
      <c r="G100" s="20">
        <v>1</v>
      </c>
      <c r="H100" s="14" t="s">
        <v>13</v>
      </c>
      <c r="I100" s="20">
        <v>825</v>
      </c>
      <c r="J100" s="42">
        <f t="shared" si="3"/>
        <v>825</v>
      </c>
      <c r="K100" s="27">
        <v>1180</v>
      </c>
      <c r="L100" s="29">
        <f t="shared" si="5"/>
        <v>1180</v>
      </c>
    </row>
    <row r="101" spans="1:12" ht="18" customHeight="1">
      <c r="A101" s="18">
        <v>45512</v>
      </c>
      <c r="B101" s="21">
        <v>23678</v>
      </c>
      <c r="C101" s="13"/>
      <c r="D101" s="70"/>
      <c r="E101" s="20"/>
      <c r="F101" s="20"/>
      <c r="G101" s="20">
        <v>1</v>
      </c>
      <c r="H101" s="14" t="s">
        <v>13</v>
      </c>
      <c r="I101" s="20">
        <f>K101*0.85</f>
        <v>224.4</v>
      </c>
      <c r="J101" s="42">
        <f t="shared" si="3"/>
        <v>224.4</v>
      </c>
      <c r="K101" s="27">
        <v>264</v>
      </c>
      <c r="L101" s="29">
        <f t="shared" si="5"/>
        <v>264</v>
      </c>
    </row>
    <row r="102" spans="1:12" ht="18" customHeight="1">
      <c r="A102" s="18">
        <v>45512</v>
      </c>
      <c r="B102" s="21">
        <v>23678</v>
      </c>
      <c r="C102" s="13"/>
      <c r="D102" s="70"/>
      <c r="E102" s="20"/>
      <c r="F102" s="20"/>
      <c r="G102" s="20">
        <v>1</v>
      </c>
      <c r="H102" s="14" t="s">
        <v>13</v>
      </c>
      <c r="I102" s="20">
        <f>K102*0.85</f>
        <v>241.4</v>
      </c>
      <c r="J102" s="42">
        <f t="shared" si="3"/>
        <v>241.4</v>
      </c>
      <c r="K102" s="27">
        <v>284</v>
      </c>
      <c r="L102" s="29">
        <f t="shared" si="5"/>
        <v>284</v>
      </c>
    </row>
    <row r="103" spans="1:12" ht="18" customHeight="1">
      <c r="A103" s="18">
        <v>45512</v>
      </c>
      <c r="B103" s="21">
        <v>23678</v>
      </c>
      <c r="C103" s="13"/>
      <c r="D103" s="70"/>
      <c r="E103" s="20"/>
      <c r="F103" s="20"/>
      <c r="G103" s="20">
        <v>20</v>
      </c>
      <c r="H103" s="14" t="s">
        <v>13</v>
      </c>
      <c r="I103" s="20">
        <f>4.68*8.4+6</f>
        <v>45.311999999999998</v>
      </c>
      <c r="J103" s="42">
        <f t="shared" si="3"/>
        <v>906.24</v>
      </c>
      <c r="K103" s="27">
        <v>61.48</v>
      </c>
      <c r="L103" s="29">
        <f t="shared" si="5"/>
        <v>1229.5999999999999</v>
      </c>
    </row>
    <row r="104" spans="1:12" ht="18" customHeight="1">
      <c r="A104" s="18">
        <v>45512</v>
      </c>
      <c r="B104" s="21">
        <v>23678</v>
      </c>
      <c r="C104" s="13"/>
      <c r="D104" s="70"/>
      <c r="E104" s="20"/>
      <c r="F104" s="20"/>
      <c r="G104" s="20">
        <v>10</v>
      </c>
      <c r="H104" s="14" t="s">
        <v>13</v>
      </c>
      <c r="I104" s="20">
        <f>2.41*8.4+6</f>
        <v>26.244000000000003</v>
      </c>
      <c r="J104" s="42">
        <f t="shared" si="3"/>
        <v>262.44000000000005</v>
      </c>
      <c r="K104" s="27">
        <v>36.51</v>
      </c>
      <c r="L104" s="29">
        <f t="shared" si="5"/>
        <v>365.09999999999997</v>
      </c>
    </row>
    <row r="105" spans="1:12" ht="18" customHeight="1">
      <c r="A105" s="18">
        <v>45512</v>
      </c>
      <c r="B105" s="21">
        <v>23678</v>
      </c>
      <c r="C105" s="13"/>
      <c r="D105" s="70"/>
      <c r="E105" s="20"/>
      <c r="F105" s="20"/>
      <c r="G105" s="20">
        <v>5</v>
      </c>
      <c r="H105" s="14" t="s">
        <v>13</v>
      </c>
      <c r="I105" s="20">
        <f>1.95*8.4+6</f>
        <v>22.38</v>
      </c>
      <c r="J105" s="42">
        <f t="shared" si="3"/>
        <v>111.89999999999999</v>
      </c>
      <c r="K105" s="27">
        <v>31.45</v>
      </c>
      <c r="L105" s="29">
        <f t="shared" si="5"/>
        <v>157.25</v>
      </c>
    </row>
    <row r="106" spans="1:12" ht="18" customHeight="1">
      <c r="A106" s="18">
        <v>45512</v>
      </c>
      <c r="B106" s="21">
        <v>23678</v>
      </c>
      <c r="C106" s="13"/>
      <c r="D106" s="70"/>
      <c r="E106" s="20"/>
      <c r="F106" s="20"/>
      <c r="G106" s="20">
        <v>5</v>
      </c>
      <c r="H106" s="14" t="s">
        <v>13</v>
      </c>
      <c r="I106" s="20">
        <f>6.6*8.4+6</f>
        <v>61.44</v>
      </c>
      <c r="J106" s="42">
        <f t="shared" si="3"/>
        <v>307.2</v>
      </c>
      <c r="K106" s="27">
        <v>82.6</v>
      </c>
      <c r="L106" s="29">
        <f t="shared" si="5"/>
        <v>413</v>
      </c>
    </row>
    <row r="107" spans="1:12" ht="18" customHeight="1">
      <c r="A107" s="18">
        <v>45512</v>
      </c>
      <c r="B107" s="20">
        <v>23677</v>
      </c>
      <c r="C107" s="13"/>
      <c r="D107" s="72"/>
      <c r="E107" s="20"/>
      <c r="F107" s="20"/>
      <c r="G107" s="20">
        <v>10.199999999999999</v>
      </c>
      <c r="H107" s="14" t="s">
        <v>13</v>
      </c>
      <c r="I107" s="20">
        <v>397.8</v>
      </c>
      <c r="J107" s="42">
        <f t="shared" si="3"/>
        <v>4057.56</v>
      </c>
      <c r="K107" s="27">
        <v>450</v>
      </c>
      <c r="L107" s="29">
        <f t="shared" si="5"/>
        <v>4590</v>
      </c>
    </row>
    <row r="108" spans="1:12" ht="18" customHeight="1">
      <c r="A108" s="18">
        <v>45512</v>
      </c>
      <c r="B108" s="20"/>
      <c r="C108" s="13"/>
      <c r="D108" s="70"/>
      <c r="E108" s="20"/>
      <c r="F108" s="20"/>
      <c r="G108" s="20">
        <v>1</v>
      </c>
      <c r="H108" s="14" t="s">
        <v>13</v>
      </c>
      <c r="I108" s="20">
        <v>0</v>
      </c>
      <c r="J108" s="42">
        <f t="shared" ref="J108:J172" si="6">I108*G108</f>
        <v>0</v>
      </c>
      <c r="K108" s="27">
        <v>1</v>
      </c>
      <c r="L108" s="29">
        <v>1</v>
      </c>
    </row>
    <row r="109" spans="1:12" ht="18" customHeight="1">
      <c r="A109" s="18">
        <v>45512</v>
      </c>
      <c r="B109" s="20"/>
      <c r="C109" s="13"/>
      <c r="D109" s="70"/>
      <c r="E109" s="20"/>
      <c r="F109" s="20"/>
      <c r="G109" s="20">
        <v>1</v>
      </c>
      <c r="H109" s="14" t="s">
        <v>13</v>
      </c>
      <c r="I109" s="20">
        <v>0</v>
      </c>
      <c r="J109" s="42">
        <f t="shared" si="6"/>
        <v>0</v>
      </c>
      <c r="K109" s="27">
        <v>1</v>
      </c>
      <c r="L109" s="29">
        <v>1</v>
      </c>
    </row>
    <row r="110" spans="1:12" ht="18" customHeight="1">
      <c r="A110" s="18">
        <v>45512</v>
      </c>
      <c r="B110" s="20">
        <v>23679</v>
      </c>
      <c r="C110" s="13"/>
      <c r="D110" s="35"/>
      <c r="E110" s="20"/>
      <c r="F110" s="20"/>
      <c r="G110" s="20">
        <v>10</v>
      </c>
      <c r="H110" s="14" t="s">
        <v>13</v>
      </c>
      <c r="I110" s="20">
        <v>36.299999999999997</v>
      </c>
      <c r="J110" s="42">
        <f t="shared" si="6"/>
        <v>363</v>
      </c>
      <c r="K110" s="27">
        <v>52.4</v>
      </c>
      <c r="L110" s="29">
        <f>K110*G110</f>
        <v>524</v>
      </c>
    </row>
    <row r="111" spans="1:12" ht="18" customHeight="1">
      <c r="A111" s="18">
        <v>45513</v>
      </c>
      <c r="B111" s="13">
        <v>23681</v>
      </c>
      <c r="C111" s="49"/>
      <c r="D111" s="20"/>
      <c r="E111" s="20"/>
      <c r="F111" s="20"/>
      <c r="G111" s="20">
        <v>10</v>
      </c>
      <c r="H111" s="14" t="s">
        <v>13</v>
      </c>
      <c r="I111" s="20">
        <v>434</v>
      </c>
      <c r="J111" s="42">
        <f t="shared" si="6"/>
        <v>4340</v>
      </c>
      <c r="K111" s="27">
        <v>495</v>
      </c>
      <c r="L111" s="29">
        <f>K111*G111</f>
        <v>4950</v>
      </c>
    </row>
    <row r="112" spans="1:12" ht="18" customHeight="1">
      <c r="A112" s="18">
        <v>45513</v>
      </c>
      <c r="B112" s="13">
        <v>23681</v>
      </c>
      <c r="C112" s="49"/>
      <c r="D112" s="20"/>
      <c r="E112" s="20"/>
      <c r="F112" s="20"/>
      <c r="G112" s="20">
        <v>1</v>
      </c>
      <c r="H112" s="14" t="s">
        <v>13</v>
      </c>
      <c r="I112" s="20">
        <v>650</v>
      </c>
      <c r="J112" s="42">
        <f t="shared" si="6"/>
        <v>650</v>
      </c>
      <c r="K112" s="27">
        <v>940</v>
      </c>
      <c r="L112" s="29">
        <f>K112*G112</f>
        <v>940</v>
      </c>
    </row>
    <row r="113" spans="1:12" ht="18" customHeight="1">
      <c r="A113" s="18">
        <v>45513</v>
      </c>
      <c r="B113" s="20">
        <v>23682</v>
      </c>
      <c r="C113" s="13"/>
      <c r="D113" s="20"/>
      <c r="E113" s="20"/>
      <c r="F113" s="20"/>
      <c r="G113" s="20">
        <v>19</v>
      </c>
      <c r="H113" s="14" t="s">
        <v>13</v>
      </c>
      <c r="I113" s="20">
        <v>45.9</v>
      </c>
      <c r="J113" s="42">
        <f t="shared" si="6"/>
        <v>872.1</v>
      </c>
      <c r="K113" s="27">
        <v>59</v>
      </c>
      <c r="L113" s="29">
        <f>K113*G113</f>
        <v>1121</v>
      </c>
    </row>
    <row r="114" spans="1:12" ht="18" customHeight="1">
      <c r="A114" s="18">
        <v>45513</v>
      </c>
      <c r="B114" s="13"/>
      <c r="C114" s="13"/>
      <c r="D114" s="20"/>
      <c r="E114" s="20"/>
      <c r="F114" s="51"/>
      <c r="G114" s="20">
        <v>10.199999999999999</v>
      </c>
      <c r="H114" s="14" t="s">
        <v>13</v>
      </c>
      <c r="I114" s="20">
        <v>180</v>
      </c>
      <c r="J114" s="42">
        <f t="shared" si="6"/>
        <v>1835.9999999999998</v>
      </c>
      <c r="K114" s="27">
        <v>243.04</v>
      </c>
      <c r="L114" s="29">
        <v>2479</v>
      </c>
    </row>
    <row r="115" spans="1:12" ht="18" customHeight="1">
      <c r="A115" s="18">
        <v>45513</v>
      </c>
      <c r="B115" s="20">
        <v>23683</v>
      </c>
      <c r="C115" s="13"/>
      <c r="D115" s="13"/>
      <c r="E115" s="13"/>
      <c r="F115" s="20"/>
      <c r="G115" s="20">
        <v>22.5</v>
      </c>
      <c r="H115" s="14" t="s">
        <v>13</v>
      </c>
      <c r="I115" s="20">
        <v>419.9</v>
      </c>
      <c r="J115" s="42">
        <f t="shared" si="6"/>
        <v>9447.75</v>
      </c>
      <c r="K115" s="27">
        <v>585</v>
      </c>
      <c r="L115" s="29">
        <f>K115*G115</f>
        <v>13162.5</v>
      </c>
    </row>
    <row r="116" spans="1:12" ht="18" customHeight="1">
      <c r="A116" s="18">
        <v>45513</v>
      </c>
      <c r="B116" s="20">
        <v>23684</v>
      </c>
      <c r="C116" s="13"/>
      <c r="D116" s="13"/>
      <c r="E116" s="13"/>
      <c r="F116" s="20"/>
      <c r="G116" s="20">
        <v>52</v>
      </c>
      <c r="H116" s="14" t="s">
        <v>13</v>
      </c>
      <c r="I116" s="20">
        <v>31.83</v>
      </c>
      <c r="J116" s="42">
        <f t="shared" si="6"/>
        <v>1655.1599999999999</v>
      </c>
      <c r="K116" s="27">
        <v>48</v>
      </c>
      <c r="L116" s="29">
        <f>K116*G116</f>
        <v>2496</v>
      </c>
    </row>
    <row r="117" spans="1:12" s="7" customFormat="1" ht="18" customHeight="1">
      <c r="A117" s="22">
        <v>45513</v>
      </c>
      <c r="B117" s="33">
        <v>23686</v>
      </c>
      <c r="C117" s="24"/>
      <c r="D117" s="33"/>
      <c r="E117" s="23"/>
      <c r="F117" s="33"/>
      <c r="G117" s="33">
        <v>2</v>
      </c>
      <c r="H117" s="14" t="s">
        <v>13</v>
      </c>
      <c r="I117" s="33">
        <v>41.5</v>
      </c>
      <c r="J117" s="73">
        <f t="shared" si="6"/>
        <v>83</v>
      </c>
      <c r="K117" s="74">
        <v>0</v>
      </c>
      <c r="L117" s="75">
        <f>K117*G117</f>
        <v>0</v>
      </c>
    </row>
    <row r="118" spans="1:12" s="7" customFormat="1" ht="18" customHeight="1">
      <c r="A118" s="22">
        <v>45513</v>
      </c>
      <c r="B118" s="33">
        <v>23686</v>
      </c>
      <c r="C118" s="76"/>
      <c r="D118" s="33"/>
      <c r="E118" s="23"/>
      <c r="F118" s="33"/>
      <c r="G118" s="33">
        <v>1</v>
      </c>
      <c r="H118" s="14" t="s">
        <v>13</v>
      </c>
      <c r="I118" s="33">
        <v>83</v>
      </c>
      <c r="J118" s="73">
        <f t="shared" si="6"/>
        <v>83</v>
      </c>
      <c r="K118" s="74">
        <v>0</v>
      </c>
      <c r="L118" s="75">
        <f>K118*G118</f>
        <v>0</v>
      </c>
    </row>
    <row r="119" spans="1:12" ht="18" customHeight="1">
      <c r="A119" s="18">
        <v>45513</v>
      </c>
      <c r="B119" s="20"/>
      <c r="C119" s="19"/>
      <c r="D119" s="20"/>
      <c r="E119" s="20"/>
      <c r="F119" s="20"/>
      <c r="G119" s="20">
        <v>22.8</v>
      </c>
      <c r="H119" s="14" t="s">
        <v>13</v>
      </c>
      <c r="I119" s="20">
        <v>180</v>
      </c>
      <c r="J119" s="42">
        <f t="shared" si="6"/>
        <v>4104</v>
      </c>
      <c r="K119" s="27">
        <v>235.53</v>
      </c>
      <c r="L119" s="29">
        <v>5370</v>
      </c>
    </row>
    <row r="120" spans="1:12" ht="18" customHeight="1">
      <c r="A120" s="18">
        <v>45513</v>
      </c>
      <c r="B120" s="20"/>
      <c r="C120" s="19"/>
      <c r="D120" s="20"/>
      <c r="E120" s="21"/>
      <c r="F120" s="21"/>
      <c r="G120" s="20">
        <v>1</v>
      </c>
      <c r="H120" s="14" t="s">
        <v>13</v>
      </c>
      <c r="I120" s="20">
        <v>825</v>
      </c>
      <c r="J120" s="42">
        <f t="shared" si="6"/>
        <v>825</v>
      </c>
      <c r="K120" s="27">
        <v>1140</v>
      </c>
      <c r="L120" s="29">
        <f t="shared" ref="L120:L131" si="7">K120*G120</f>
        <v>1140</v>
      </c>
    </row>
    <row r="121" spans="1:12" ht="18" customHeight="1">
      <c r="A121" s="18">
        <v>45513</v>
      </c>
      <c r="B121" s="20"/>
      <c r="C121" s="19"/>
      <c r="D121" s="20"/>
      <c r="E121" s="13"/>
      <c r="F121" s="20"/>
      <c r="G121" s="20">
        <v>5</v>
      </c>
      <c r="H121" s="14" t="s">
        <v>13</v>
      </c>
      <c r="I121" s="20">
        <v>1147.5</v>
      </c>
      <c r="J121" s="42">
        <f t="shared" si="6"/>
        <v>5737.5</v>
      </c>
      <c r="K121" s="27">
        <v>1265</v>
      </c>
      <c r="L121" s="29">
        <f t="shared" si="7"/>
        <v>6325</v>
      </c>
    </row>
    <row r="122" spans="1:12" ht="18" customHeight="1">
      <c r="A122" s="18">
        <v>45513</v>
      </c>
      <c r="B122" s="20"/>
      <c r="C122" s="19"/>
      <c r="D122" s="19"/>
      <c r="E122" s="20"/>
      <c r="F122" s="20"/>
      <c r="G122" s="20">
        <v>1</v>
      </c>
      <c r="H122" s="14" t="s">
        <v>13</v>
      </c>
      <c r="I122" s="20">
        <v>825</v>
      </c>
      <c r="J122" s="42">
        <f t="shared" si="6"/>
        <v>825</v>
      </c>
      <c r="K122" s="27">
        <v>1150</v>
      </c>
      <c r="L122" s="29">
        <f t="shared" si="7"/>
        <v>1150</v>
      </c>
    </row>
    <row r="123" spans="1:12" ht="18" customHeight="1">
      <c r="A123" s="18">
        <v>45513</v>
      </c>
      <c r="B123" s="20">
        <v>23687</v>
      </c>
      <c r="C123" s="13"/>
      <c r="D123" s="35"/>
      <c r="E123" s="13"/>
      <c r="F123" s="20"/>
      <c r="G123" s="20">
        <v>10</v>
      </c>
      <c r="H123" s="14" t="s">
        <v>13</v>
      </c>
      <c r="I123" s="20">
        <v>205</v>
      </c>
      <c r="J123" s="42">
        <f t="shared" si="6"/>
        <v>2050</v>
      </c>
      <c r="K123" s="27">
        <v>228</v>
      </c>
      <c r="L123" s="29">
        <f t="shared" si="7"/>
        <v>2280</v>
      </c>
    </row>
    <row r="124" spans="1:12" ht="18" customHeight="1">
      <c r="A124" s="18">
        <v>45513</v>
      </c>
      <c r="B124" s="20">
        <v>23688</v>
      </c>
      <c r="C124" s="13"/>
      <c r="D124" s="35"/>
      <c r="E124" s="13"/>
      <c r="F124" s="20"/>
      <c r="G124" s="20">
        <v>1</v>
      </c>
      <c r="H124" s="14" t="s">
        <v>13</v>
      </c>
      <c r="I124" s="20">
        <v>838</v>
      </c>
      <c r="J124" s="42">
        <f>I124*G124</f>
        <v>838</v>
      </c>
      <c r="K124" s="27">
        <v>1050</v>
      </c>
      <c r="L124" s="29">
        <f t="shared" si="7"/>
        <v>1050</v>
      </c>
    </row>
    <row r="125" spans="1:12" ht="18" customHeight="1">
      <c r="A125" s="18">
        <v>45513</v>
      </c>
      <c r="B125" s="20">
        <v>23689</v>
      </c>
      <c r="C125" s="13"/>
      <c r="D125" s="13"/>
      <c r="E125" s="20"/>
      <c r="F125" s="20"/>
      <c r="G125" s="21">
        <v>10</v>
      </c>
      <c r="H125" s="14" t="s">
        <v>13</v>
      </c>
      <c r="I125" s="21">
        <f>6.3*26</f>
        <v>163.79999999999998</v>
      </c>
      <c r="J125" s="42">
        <f t="shared" ref="J125:J127" si="8">I125*G125</f>
        <v>1637.9999999999998</v>
      </c>
      <c r="K125" s="27">
        <v>189</v>
      </c>
      <c r="L125" s="29">
        <f>K125*G125</f>
        <v>1890</v>
      </c>
    </row>
    <row r="126" spans="1:12" ht="18" customHeight="1">
      <c r="A126" s="18">
        <v>45513</v>
      </c>
      <c r="B126" s="20">
        <v>23689</v>
      </c>
      <c r="C126" s="49"/>
      <c r="D126" s="13"/>
      <c r="E126" s="20"/>
      <c r="F126" s="20"/>
      <c r="G126" s="21">
        <v>0.5</v>
      </c>
      <c r="H126" s="14" t="s">
        <v>13</v>
      </c>
      <c r="I126" s="21">
        <v>13</v>
      </c>
      <c r="J126" s="42">
        <f t="shared" si="8"/>
        <v>6.5</v>
      </c>
      <c r="K126" s="27">
        <v>0</v>
      </c>
      <c r="L126" s="29">
        <f>K126*G126</f>
        <v>0</v>
      </c>
    </row>
    <row r="127" spans="1:12" ht="18" customHeight="1">
      <c r="A127" s="18">
        <v>45514</v>
      </c>
      <c r="B127" s="20"/>
      <c r="C127" s="19"/>
      <c r="D127" s="20"/>
      <c r="E127" s="20"/>
      <c r="F127" s="20"/>
      <c r="G127" s="20">
        <v>10.4</v>
      </c>
      <c r="H127" s="14" t="s">
        <v>13</v>
      </c>
      <c r="I127" s="20">
        <v>180</v>
      </c>
      <c r="J127" s="77">
        <f t="shared" si="8"/>
        <v>1872</v>
      </c>
      <c r="K127" s="78">
        <v>238.46</v>
      </c>
      <c r="L127" s="78">
        <v>2480</v>
      </c>
    </row>
    <row r="128" spans="1:12" ht="18" customHeight="1">
      <c r="A128" s="18">
        <v>45516</v>
      </c>
      <c r="B128" s="20">
        <v>23690</v>
      </c>
      <c r="C128" s="13"/>
      <c r="D128" s="35"/>
      <c r="E128" s="20"/>
      <c r="F128" s="20"/>
      <c r="G128" s="21">
        <v>6</v>
      </c>
      <c r="H128" s="14" t="s">
        <v>13</v>
      </c>
      <c r="I128" s="21">
        <f>4.73*26</f>
        <v>122.98000000000002</v>
      </c>
      <c r="J128" s="42">
        <f t="shared" si="6"/>
        <v>737.88000000000011</v>
      </c>
      <c r="K128" s="27">
        <v>126.7</v>
      </c>
      <c r="L128" s="29">
        <f t="shared" si="7"/>
        <v>760.2</v>
      </c>
    </row>
    <row r="129" spans="1:12" ht="18" customHeight="1">
      <c r="A129" s="18">
        <v>45516</v>
      </c>
      <c r="B129" s="20">
        <v>23691</v>
      </c>
      <c r="C129" s="13"/>
      <c r="D129" s="20"/>
      <c r="E129" s="20"/>
      <c r="F129" s="13"/>
      <c r="G129" s="20">
        <v>12</v>
      </c>
      <c r="H129" s="14" t="s">
        <v>13</v>
      </c>
      <c r="I129" s="20">
        <f>1.2*90+6</f>
        <v>114</v>
      </c>
      <c r="J129" s="42">
        <f t="shared" si="6"/>
        <v>1368</v>
      </c>
      <c r="K129" s="27">
        <v>127.6</v>
      </c>
      <c r="L129" s="29">
        <f t="shared" si="7"/>
        <v>1531.1999999999998</v>
      </c>
    </row>
    <row r="130" spans="1:12" ht="18" customHeight="1">
      <c r="A130" s="18">
        <v>45516</v>
      </c>
      <c r="B130" s="20">
        <v>23692</v>
      </c>
      <c r="C130" s="13"/>
      <c r="D130" s="20"/>
      <c r="E130" s="20"/>
      <c r="F130" s="13"/>
      <c r="G130" s="20">
        <v>3</v>
      </c>
      <c r="H130" s="14" t="s">
        <v>13</v>
      </c>
      <c r="I130" s="20">
        <v>770</v>
      </c>
      <c r="J130" s="42">
        <f t="shared" si="6"/>
        <v>2310</v>
      </c>
      <c r="K130" s="27">
        <v>830</v>
      </c>
      <c r="L130" s="29">
        <f t="shared" si="7"/>
        <v>2490</v>
      </c>
    </row>
    <row r="131" spans="1:12" ht="18" customHeight="1">
      <c r="A131" s="18">
        <v>45516</v>
      </c>
      <c r="B131" s="20"/>
      <c r="C131" s="19"/>
      <c r="D131" s="20"/>
      <c r="E131" s="20"/>
      <c r="F131" s="20"/>
      <c r="G131" s="20">
        <v>7.6</v>
      </c>
      <c r="H131" s="14" t="s">
        <v>13</v>
      </c>
      <c r="I131" s="20">
        <v>397.8</v>
      </c>
      <c r="J131" s="42">
        <f t="shared" si="6"/>
        <v>3023.2799999999997</v>
      </c>
      <c r="K131" s="27">
        <v>475</v>
      </c>
      <c r="L131" s="29">
        <f t="shared" si="7"/>
        <v>3610</v>
      </c>
    </row>
    <row r="132" spans="1:12" ht="18" customHeight="1">
      <c r="A132" s="18">
        <v>45516</v>
      </c>
      <c r="B132" s="20"/>
      <c r="C132" s="49"/>
      <c r="D132" s="19"/>
      <c r="E132" s="20"/>
      <c r="F132" s="20"/>
      <c r="G132" s="20">
        <v>1</v>
      </c>
      <c r="H132" s="14" t="s">
        <v>13</v>
      </c>
      <c r="I132" s="20">
        <v>0</v>
      </c>
      <c r="J132" s="42">
        <f t="shared" si="6"/>
        <v>0</v>
      </c>
      <c r="K132" s="27">
        <v>0</v>
      </c>
      <c r="L132" s="29">
        <v>0</v>
      </c>
    </row>
    <row r="133" spans="1:12" ht="18" customHeight="1">
      <c r="A133" s="18">
        <v>45516</v>
      </c>
      <c r="B133" s="20"/>
      <c r="C133" s="19"/>
      <c r="D133" s="79"/>
      <c r="E133" s="20"/>
      <c r="F133" s="20"/>
      <c r="G133" s="20">
        <v>11</v>
      </c>
      <c r="H133" s="14" t="s">
        <v>13</v>
      </c>
      <c r="I133" s="20">
        <v>87</v>
      </c>
      <c r="J133" s="42">
        <f t="shared" si="6"/>
        <v>957</v>
      </c>
      <c r="K133" s="27">
        <v>100</v>
      </c>
      <c r="L133" s="29">
        <f>K133*G133</f>
        <v>1100</v>
      </c>
    </row>
    <row r="134" spans="1:12" ht="18" customHeight="1">
      <c r="A134" s="18">
        <v>45517</v>
      </c>
      <c r="B134" s="20">
        <v>23693</v>
      </c>
      <c r="C134" s="49"/>
      <c r="D134" s="35"/>
      <c r="E134" s="20"/>
      <c r="F134" s="20"/>
      <c r="G134" s="21">
        <v>2</v>
      </c>
      <c r="H134" s="14" t="s">
        <v>13</v>
      </c>
      <c r="I134" s="21">
        <f>2.1*15+6</f>
        <v>37.5</v>
      </c>
      <c r="J134" s="42">
        <f t="shared" si="6"/>
        <v>75</v>
      </c>
      <c r="K134" s="27">
        <v>62</v>
      </c>
      <c r="L134" s="29">
        <f>K134*G134</f>
        <v>124</v>
      </c>
    </row>
    <row r="135" spans="1:12" ht="18" customHeight="1">
      <c r="A135" s="18">
        <v>45517</v>
      </c>
      <c r="B135" s="20"/>
      <c r="C135" s="19"/>
      <c r="D135" s="20"/>
      <c r="E135" s="20"/>
      <c r="F135" s="20"/>
      <c r="G135" s="20">
        <v>3</v>
      </c>
      <c r="H135" s="14" t="s">
        <v>13</v>
      </c>
      <c r="I135" s="20">
        <v>1840</v>
      </c>
      <c r="J135" s="42">
        <f t="shared" si="6"/>
        <v>5520</v>
      </c>
      <c r="K135" s="27">
        <v>2300</v>
      </c>
      <c r="L135" s="29">
        <f>K135*G135</f>
        <v>6900</v>
      </c>
    </row>
    <row r="136" spans="1:12" ht="18" customHeight="1">
      <c r="A136" s="18">
        <v>45517</v>
      </c>
      <c r="B136" s="80">
        <v>23695</v>
      </c>
      <c r="C136" s="13"/>
      <c r="D136" s="35"/>
      <c r="E136" s="20"/>
      <c r="F136" s="46"/>
      <c r="G136" s="47">
        <v>3</v>
      </c>
      <c r="H136" s="14" t="s">
        <v>13</v>
      </c>
      <c r="I136" s="46">
        <v>640</v>
      </c>
      <c r="J136" s="42">
        <f t="shared" si="6"/>
        <v>1920</v>
      </c>
      <c r="K136" s="27">
        <v>750</v>
      </c>
      <c r="L136" s="29">
        <f>K136*G136</f>
        <v>2250</v>
      </c>
    </row>
    <row r="137" spans="1:12" ht="18" customHeight="1">
      <c r="A137" s="18">
        <v>45517</v>
      </c>
      <c r="B137" s="20">
        <v>23696</v>
      </c>
      <c r="C137" s="49"/>
      <c r="D137" s="13"/>
      <c r="E137" s="20"/>
      <c r="F137" s="20"/>
      <c r="G137" s="20">
        <v>10</v>
      </c>
      <c r="H137" s="14" t="s">
        <v>13</v>
      </c>
      <c r="I137" s="20">
        <v>167.5</v>
      </c>
      <c r="J137" s="42">
        <f t="shared" si="6"/>
        <v>1675</v>
      </c>
      <c r="K137" s="27">
        <v>237</v>
      </c>
      <c r="L137" s="29">
        <v>2370</v>
      </c>
    </row>
    <row r="138" spans="1:12" ht="18" customHeight="1">
      <c r="A138" s="18">
        <v>45517</v>
      </c>
      <c r="B138" s="20"/>
      <c r="C138" s="19"/>
      <c r="D138" s="13"/>
      <c r="E138" s="20"/>
      <c r="F138" s="13"/>
      <c r="G138" s="13">
        <v>15.2</v>
      </c>
      <c r="H138" s="14" t="s">
        <v>13</v>
      </c>
      <c r="I138" s="13">
        <v>180</v>
      </c>
      <c r="J138" s="42">
        <f t="shared" si="6"/>
        <v>2736</v>
      </c>
      <c r="K138" s="27">
        <v>243.42</v>
      </c>
      <c r="L138" s="29">
        <v>3700</v>
      </c>
    </row>
    <row r="139" spans="1:12" ht="18" customHeight="1">
      <c r="A139" s="11">
        <v>45517</v>
      </c>
      <c r="B139" s="51"/>
      <c r="C139" s="31"/>
      <c r="D139" s="14"/>
      <c r="E139" s="51"/>
      <c r="F139" s="51"/>
      <c r="G139" s="51">
        <v>1</v>
      </c>
      <c r="H139" s="14" t="s">
        <v>13</v>
      </c>
      <c r="I139" s="51">
        <v>1147.5</v>
      </c>
      <c r="J139" s="42">
        <f t="shared" si="6"/>
        <v>1147.5</v>
      </c>
      <c r="K139" s="53">
        <v>1552.5</v>
      </c>
      <c r="L139" s="53">
        <f t="shared" ref="L139:L173" si="9">K139*G139</f>
        <v>1552.5</v>
      </c>
    </row>
    <row r="140" spans="1:12" ht="18" customHeight="1">
      <c r="A140" s="18">
        <v>45518</v>
      </c>
      <c r="B140" s="49">
        <v>23700</v>
      </c>
      <c r="C140" s="13"/>
      <c r="D140" s="20"/>
      <c r="E140" s="20"/>
      <c r="F140" s="20"/>
      <c r="G140" s="20">
        <v>2</v>
      </c>
      <c r="H140" s="14" t="s">
        <v>13</v>
      </c>
      <c r="I140" s="20">
        <v>215.31</v>
      </c>
      <c r="J140" s="42">
        <f t="shared" si="6"/>
        <v>430.62</v>
      </c>
      <c r="K140" s="27">
        <v>380.85</v>
      </c>
      <c r="L140" s="29">
        <f t="shared" si="9"/>
        <v>761.7</v>
      </c>
    </row>
    <row r="141" spans="1:12" ht="18" customHeight="1">
      <c r="A141" s="18">
        <v>45518</v>
      </c>
      <c r="B141" s="20">
        <v>23701</v>
      </c>
      <c r="C141" s="20"/>
      <c r="D141" s="13"/>
      <c r="E141" s="20"/>
      <c r="F141" s="20"/>
      <c r="G141" s="20">
        <v>52</v>
      </c>
      <c r="H141" s="14" t="s">
        <v>13</v>
      </c>
      <c r="I141" s="20">
        <v>6</v>
      </c>
      <c r="J141" s="42">
        <f t="shared" si="6"/>
        <v>312</v>
      </c>
      <c r="K141" s="27">
        <f>(6.1*11+10)*0.92</f>
        <v>70.932000000000002</v>
      </c>
      <c r="L141" s="29">
        <f t="shared" si="9"/>
        <v>3688.4639999999999</v>
      </c>
    </row>
    <row r="142" spans="1:12" ht="18" customHeight="1">
      <c r="A142" s="18">
        <v>45518</v>
      </c>
      <c r="B142" s="20">
        <v>23701</v>
      </c>
      <c r="C142" s="20"/>
      <c r="D142" s="13"/>
      <c r="E142" s="20"/>
      <c r="F142" s="20"/>
      <c r="G142" s="20">
        <v>52</v>
      </c>
      <c r="H142" s="14" t="s">
        <v>13</v>
      </c>
      <c r="I142" s="20">
        <v>6</v>
      </c>
      <c r="J142" s="42">
        <f t="shared" si="6"/>
        <v>312</v>
      </c>
      <c r="K142" s="27">
        <f>(2.34*11+10)*0.92</f>
        <v>32.880799999999994</v>
      </c>
      <c r="L142" s="29">
        <f t="shared" si="9"/>
        <v>1709.8015999999998</v>
      </c>
    </row>
    <row r="143" spans="1:12" ht="18" customHeight="1">
      <c r="A143" s="81">
        <v>45518</v>
      </c>
      <c r="B143" s="20">
        <v>23701</v>
      </c>
      <c r="C143" s="82"/>
      <c r="D143" s="13"/>
      <c r="E143" s="82"/>
      <c r="F143" s="82"/>
      <c r="G143" s="82">
        <v>52</v>
      </c>
      <c r="H143" s="14" t="s">
        <v>13</v>
      </c>
      <c r="I143" s="20">
        <v>6</v>
      </c>
      <c r="J143" s="42">
        <f t="shared" si="6"/>
        <v>312</v>
      </c>
      <c r="K143" s="27">
        <f>(2.49*11+10)*0.92</f>
        <v>34.398800000000001</v>
      </c>
      <c r="L143" s="29">
        <f t="shared" si="9"/>
        <v>1788.7376000000002</v>
      </c>
    </row>
    <row r="144" spans="1:12" ht="18" customHeight="1">
      <c r="A144" s="18">
        <v>45520</v>
      </c>
      <c r="B144" s="20">
        <v>23706</v>
      </c>
      <c r="C144" s="20"/>
      <c r="D144" s="13"/>
      <c r="E144" s="20"/>
      <c r="F144" s="20"/>
      <c r="G144" s="20">
        <v>11</v>
      </c>
      <c r="H144" s="14" t="s">
        <v>13</v>
      </c>
      <c r="I144" s="20">
        <v>6</v>
      </c>
      <c r="J144" s="42">
        <f t="shared" si="6"/>
        <v>66</v>
      </c>
      <c r="K144" s="27">
        <f>(6.49*11+10)*0.92</f>
        <v>74.878799999999998</v>
      </c>
      <c r="L144" s="29">
        <f t="shared" si="9"/>
        <v>823.66679999999997</v>
      </c>
    </row>
    <row r="145" spans="1:12" ht="18" customHeight="1">
      <c r="A145" s="18">
        <v>45520</v>
      </c>
      <c r="B145" s="20">
        <v>23706</v>
      </c>
      <c r="C145" s="20"/>
      <c r="D145" s="13"/>
      <c r="E145" s="20"/>
      <c r="F145" s="20"/>
      <c r="G145" s="20">
        <v>11</v>
      </c>
      <c r="H145" s="14" t="s">
        <v>13</v>
      </c>
      <c r="I145" s="20">
        <v>6</v>
      </c>
      <c r="J145" s="42">
        <f t="shared" si="6"/>
        <v>66</v>
      </c>
      <c r="K145" s="27">
        <f>(0.705*11+10)*0.92</f>
        <v>16.334599999999998</v>
      </c>
      <c r="L145" s="29">
        <f t="shared" si="9"/>
        <v>179.68059999999997</v>
      </c>
    </row>
    <row r="146" spans="1:12" ht="18" customHeight="1">
      <c r="A146" s="18">
        <v>45520</v>
      </c>
      <c r="B146" s="20">
        <v>23707</v>
      </c>
      <c r="C146" s="20"/>
      <c r="D146" s="13"/>
      <c r="E146" s="20"/>
      <c r="F146" s="20"/>
      <c r="G146" s="20">
        <v>2</v>
      </c>
      <c r="H146" s="14" t="s">
        <v>13</v>
      </c>
      <c r="I146" s="20">
        <v>43.35</v>
      </c>
      <c r="J146" s="42">
        <f t="shared" si="6"/>
        <v>86.7</v>
      </c>
      <c r="K146" s="20">
        <f>(2.49*24+10)*0.92</f>
        <v>64.179200000000009</v>
      </c>
      <c r="L146" s="29">
        <f t="shared" si="9"/>
        <v>128.35840000000002</v>
      </c>
    </row>
    <row r="147" spans="1:12" ht="18" customHeight="1">
      <c r="A147" s="18">
        <v>45520</v>
      </c>
      <c r="B147" s="13">
        <v>23706</v>
      </c>
      <c r="C147" s="13"/>
      <c r="D147" s="13"/>
      <c r="E147" s="20"/>
      <c r="F147" s="20"/>
      <c r="G147" s="13">
        <v>52</v>
      </c>
      <c r="H147" s="14" t="s">
        <v>13</v>
      </c>
      <c r="I147" s="20">
        <v>6</v>
      </c>
      <c r="J147" s="42">
        <f t="shared" si="6"/>
        <v>312</v>
      </c>
      <c r="K147" s="27">
        <f>(0.49*11+10)*0.92</f>
        <v>14.158800000000001</v>
      </c>
      <c r="L147" s="29">
        <f t="shared" si="9"/>
        <v>736.25760000000002</v>
      </c>
    </row>
    <row r="148" spans="1:12" ht="18" customHeight="1">
      <c r="A148" s="83">
        <v>45519</v>
      </c>
      <c r="B148" s="13">
        <v>23703</v>
      </c>
      <c r="C148" s="13"/>
      <c r="D148" s="13"/>
      <c r="E148" s="13"/>
      <c r="F148" s="13"/>
      <c r="G148" s="13">
        <v>12</v>
      </c>
      <c r="H148" s="14" t="s">
        <v>13</v>
      </c>
      <c r="I148" s="13">
        <v>50.46</v>
      </c>
      <c r="J148" s="42">
        <f t="shared" si="6"/>
        <v>605.52</v>
      </c>
      <c r="K148" s="20">
        <v>67.959999999999994</v>
      </c>
      <c r="L148" s="29">
        <f t="shared" si="9"/>
        <v>815.52</v>
      </c>
    </row>
    <row r="149" spans="1:12" ht="18" customHeight="1">
      <c r="A149" s="83">
        <v>45519</v>
      </c>
      <c r="B149" s="13">
        <v>23703</v>
      </c>
      <c r="C149" s="13"/>
      <c r="D149" s="13"/>
      <c r="E149" s="13"/>
      <c r="F149" s="13"/>
      <c r="G149" s="13">
        <v>12</v>
      </c>
      <c r="H149" s="14" t="s">
        <v>13</v>
      </c>
      <c r="I149" s="13">
        <v>52.8</v>
      </c>
      <c r="J149" s="42">
        <f t="shared" si="6"/>
        <v>633.59999999999991</v>
      </c>
      <c r="K149" s="20">
        <v>65.41</v>
      </c>
      <c r="L149" s="29">
        <f t="shared" si="9"/>
        <v>784.92</v>
      </c>
    </row>
    <row r="150" spans="1:12" ht="18" customHeight="1">
      <c r="A150" s="83">
        <v>45519</v>
      </c>
      <c r="B150" s="13">
        <v>23704</v>
      </c>
      <c r="C150" s="13"/>
      <c r="D150" s="13"/>
      <c r="E150" s="13"/>
      <c r="F150" s="13"/>
      <c r="G150" s="56">
        <v>50</v>
      </c>
      <c r="H150" s="14" t="s">
        <v>13</v>
      </c>
      <c r="I150" s="56">
        <v>18.21</v>
      </c>
      <c r="J150" s="42">
        <f t="shared" si="6"/>
        <v>910.5</v>
      </c>
      <c r="K150" s="56">
        <v>24</v>
      </c>
      <c r="L150" s="29">
        <f t="shared" si="9"/>
        <v>1200</v>
      </c>
    </row>
    <row r="151" spans="1:12" ht="18" customHeight="1">
      <c r="A151" s="84">
        <v>45519</v>
      </c>
      <c r="B151" s="85">
        <v>23705</v>
      </c>
      <c r="C151" s="85"/>
      <c r="D151" s="85"/>
      <c r="E151" s="85"/>
      <c r="F151" s="85"/>
      <c r="G151" s="85">
        <v>2</v>
      </c>
      <c r="H151" s="14" t="s">
        <v>13</v>
      </c>
      <c r="I151" s="85">
        <v>640</v>
      </c>
      <c r="J151" s="42">
        <f t="shared" si="6"/>
        <v>1280</v>
      </c>
      <c r="K151" s="85">
        <v>690</v>
      </c>
      <c r="L151" s="29">
        <f t="shared" si="9"/>
        <v>1380</v>
      </c>
    </row>
    <row r="152" spans="1:12" ht="18" customHeight="1">
      <c r="A152" s="11">
        <v>45520</v>
      </c>
      <c r="B152" s="14">
        <v>23709</v>
      </c>
      <c r="C152" s="14"/>
      <c r="D152" s="14"/>
      <c r="E152" s="20"/>
      <c r="F152" s="13"/>
      <c r="G152" s="13">
        <v>25</v>
      </c>
      <c r="H152" s="14" t="s">
        <v>13</v>
      </c>
      <c r="I152" s="13">
        <v>6</v>
      </c>
      <c r="J152" s="42">
        <f t="shared" si="6"/>
        <v>150</v>
      </c>
      <c r="K152" s="13">
        <v>62.25</v>
      </c>
      <c r="L152" s="29">
        <f t="shared" si="9"/>
        <v>1556.25</v>
      </c>
    </row>
    <row r="153" spans="1:12" ht="18" customHeight="1">
      <c r="A153" s="86">
        <v>45520</v>
      </c>
      <c r="B153" s="14">
        <v>23710</v>
      </c>
      <c r="C153" s="14"/>
      <c r="D153" s="14"/>
      <c r="E153" s="13"/>
      <c r="F153" s="13"/>
      <c r="G153" s="13">
        <v>12</v>
      </c>
      <c r="H153" s="14" t="s">
        <v>13</v>
      </c>
      <c r="I153" s="13">
        <v>50.64</v>
      </c>
      <c r="J153" s="42">
        <f t="shared" si="6"/>
        <v>607.68000000000006</v>
      </c>
      <c r="K153" s="13">
        <v>71.38</v>
      </c>
      <c r="L153" s="29">
        <f t="shared" si="9"/>
        <v>856.56</v>
      </c>
    </row>
    <row r="154" spans="1:12" ht="18" customHeight="1">
      <c r="A154" s="87">
        <v>45520</v>
      </c>
      <c r="B154" s="13">
        <v>23711</v>
      </c>
      <c r="C154" s="13"/>
      <c r="D154" s="13"/>
      <c r="E154" s="13"/>
      <c r="F154" s="13"/>
      <c r="G154" s="13">
        <v>5</v>
      </c>
      <c r="H154" s="14" t="s">
        <v>13</v>
      </c>
      <c r="I154" s="13">
        <v>92.5</v>
      </c>
      <c r="J154" s="42">
        <f t="shared" si="6"/>
        <v>462.5</v>
      </c>
      <c r="K154" s="13">
        <v>105.5</v>
      </c>
      <c r="L154" s="13">
        <f t="shared" si="9"/>
        <v>527.5</v>
      </c>
    </row>
    <row r="155" spans="1:12" ht="18" customHeight="1">
      <c r="A155" s="87">
        <v>45520</v>
      </c>
      <c r="B155" s="13">
        <v>23712</v>
      </c>
      <c r="C155" s="13"/>
      <c r="D155" s="13"/>
      <c r="E155" s="13"/>
      <c r="F155" s="13"/>
      <c r="G155" s="13">
        <v>1</v>
      </c>
      <c r="H155" s="14" t="s">
        <v>13</v>
      </c>
      <c r="I155" s="13">
        <v>1150</v>
      </c>
      <c r="J155" s="42">
        <f t="shared" si="6"/>
        <v>1150</v>
      </c>
      <c r="K155" s="13">
        <v>1480</v>
      </c>
      <c r="L155" s="13">
        <f t="shared" si="9"/>
        <v>1480</v>
      </c>
    </row>
    <row r="156" spans="1:12" ht="18" customHeight="1">
      <c r="A156" s="83">
        <v>45519</v>
      </c>
      <c r="B156" s="13"/>
      <c r="C156" s="19"/>
      <c r="D156" s="13"/>
      <c r="E156" s="13"/>
      <c r="F156" s="13"/>
      <c r="G156" s="13">
        <v>10.199999999999999</v>
      </c>
      <c r="H156" s="14" t="s">
        <v>13</v>
      </c>
      <c r="I156" s="13">
        <v>180</v>
      </c>
      <c r="J156" s="42">
        <f t="shared" si="6"/>
        <v>1835.9999999999998</v>
      </c>
      <c r="K156" s="13">
        <v>264.7</v>
      </c>
      <c r="L156" s="13">
        <f t="shared" si="9"/>
        <v>2699.9399999999996</v>
      </c>
    </row>
    <row r="157" spans="1:12" ht="18" customHeight="1">
      <c r="A157" s="87">
        <v>45520</v>
      </c>
      <c r="B157" s="13"/>
      <c r="C157" s="19"/>
      <c r="D157" s="13"/>
      <c r="E157" s="56"/>
      <c r="F157" s="56"/>
      <c r="G157" s="13">
        <v>1</v>
      </c>
      <c r="H157" s="14" t="s">
        <v>13</v>
      </c>
      <c r="I157" s="13">
        <v>825</v>
      </c>
      <c r="J157" s="42">
        <f t="shared" si="6"/>
        <v>825</v>
      </c>
      <c r="K157" s="13">
        <v>980</v>
      </c>
      <c r="L157" s="13">
        <f t="shared" si="9"/>
        <v>980</v>
      </c>
    </row>
    <row r="158" spans="1:12" ht="18" customHeight="1">
      <c r="A158" s="87">
        <v>45520</v>
      </c>
      <c r="B158" s="13"/>
      <c r="C158" s="19"/>
      <c r="D158" s="13"/>
      <c r="E158" s="13"/>
      <c r="F158" s="13"/>
      <c r="G158" s="13">
        <v>5</v>
      </c>
      <c r="H158" s="14" t="s">
        <v>13</v>
      </c>
      <c r="I158" s="13">
        <v>825</v>
      </c>
      <c r="J158" s="42">
        <f t="shared" si="6"/>
        <v>4125</v>
      </c>
      <c r="K158" s="13">
        <v>1150</v>
      </c>
      <c r="L158" s="13">
        <f t="shared" si="9"/>
        <v>5750</v>
      </c>
    </row>
    <row r="159" spans="1:12" ht="18" customHeight="1">
      <c r="A159" s="87">
        <v>45520</v>
      </c>
      <c r="B159" s="13"/>
      <c r="C159" s="19"/>
      <c r="D159" s="13"/>
      <c r="E159" s="13"/>
      <c r="F159" s="13"/>
      <c r="G159" s="13">
        <v>1</v>
      </c>
      <c r="H159" s="14" t="s">
        <v>13</v>
      </c>
      <c r="I159" s="13">
        <v>825</v>
      </c>
      <c r="J159" s="42">
        <f t="shared" si="6"/>
        <v>825</v>
      </c>
      <c r="K159" s="13">
        <v>1150</v>
      </c>
      <c r="L159" s="13">
        <f t="shared" si="9"/>
        <v>1150</v>
      </c>
    </row>
    <row r="160" spans="1:12" ht="18" customHeight="1">
      <c r="A160" s="87">
        <v>45520</v>
      </c>
      <c r="B160" s="13"/>
      <c r="C160" s="19"/>
      <c r="D160" s="13"/>
      <c r="E160" s="13"/>
      <c r="F160" s="13"/>
      <c r="G160" s="13">
        <v>1</v>
      </c>
      <c r="H160" s="14" t="s">
        <v>13</v>
      </c>
      <c r="I160" s="49">
        <v>530</v>
      </c>
      <c r="J160" s="42">
        <f t="shared" si="6"/>
        <v>530</v>
      </c>
      <c r="K160" s="49">
        <v>830</v>
      </c>
      <c r="L160" s="13">
        <f t="shared" si="9"/>
        <v>830</v>
      </c>
    </row>
    <row r="161" spans="1:12" ht="18" customHeight="1">
      <c r="A161" s="87">
        <v>45520</v>
      </c>
      <c r="B161" s="13"/>
      <c r="C161" s="19"/>
      <c r="D161" s="13"/>
      <c r="E161" s="13"/>
      <c r="F161" s="13"/>
      <c r="G161" s="13">
        <v>5</v>
      </c>
      <c r="H161" s="14" t="s">
        <v>13</v>
      </c>
      <c r="I161" s="13">
        <v>235</v>
      </c>
      <c r="J161" s="42">
        <f t="shared" si="6"/>
        <v>1175</v>
      </c>
      <c r="K161" s="13">
        <v>305</v>
      </c>
      <c r="L161" s="13">
        <f t="shared" si="9"/>
        <v>1525</v>
      </c>
    </row>
    <row r="162" spans="1:12">
      <c r="A162" s="87">
        <v>45520</v>
      </c>
      <c r="B162" s="13"/>
      <c r="C162" s="19"/>
      <c r="D162" s="13"/>
      <c r="E162" s="13"/>
      <c r="F162" s="13"/>
      <c r="G162" s="13">
        <v>7.6</v>
      </c>
      <c r="H162" s="14" t="s">
        <v>13</v>
      </c>
      <c r="I162" s="13">
        <v>180</v>
      </c>
      <c r="J162" s="42">
        <f t="shared" si="6"/>
        <v>1368</v>
      </c>
      <c r="K162" s="13">
        <v>260</v>
      </c>
      <c r="L162" s="13">
        <f t="shared" si="9"/>
        <v>1976</v>
      </c>
    </row>
    <row r="163" spans="1:12">
      <c r="A163" s="87">
        <v>45520</v>
      </c>
      <c r="B163" s="13"/>
      <c r="C163" s="19"/>
      <c r="D163" s="13"/>
      <c r="E163" s="13"/>
      <c r="F163" s="13"/>
      <c r="G163" s="13">
        <v>1</v>
      </c>
      <c r="H163" s="14" t="s">
        <v>13</v>
      </c>
      <c r="I163" s="13">
        <v>1147.5</v>
      </c>
      <c r="J163" s="42">
        <f t="shared" si="6"/>
        <v>1147.5</v>
      </c>
      <c r="K163" s="13">
        <v>1380</v>
      </c>
      <c r="L163" s="13">
        <f t="shared" si="9"/>
        <v>1380</v>
      </c>
    </row>
    <row r="164" spans="1:12" ht="18" customHeight="1">
      <c r="A164" s="18">
        <v>45523</v>
      </c>
      <c r="B164" s="20"/>
      <c r="C164" s="19"/>
      <c r="D164" s="13"/>
      <c r="E164" s="20"/>
      <c r="F164" s="20"/>
      <c r="G164" s="20">
        <v>20.399999999999999</v>
      </c>
      <c r="H164" s="14" t="s">
        <v>13</v>
      </c>
      <c r="I164" s="20">
        <v>180</v>
      </c>
      <c r="J164" s="77">
        <f t="shared" si="6"/>
        <v>3671.9999999999995</v>
      </c>
      <c r="K164" s="88">
        <v>260</v>
      </c>
      <c r="L164" s="29">
        <f t="shared" si="9"/>
        <v>5304</v>
      </c>
    </row>
    <row r="165" spans="1:12" ht="18" customHeight="1">
      <c r="A165" s="18">
        <v>45523</v>
      </c>
      <c r="B165" s="20"/>
      <c r="C165" s="19"/>
      <c r="D165" s="13"/>
      <c r="E165" s="20"/>
      <c r="F165" s="20"/>
      <c r="G165" s="20">
        <v>15.2</v>
      </c>
      <c r="H165" s="14" t="s">
        <v>13</v>
      </c>
      <c r="I165" s="20">
        <v>180</v>
      </c>
      <c r="J165" s="77">
        <f t="shared" si="6"/>
        <v>2736</v>
      </c>
      <c r="K165" s="88">
        <v>250</v>
      </c>
      <c r="L165" s="29">
        <f t="shared" si="9"/>
        <v>3800</v>
      </c>
    </row>
    <row r="166" spans="1:12" ht="18" customHeight="1">
      <c r="A166" s="18">
        <v>45523</v>
      </c>
      <c r="B166" s="20">
        <v>23715</v>
      </c>
      <c r="C166" s="13"/>
      <c r="D166" s="20"/>
      <c r="E166" s="13"/>
      <c r="F166" s="35"/>
      <c r="G166" s="20">
        <v>11</v>
      </c>
      <c r="H166" s="14" t="s">
        <v>13</v>
      </c>
      <c r="I166" s="20">
        <v>29.8</v>
      </c>
      <c r="J166" s="77">
        <f t="shared" si="6"/>
        <v>327.8</v>
      </c>
      <c r="K166" s="88">
        <v>43.5</v>
      </c>
      <c r="L166" s="29">
        <f t="shared" si="9"/>
        <v>478.5</v>
      </c>
    </row>
    <row r="167" spans="1:12" ht="18" customHeight="1">
      <c r="A167" s="18">
        <v>45523</v>
      </c>
      <c r="B167" s="20">
        <v>23716</v>
      </c>
      <c r="C167" s="13"/>
      <c r="D167" s="57"/>
      <c r="E167" s="20"/>
      <c r="F167" s="20"/>
      <c r="G167" s="20">
        <v>80</v>
      </c>
      <c r="H167" s="14" t="s">
        <v>13</v>
      </c>
      <c r="I167" s="20">
        <v>92.5</v>
      </c>
      <c r="J167" s="77">
        <f t="shared" si="6"/>
        <v>7400</v>
      </c>
      <c r="K167" s="88">
        <v>98</v>
      </c>
      <c r="L167" s="29">
        <f t="shared" si="9"/>
        <v>7840</v>
      </c>
    </row>
    <row r="168" spans="1:12" ht="18" customHeight="1">
      <c r="A168" s="18">
        <v>45524</v>
      </c>
      <c r="B168" s="13"/>
      <c r="C168" s="19"/>
      <c r="D168" s="20"/>
      <c r="E168" s="54"/>
      <c r="F168" s="20"/>
      <c r="G168" s="20">
        <v>5</v>
      </c>
      <c r="H168" s="14" t="s">
        <v>13</v>
      </c>
      <c r="I168" s="20">
        <v>87</v>
      </c>
      <c r="J168" s="77">
        <f t="shared" si="6"/>
        <v>435</v>
      </c>
      <c r="K168" s="88">
        <v>100</v>
      </c>
      <c r="L168" s="29">
        <f t="shared" si="9"/>
        <v>500</v>
      </c>
    </row>
    <row r="169" spans="1:12" ht="18" customHeight="1">
      <c r="A169" s="18">
        <v>45524</v>
      </c>
      <c r="B169" s="20">
        <v>23719</v>
      </c>
      <c r="C169" s="13"/>
      <c r="D169" s="35"/>
      <c r="E169" s="20"/>
      <c r="F169" s="20"/>
      <c r="G169" s="20">
        <v>5</v>
      </c>
      <c r="H169" s="14" t="s">
        <v>13</v>
      </c>
      <c r="I169" s="20">
        <v>92.5</v>
      </c>
      <c r="J169" s="77">
        <f t="shared" si="6"/>
        <v>462.5</v>
      </c>
      <c r="K169" s="88">
        <v>105.5</v>
      </c>
      <c r="L169" s="29">
        <f t="shared" si="9"/>
        <v>527.5</v>
      </c>
    </row>
    <row r="170" spans="1:12" ht="18" customHeight="1">
      <c r="A170" s="18">
        <v>45524</v>
      </c>
      <c r="B170" s="20">
        <v>23720</v>
      </c>
      <c r="C170" s="13"/>
      <c r="D170" s="13"/>
      <c r="E170" s="13"/>
      <c r="F170" s="20"/>
      <c r="G170" s="20">
        <v>1</v>
      </c>
      <c r="H170" s="14" t="s">
        <v>13</v>
      </c>
      <c r="I170" s="20">
        <v>100</v>
      </c>
      <c r="J170" s="77">
        <f t="shared" si="6"/>
        <v>100</v>
      </c>
      <c r="K170" s="88">
        <v>0</v>
      </c>
      <c r="L170" s="29">
        <f t="shared" si="9"/>
        <v>0</v>
      </c>
    </row>
    <row r="171" spans="1:12" ht="18" customHeight="1">
      <c r="A171" s="18">
        <v>45524</v>
      </c>
      <c r="B171" s="20">
        <v>23721</v>
      </c>
      <c r="C171" s="13"/>
      <c r="D171" s="21"/>
      <c r="E171" s="20"/>
      <c r="F171" s="20"/>
      <c r="G171" s="89">
        <v>15.6</v>
      </c>
      <c r="H171" s="14" t="s">
        <v>13</v>
      </c>
      <c r="I171" s="90">
        <v>190</v>
      </c>
      <c r="J171" s="77">
        <f t="shared" si="6"/>
        <v>2964</v>
      </c>
      <c r="K171" s="88">
        <v>239.74</v>
      </c>
      <c r="L171" s="29">
        <f t="shared" si="9"/>
        <v>3739.944</v>
      </c>
    </row>
    <row r="172" spans="1:12" ht="18" customHeight="1">
      <c r="A172" s="18">
        <v>45524</v>
      </c>
      <c r="B172" s="20"/>
      <c r="C172" s="19"/>
      <c r="D172" s="21"/>
      <c r="E172" s="54"/>
      <c r="F172" s="20"/>
      <c r="G172" s="20">
        <v>10</v>
      </c>
      <c r="H172" s="14" t="s">
        <v>13</v>
      </c>
      <c r="I172" s="20">
        <v>87</v>
      </c>
      <c r="J172" s="77">
        <f t="shared" si="6"/>
        <v>870</v>
      </c>
      <c r="K172" s="88">
        <v>100</v>
      </c>
      <c r="L172" s="29">
        <f t="shared" si="9"/>
        <v>1000</v>
      </c>
    </row>
    <row r="173" spans="1:12" ht="18" customHeight="1">
      <c r="A173" s="18">
        <v>45524</v>
      </c>
      <c r="B173" s="20">
        <v>23723</v>
      </c>
      <c r="C173" s="13"/>
      <c r="D173" s="20"/>
      <c r="E173" s="20"/>
      <c r="F173" s="20"/>
      <c r="G173" s="20">
        <v>12</v>
      </c>
      <c r="H173" s="14" t="s">
        <v>13</v>
      </c>
      <c r="I173" s="20">
        <v>55.5</v>
      </c>
      <c r="J173" s="77">
        <f t="shared" ref="J173:J236" si="10">I173*G173</f>
        <v>666</v>
      </c>
      <c r="K173" s="88">
        <v>66.5</v>
      </c>
      <c r="L173" s="29">
        <f t="shared" si="9"/>
        <v>798</v>
      </c>
    </row>
    <row r="174" spans="1:12" ht="18" customHeight="1">
      <c r="A174" s="18">
        <v>45525</v>
      </c>
      <c r="B174" s="20"/>
      <c r="C174" s="19"/>
      <c r="D174" s="13"/>
      <c r="E174" s="20"/>
      <c r="F174" s="20"/>
      <c r="G174" s="20">
        <v>1</v>
      </c>
      <c r="H174" s="14" t="s">
        <v>13</v>
      </c>
      <c r="I174" s="20">
        <v>1147.5</v>
      </c>
      <c r="J174" s="77">
        <f t="shared" si="10"/>
        <v>1147.5</v>
      </c>
      <c r="K174" s="88">
        <v>1270</v>
      </c>
      <c r="L174" s="29">
        <f>K174*G174</f>
        <v>1270</v>
      </c>
    </row>
    <row r="175" spans="1:12" ht="18" customHeight="1">
      <c r="A175" s="18">
        <v>45525</v>
      </c>
      <c r="B175" s="20"/>
      <c r="C175" s="19"/>
      <c r="D175" s="13"/>
      <c r="E175" s="20"/>
      <c r="F175" s="20"/>
      <c r="G175" s="20">
        <v>5.2</v>
      </c>
      <c r="H175" s="14" t="s">
        <v>13</v>
      </c>
      <c r="I175" s="20">
        <v>180</v>
      </c>
      <c r="J175" s="77">
        <f t="shared" si="10"/>
        <v>936</v>
      </c>
      <c r="K175" s="88">
        <v>240.38</v>
      </c>
      <c r="L175" s="29">
        <v>1250</v>
      </c>
    </row>
    <row r="176" spans="1:12" ht="18" customHeight="1">
      <c r="A176" s="18">
        <v>45525</v>
      </c>
      <c r="B176" s="20">
        <v>23726</v>
      </c>
      <c r="C176" s="13"/>
      <c r="D176" s="13"/>
      <c r="E176" s="13"/>
      <c r="F176" s="13"/>
      <c r="G176" s="20">
        <v>10</v>
      </c>
      <c r="H176" s="14" t="s">
        <v>13</v>
      </c>
      <c r="I176" s="20">
        <f>5.35*26</f>
        <v>139.1</v>
      </c>
      <c r="J176" s="77">
        <f t="shared" si="10"/>
        <v>1391</v>
      </c>
      <c r="K176" s="88">
        <v>155.15</v>
      </c>
      <c r="L176" s="29">
        <f>K176*G176</f>
        <v>1551.5</v>
      </c>
    </row>
    <row r="177" spans="1:12" ht="18" customHeight="1">
      <c r="A177" s="18">
        <v>45525</v>
      </c>
      <c r="B177" s="20">
        <v>23727</v>
      </c>
      <c r="C177" s="13"/>
      <c r="D177" s="13"/>
      <c r="E177" s="13"/>
      <c r="F177" s="13"/>
      <c r="G177" s="20">
        <v>10</v>
      </c>
      <c r="H177" s="14" t="s">
        <v>13</v>
      </c>
      <c r="I177" s="20">
        <v>6</v>
      </c>
      <c r="J177" s="77">
        <f t="shared" si="10"/>
        <v>60</v>
      </c>
      <c r="K177" s="88">
        <v>72.52</v>
      </c>
      <c r="L177" s="29">
        <f>K177*G177</f>
        <v>725.19999999999993</v>
      </c>
    </row>
    <row r="178" spans="1:12" ht="18" customHeight="1">
      <c r="A178" s="18">
        <v>45525</v>
      </c>
      <c r="B178" s="20">
        <v>23726</v>
      </c>
      <c r="C178" s="13"/>
      <c r="D178" s="13"/>
      <c r="E178" s="13"/>
      <c r="F178" s="91"/>
      <c r="G178" s="91">
        <v>2</v>
      </c>
      <c r="H178" s="14" t="s">
        <v>13</v>
      </c>
      <c r="I178" s="91">
        <f>9.6*5.31+6</f>
        <v>56.975999999999992</v>
      </c>
      <c r="J178" s="77">
        <f t="shared" si="10"/>
        <v>113.95199999999998</v>
      </c>
      <c r="K178" s="88">
        <v>80.91</v>
      </c>
      <c r="L178" s="29">
        <f>K178*G178</f>
        <v>161.82</v>
      </c>
    </row>
    <row r="179" spans="1:12" ht="18" customHeight="1">
      <c r="A179" s="18">
        <v>45525</v>
      </c>
      <c r="B179" s="20">
        <v>23728</v>
      </c>
      <c r="C179" s="20"/>
      <c r="D179" s="13"/>
      <c r="E179" s="13"/>
      <c r="F179" s="13"/>
      <c r="G179" s="20">
        <v>8.1999999999999993</v>
      </c>
      <c r="H179" s="14" t="s">
        <v>13</v>
      </c>
      <c r="I179" s="20">
        <v>180</v>
      </c>
      <c r="J179" s="77">
        <f t="shared" si="10"/>
        <v>1475.9999999999998</v>
      </c>
      <c r="K179" s="27">
        <v>240.24</v>
      </c>
      <c r="L179" s="28">
        <v>1970</v>
      </c>
    </row>
    <row r="180" spans="1:12" ht="18" customHeight="1">
      <c r="A180" s="18">
        <v>45526</v>
      </c>
      <c r="B180" s="20"/>
      <c r="C180" s="13"/>
      <c r="D180" s="19"/>
      <c r="E180" s="20"/>
      <c r="F180" s="20"/>
      <c r="G180" s="20">
        <v>1</v>
      </c>
      <c r="H180" s="14" t="s">
        <v>13</v>
      </c>
      <c r="I180" s="20">
        <v>0</v>
      </c>
      <c r="J180" s="77">
        <f t="shared" si="10"/>
        <v>0</v>
      </c>
      <c r="K180" s="88">
        <v>1</v>
      </c>
      <c r="L180" s="29">
        <v>1</v>
      </c>
    </row>
    <row r="181" spans="1:12" ht="18" customHeight="1">
      <c r="A181" s="18">
        <v>45526</v>
      </c>
      <c r="B181" s="20">
        <v>23731</v>
      </c>
      <c r="C181" s="13"/>
      <c r="D181" s="35"/>
      <c r="E181" s="20"/>
      <c r="F181" s="20"/>
      <c r="G181" s="20">
        <v>1</v>
      </c>
      <c r="H181" s="14" t="s">
        <v>13</v>
      </c>
      <c r="I181" s="20">
        <v>480</v>
      </c>
      <c r="J181" s="77">
        <f t="shared" si="10"/>
        <v>480</v>
      </c>
      <c r="K181" s="88">
        <v>600</v>
      </c>
      <c r="L181" s="29">
        <f t="shared" ref="L181:L187" si="11">K181*G181</f>
        <v>600</v>
      </c>
    </row>
    <row r="182" spans="1:12" ht="18" customHeight="1">
      <c r="A182" s="18">
        <v>45526</v>
      </c>
      <c r="B182" s="20">
        <v>23732</v>
      </c>
      <c r="C182" s="49"/>
      <c r="D182" s="79"/>
      <c r="E182" s="20"/>
      <c r="F182" s="20"/>
      <c r="G182" s="20">
        <v>8</v>
      </c>
      <c r="H182" s="14" t="s">
        <v>13</v>
      </c>
      <c r="I182" s="20">
        <v>87</v>
      </c>
      <c r="J182" s="77">
        <f t="shared" si="10"/>
        <v>696</v>
      </c>
      <c r="K182" s="88">
        <v>100</v>
      </c>
      <c r="L182" s="29">
        <f t="shared" si="11"/>
        <v>800</v>
      </c>
    </row>
    <row r="183" spans="1:12" ht="18" customHeight="1">
      <c r="A183" s="18">
        <v>45526</v>
      </c>
      <c r="B183" s="20"/>
      <c r="C183" s="19"/>
      <c r="D183" s="79"/>
      <c r="E183" s="20"/>
      <c r="F183" s="20"/>
      <c r="G183" s="20">
        <v>2</v>
      </c>
      <c r="H183" s="14" t="s">
        <v>13</v>
      </c>
      <c r="I183" s="20">
        <v>87</v>
      </c>
      <c r="J183" s="77">
        <f t="shared" si="10"/>
        <v>174</v>
      </c>
      <c r="K183" s="88">
        <v>100</v>
      </c>
      <c r="L183" s="29">
        <f t="shared" si="11"/>
        <v>200</v>
      </c>
    </row>
    <row r="184" spans="1:12" ht="18" customHeight="1">
      <c r="A184" s="18">
        <v>45526</v>
      </c>
      <c r="B184" s="20">
        <v>23733</v>
      </c>
      <c r="C184" s="13"/>
      <c r="D184" s="35"/>
      <c r="E184" s="20"/>
      <c r="F184" s="20"/>
      <c r="G184" s="20">
        <v>20</v>
      </c>
      <c r="H184" s="14" t="s">
        <v>13</v>
      </c>
      <c r="I184" s="20">
        <v>87</v>
      </c>
      <c r="J184" s="77">
        <f t="shared" si="10"/>
        <v>1740</v>
      </c>
      <c r="K184" s="88">
        <v>100</v>
      </c>
      <c r="L184" s="29">
        <f t="shared" si="11"/>
        <v>2000</v>
      </c>
    </row>
    <row r="185" spans="1:12" ht="18" customHeight="1">
      <c r="A185" s="18">
        <v>45526</v>
      </c>
      <c r="B185" s="20">
        <v>23734</v>
      </c>
      <c r="C185" s="13"/>
      <c r="D185" s="35"/>
      <c r="E185" s="20"/>
      <c r="F185" s="20"/>
      <c r="G185" s="20">
        <v>1</v>
      </c>
      <c r="H185" s="14" t="s">
        <v>13</v>
      </c>
      <c r="I185" s="20">
        <v>650</v>
      </c>
      <c r="J185" s="77">
        <f t="shared" si="10"/>
        <v>650</v>
      </c>
      <c r="K185" s="88">
        <v>1300</v>
      </c>
      <c r="L185" s="29">
        <f t="shared" si="11"/>
        <v>1300</v>
      </c>
    </row>
    <row r="186" spans="1:12" ht="18" customHeight="1">
      <c r="A186" s="18">
        <v>45526</v>
      </c>
      <c r="B186" s="92">
        <v>23734</v>
      </c>
      <c r="C186" s="13"/>
      <c r="D186" s="35"/>
      <c r="E186" s="20"/>
      <c r="F186" s="20"/>
      <c r="G186" s="20">
        <v>1</v>
      </c>
      <c r="H186" s="14" t="s">
        <v>13</v>
      </c>
      <c r="I186" s="20">
        <v>680</v>
      </c>
      <c r="J186" s="77">
        <f t="shared" si="10"/>
        <v>680</v>
      </c>
      <c r="K186" s="88">
        <v>1200</v>
      </c>
      <c r="L186" s="29">
        <f t="shared" si="11"/>
        <v>1200</v>
      </c>
    </row>
    <row r="187" spans="1:12" ht="18" customHeight="1">
      <c r="A187" s="18">
        <v>45526</v>
      </c>
      <c r="B187" s="20"/>
      <c r="C187" s="19"/>
      <c r="D187" s="35"/>
      <c r="E187" s="20"/>
      <c r="F187" s="20"/>
      <c r="G187" s="20">
        <v>1</v>
      </c>
      <c r="H187" s="14" t="s">
        <v>13</v>
      </c>
      <c r="I187" s="20">
        <v>1147.5</v>
      </c>
      <c r="J187" s="77">
        <f t="shared" si="10"/>
        <v>1147.5</v>
      </c>
      <c r="K187" s="88">
        <v>1600</v>
      </c>
      <c r="L187" s="29">
        <f t="shared" si="11"/>
        <v>1600</v>
      </c>
    </row>
    <row r="188" spans="1:12" ht="18" customHeight="1">
      <c r="A188" s="18">
        <v>45526</v>
      </c>
      <c r="B188" s="20"/>
      <c r="C188" s="19"/>
      <c r="D188" s="35"/>
      <c r="E188" s="20"/>
      <c r="F188" s="20"/>
      <c r="G188" s="20">
        <v>22.8</v>
      </c>
      <c r="H188" s="14" t="s">
        <v>13</v>
      </c>
      <c r="I188" s="20">
        <v>180</v>
      </c>
      <c r="J188" s="77">
        <f t="shared" si="10"/>
        <v>4104</v>
      </c>
      <c r="K188" s="88">
        <v>381.58</v>
      </c>
      <c r="L188" s="29">
        <v>8700</v>
      </c>
    </row>
    <row r="189" spans="1:12" s="5" customFormat="1" ht="18" customHeight="1">
      <c r="A189" s="39">
        <v>45526</v>
      </c>
      <c r="B189" s="40">
        <v>23735</v>
      </c>
      <c r="C189" s="43"/>
      <c r="D189" s="43"/>
      <c r="E189" s="40"/>
      <c r="F189" s="40"/>
      <c r="G189" s="40">
        <v>1</v>
      </c>
      <c r="H189" s="14" t="s">
        <v>13</v>
      </c>
      <c r="I189" s="40">
        <v>480</v>
      </c>
      <c r="J189" s="93">
        <f t="shared" si="10"/>
        <v>480</v>
      </c>
      <c r="K189" s="94">
        <v>600</v>
      </c>
      <c r="L189" s="65">
        <f t="shared" ref="L189:L213" si="12">K189*G189</f>
        <v>600</v>
      </c>
    </row>
    <row r="190" spans="1:12" s="5" customFormat="1" ht="18" customHeight="1">
      <c r="A190" s="39">
        <v>45526</v>
      </c>
      <c r="B190" s="40">
        <v>23735</v>
      </c>
      <c r="C190" s="95"/>
      <c r="D190" s="43"/>
      <c r="E190" s="40"/>
      <c r="F190" s="40"/>
      <c r="G190" s="40">
        <v>1</v>
      </c>
      <c r="H190" s="14" t="s">
        <v>13</v>
      </c>
      <c r="I190" s="40">
        <v>838</v>
      </c>
      <c r="J190" s="93">
        <f t="shared" si="10"/>
        <v>838</v>
      </c>
      <c r="K190" s="94">
        <v>1050</v>
      </c>
      <c r="L190" s="65">
        <f t="shared" si="12"/>
        <v>1050</v>
      </c>
    </row>
    <row r="191" spans="1:12" ht="18" customHeight="1">
      <c r="A191" s="87">
        <v>45527</v>
      </c>
      <c r="B191" s="56"/>
      <c r="C191" s="56"/>
      <c r="D191" s="13"/>
      <c r="E191" s="13"/>
      <c r="F191" s="13"/>
      <c r="G191" s="13">
        <v>45</v>
      </c>
      <c r="H191" s="14" t="s">
        <v>13</v>
      </c>
      <c r="I191" s="13">
        <v>180</v>
      </c>
      <c r="J191" s="77">
        <f t="shared" si="10"/>
        <v>8100</v>
      </c>
      <c r="K191" s="13">
        <v>240</v>
      </c>
      <c r="L191" s="13">
        <f t="shared" si="12"/>
        <v>10800</v>
      </c>
    </row>
    <row r="192" spans="1:12" s="5" customFormat="1" ht="18" customHeight="1">
      <c r="A192" s="96">
        <v>45527</v>
      </c>
      <c r="B192" s="43"/>
      <c r="C192" s="41"/>
      <c r="D192" s="43"/>
      <c r="E192" s="40"/>
      <c r="F192" s="43"/>
      <c r="G192" s="43">
        <v>46.8</v>
      </c>
      <c r="H192" s="14" t="s">
        <v>13</v>
      </c>
      <c r="I192" s="43">
        <v>180</v>
      </c>
      <c r="J192" s="93">
        <f t="shared" si="10"/>
        <v>8424</v>
      </c>
      <c r="K192" s="94">
        <v>240</v>
      </c>
      <c r="L192" s="94">
        <f t="shared" si="12"/>
        <v>11232</v>
      </c>
    </row>
    <row r="193" spans="1:12" s="5" customFormat="1" ht="18" customHeight="1">
      <c r="A193" s="96">
        <v>45527</v>
      </c>
      <c r="B193" s="43"/>
      <c r="C193" s="41"/>
      <c r="D193" s="43"/>
      <c r="E193" s="43"/>
      <c r="F193" s="43"/>
      <c r="G193" s="43">
        <v>1</v>
      </c>
      <c r="H193" s="14" t="s">
        <v>13</v>
      </c>
      <c r="I193" s="43">
        <v>530</v>
      </c>
      <c r="J193" s="93">
        <f t="shared" si="10"/>
        <v>530</v>
      </c>
      <c r="K193" s="94">
        <v>705</v>
      </c>
      <c r="L193" s="94">
        <f t="shared" si="12"/>
        <v>705</v>
      </c>
    </row>
    <row r="194" spans="1:12" s="5" customFormat="1" ht="18" customHeight="1">
      <c r="A194" s="96">
        <v>45527</v>
      </c>
      <c r="B194" s="43"/>
      <c r="C194" s="41"/>
      <c r="D194" s="43"/>
      <c r="E194" s="40"/>
      <c r="F194" s="43"/>
      <c r="G194" s="43">
        <v>7.5</v>
      </c>
      <c r="H194" s="14" t="s">
        <v>13</v>
      </c>
      <c r="I194" s="43">
        <v>180</v>
      </c>
      <c r="J194" s="93">
        <f t="shared" si="10"/>
        <v>1350</v>
      </c>
      <c r="K194" s="94">
        <v>240</v>
      </c>
      <c r="L194" s="94">
        <f t="shared" si="12"/>
        <v>1800</v>
      </c>
    </row>
    <row r="195" spans="1:12" s="5" customFormat="1" ht="18" customHeight="1">
      <c r="A195" s="96">
        <v>45527</v>
      </c>
      <c r="B195" s="43"/>
      <c r="C195" s="41"/>
      <c r="D195" s="43"/>
      <c r="E195" s="43"/>
      <c r="F195" s="43"/>
      <c r="G195" s="43">
        <v>2</v>
      </c>
      <c r="H195" s="14" t="s">
        <v>13</v>
      </c>
      <c r="I195" s="43">
        <v>1147.5</v>
      </c>
      <c r="J195" s="93">
        <f t="shared" si="10"/>
        <v>2295</v>
      </c>
      <c r="K195" s="94">
        <v>1380</v>
      </c>
      <c r="L195" s="94">
        <f t="shared" si="12"/>
        <v>2760</v>
      </c>
    </row>
    <row r="196" spans="1:12" s="5" customFormat="1" ht="18" customHeight="1">
      <c r="A196" s="96">
        <v>45527</v>
      </c>
      <c r="B196" s="43">
        <v>23747</v>
      </c>
      <c r="C196" s="43"/>
      <c r="D196" s="43"/>
      <c r="E196" s="40"/>
      <c r="F196" s="43"/>
      <c r="G196" s="43">
        <v>7.5</v>
      </c>
      <c r="H196" s="14" t="s">
        <v>13</v>
      </c>
      <c r="I196" s="43">
        <v>180</v>
      </c>
      <c r="J196" s="93">
        <f t="shared" si="10"/>
        <v>1350</v>
      </c>
      <c r="K196" s="94">
        <v>240</v>
      </c>
      <c r="L196" s="94">
        <f t="shared" si="12"/>
        <v>1800</v>
      </c>
    </row>
    <row r="197" spans="1:12" s="5" customFormat="1" ht="18" customHeight="1">
      <c r="A197" s="96">
        <v>45527</v>
      </c>
      <c r="B197" s="43">
        <v>23739</v>
      </c>
      <c r="C197" s="43"/>
      <c r="D197" s="43"/>
      <c r="E197" s="40"/>
      <c r="F197" s="43"/>
      <c r="G197" s="43">
        <v>15.6</v>
      </c>
      <c r="H197" s="14" t="s">
        <v>13</v>
      </c>
      <c r="I197" s="43">
        <v>190</v>
      </c>
      <c r="J197" s="93">
        <f t="shared" si="10"/>
        <v>2964</v>
      </c>
      <c r="K197" s="94">
        <v>260</v>
      </c>
      <c r="L197" s="94">
        <f t="shared" si="12"/>
        <v>4056</v>
      </c>
    </row>
    <row r="198" spans="1:12" s="5" customFormat="1" ht="18" customHeight="1">
      <c r="A198" s="96">
        <v>45527</v>
      </c>
      <c r="B198" s="43">
        <v>23739</v>
      </c>
      <c r="C198" s="43"/>
      <c r="D198" s="43"/>
      <c r="E198" s="43"/>
      <c r="F198" s="43"/>
      <c r="G198" s="43">
        <v>5</v>
      </c>
      <c r="H198" s="14" t="s">
        <v>13</v>
      </c>
      <c r="I198" s="43">
        <v>92.5</v>
      </c>
      <c r="J198" s="93">
        <f t="shared" si="10"/>
        <v>462.5</v>
      </c>
      <c r="K198" s="94">
        <v>100</v>
      </c>
      <c r="L198" s="94">
        <f t="shared" si="12"/>
        <v>500</v>
      </c>
    </row>
    <row r="199" spans="1:12" s="5" customFormat="1" ht="18" customHeight="1">
      <c r="A199" s="96">
        <v>45527</v>
      </c>
      <c r="B199" s="43"/>
      <c r="C199" s="43"/>
      <c r="D199" s="43"/>
      <c r="E199" s="43"/>
      <c r="F199" s="43"/>
      <c r="G199" s="43">
        <v>1</v>
      </c>
      <c r="H199" s="14" t="s">
        <v>13</v>
      </c>
      <c r="I199" s="43">
        <v>1147.5</v>
      </c>
      <c r="J199" s="77">
        <f t="shared" si="10"/>
        <v>1147.5</v>
      </c>
      <c r="K199" s="43">
        <v>1380</v>
      </c>
      <c r="L199" s="97">
        <f t="shared" si="12"/>
        <v>1380</v>
      </c>
    </row>
    <row r="200" spans="1:12" ht="18" customHeight="1">
      <c r="A200" s="83">
        <v>45527</v>
      </c>
      <c r="B200" s="13">
        <v>23736</v>
      </c>
      <c r="C200" s="13"/>
      <c r="D200" s="13"/>
      <c r="E200" s="13"/>
      <c r="F200" s="13"/>
      <c r="G200" s="13">
        <v>24.9</v>
      </c>
      <c r="H200" s="14" t="s">
        <v>13</v>
      </c>
      <c r="I200" s="13">
        <v>180</v>
      </c>
      <c r="J200" s="77">
        <f t="shared" si="10"/>
        <v>4482</v>
      </c>
      <c r="K200" s="13">
        <v>250</v>
      </c>
      <c r="L200" s="97">
        <f t="shared" si="12"/>
        <v>6225</v>
      </c>
    </row>
    <row r="201" spans="1:12" ht="18" customHeight="1">
      <c r="A201" s="83">
        <v>45527</v>
      </c>
      <c r="B201" s="13">
        <v>23737</v>
      </c>
      <c r="C201" s="13"/>
      <c r="D201" s="13"/>
      <c r="E201" s="13"/>
      <c r="F201" s="13"/>
      <c r="G201" s="13">
        <v>5</v>
      </c>
      <c r="H201" s="14" t="s">
        <v>13</v>
      </c>
      <c r="I201" s="13">
        <v>50</v>
      </c>
      <c r="J201" s="77">
        <f t="shared" si="10"/>
        <v>250</v>
      </c>
      <c r="K201" s="13">
        <v>57</v>
      </c>
      <c r="L201" s="97">
        <f t="shared" si="12"/>
        <v>285</v>
      </c>
    </row>
    <row r="202" spans="1:12" ht="18" customHeight="1">
      <c r="A202" s="87">
        <v>45527</v>
      </c>
      <c r="B202" s="13">
        <v>23738</v>
      </c>
      <c r="C202" s="13"/>
      <c r="D202" s="13"/>
      <c r="E202" s="43"/>
      <c r="F202" s="43"/>
      <c r="G202" s="43">
        <v>10.4</v>
      </c>
      <c r="H202" s="14" t="s">
        <v>13</v>
      </c>
      <c r="I202" s="43">
        <v>180</v>
      </c>
      <c r="J202" s="77">
        <f t="shared" si="10"/>
        <v>1872</v>
      </c>
      <c r="K202" s="43">
        <v>260</v>
      </c>
      <c r="L202" s="97">
        <f t="shared" si="12"/>
        <v>2704</v>
      </c>
    </row>
    <row r="203" spans="1:12" ht="18" customHeight="1">
      <c r="A203" s="96">
        <v>45527</v>
      </c>
      <c r="B203" s="13">
        <v>23740</v>
      </c>
      <c r="C203" s="13"/>
      <c r="D203" s="13"/>
      <c r="E203" s="43"/>
      <c r="F203" s="43"/>
      <c r="G203" s="43">
        <v>22.8</v>
      </c>
      <c r="H203" s="14" t="s">
        <v>13</v>
      </c>
      <c r="I203" s="43">
        <v>180</v>
      </c>
      <c r="J203" s="77">
        <f t="shared" si="10"/>
        <v>4104</v>
      </c>
      <c r="K203" s="43">
        <v>263.16000000000003</v>
      </c>
      <c r="L203" s="97">
        <f t="shared" si="12"/>
        <v>6000.0480000000007</v>
      </c>
    </row>
    <row r="204" spans="1:12" ht="18" customHeight="1">
      <c r="A204" s="96">
        <v>45527</v>
      </c>
      <c r="B204" s="13">
        <v>23745</v>
      </c>
      <c r="C204" s="13"/>
      <c r="D204" s="98"/>
      <c r="E204" s="13"/>
      <c r="F204" s="43"/>
      <c r="G204" s="43">
        <v>44</v>
      </c>
      <c r="H204" s="14" t="s">
        <v>13</v>
      </c>
      <c r="I204" s="43">
        <v>6</v>
      </c>
      <c r="J204" s="77">
        <f t="shared" si="10"/>
        <v>264</v>
      </c>
      <c r="K204" s="99">
        <v>71.599920000000012</v>
      </c>
      <c r="L204" s="97">
        <f t="shared" si="12"/>
        <v>3150.3964800000003</v>
      </c>
    </row>
    <row r="205" spans="1:12" ht="18" customHeight="1">
      <c r="A205" s="96">
        <v>45527</v>
      </c>
      <c r="B205" s="13">
        <v>23745</v>
      </c>
      <c r="C205" s="13"/>
      <c r="D205" s="98"/>
      <c r="E205" s="13"/>
      <c r="F205" s="43"/>
      <c r="G205" s="43">
        <v>44</v>
      </c>
      <c r="H205" s="14" t="s">
        <v>13</v>
      </c>
      <c r="I205" s="43">
        <v>6</v>
      </c>
      <c r="J205" s="77">
        <f t="shared" si="10"/>
        <v>264</v>
      </c>
      <c r="K205" s="99">
        <v>42.201320000000003</v>
      </c>
      <c r="L205" s="97">
        <f t="shared" si="12"/>
        <v>1856.8580800000002</v>
      </c>
    </row>
    <row r="206" spans="1:12" ht="18" customHeight="1">
      <c r="A206" s="96">
        <v>45527</v>
      </c>
      <c r="B206" s="13">
        <v>23745</v>
      </c>
      <c r="C206" s="13"/>
      <c r="D206" s="98"/>
      <c r="E206" s="13"/>
      <c r="F206" s="43"/>
      <c r="G206" s="43">
        <v>27</v>
      </c>
      <c r="H206" s="14" t="s">
        <v>13</v>
      </c>
      <c r="I206" s="43">
        <v>6</v>
      </c>
      <c r="J206" s="77">
        <f t="shared" si="10"/>
        <v>162</v>
      </c>
      <c r="K206" s="99">
        <v>39.357600000000005</v>
      </c>
      <c r="L206" s="97">
        <f t="shared" si="12"/>
        <v>1062.6552000000001</v>
      </c>
    </row>
    <row r="207" spans="1:12" ht="18" customHeight="1">
      <c r="A207" s="96">
        <v>45527</v>
      </c>
      <c r="B207" s="13">
        <v>23745</v>
      </c>
      <c r="C207" s="13"/>
      <c r="D207" s="98"/>
      <c r="E207" s="13"/>
      <c r="F207" s="43"/>
      <c r="G207" s="43">
        <v>14</v>
      </c>
      <c r="H207" s="14" t="s">
        <v>13</v>
      </c>
      <c r="I207" s="43">
        <v>6</v>
      </c>
      <c r="J207" s="77">
        <f t="shared" si="10"/>
        <v>84</v>
      </c>
      <c r="K207" s="99">
        <v>29.44</v>
      </c>
      <c r="L207" s="97">
        <f t="shared" si="12"/>
        <v>412.16</v>
      </c>
    </row>
    <row r="208" spans="1:12" ht="18" customHeight="1">
      <c r="A208" s="96">
        <v>45527</v>
      </c>
      <c r="B208" s="13">
        <v>23745</v>
      </c>
      <c r="C208" s="13"/>
      <c r="D208" s="98"/>
      <c r="E208" s="13"/>
      <c r="F208" s="43"/>
      <c r="G208" s="43">
        <v>14</v>
      </c>
      <c r="H208" s="14" t="s">
        <v>13</v>
      </c>
      <c r="I208" s="43">
        <v>6</v>
      </c>
      <c r="J208" s="77">
        <f t="shared" si="10"/>
        <v>84</v>
      </c>
      <c r="K208" s="99">
        <v>25.543800000000001</v>
      </c>
      <c r="L208" s="97">
        <f t="shared" si="12"/>
        <v>357.61320000000001</v>
      </c>
    </row>
    <row r="209" spans="1:12" ht="18" customHeight="1">
      <c r="A209" s="96">
        <v>45527</v>
      </c>
      <c r="B209" s="13">
        <v>23745</v>
      </c>
      <c r="C209" s="13"/>
      <c r="D209" s="98"/>
      <c r="E209" s="13"/>
      <c r="F209" s="43"/>
      <c r="G209" s="43">
        <v>14</v>
      </c>
      <c r="H209" s="14" t="s">
        <v>13</v>
      </c>
      <c r="I209" s="43">
        <v>6</v>
      </c>
      <c r="J209" s="77">
        <f t="shared" si="10"/>
        <v>84</v>
      </c>
      <c r="K209" s="99">
        <v>21.647600000000001</v>
      </c>
      <c r="L209" s="97">
        <f t="shared" si="12"/>
        <v>303.06639999999999</v>
      </c>
    </row>
    <row r="210" spans="1:12" ht="18" customHeight="1">
      <c r="A210" s="96">
        <v>45527</v>
      </c>
      <c r="B210" s="13">
        <v>23745</v>
      </c>
      <c r="C210" s="13"/>
      <c r="D210" s="98"/>
      <c r="E210" s="13"/>
      <c r="F210" s="43"/>
      <c r="G210" s="43">
        <v>14</v>
      </c>
      <c r="H210" s="14" t="s">
        <v>13</v>
      </c>
      <c r="I210" s="43">
        <v>6</v>
      </c>
      <c r="J210" s="77">
        <f t="shared" si="10"/>
        <v>84</v>
      </c>
      <c r="K210" s="99">
        <v>73.866799999999998</v>
      </c>
      <c r="L210" s="97">
        <f t="shared" si="12"/>
        <v>1034.1351999999999</v>
      </c>
    </row>
    <row r="211" spans="1:12" ht="18" customHeight="1">
      <c r="A211" s="96">
        <v>45527</v>
      </c>
      <c r="B211" s="13">
        <v>23746</v>
      </c>
      <c r="C211" s="13"/>
      <c r="D211" s="98"/>
      <c r="E211" s="100"/>
      <c r="F211" s="43"/>
      <c r="G211" s="101">
        <v>14</v>
      </c>
      <c r="H211" s="14" t="s">
        <v>13</v>
      </c>
      <c r="I211" s="43">
        <f>0.824*16+6</f>
        <v>19.183999999999997</v>
      </c>
      <c r="J211" s="77">
        <f t="shared" si="10"/>
        <v>268.57599999999996</v>
      </c>
      <c r="K211" s="102">
        <v>25.877760000000002</v>
      </c>
      <c r="L211" s="97">
        <f t="shared" si="12"/>
        <v>362.28864000000004</v>
      </c>
    </row>
    <row r="212" spans="1:12" ht="18" customHeight="1">
      <c r="A212" s="96">
        <v>45527</v>
      </c>
      <c r="B212" s="13">
        <v>23746</v>
      </c>
      <c r="C212" s="13"/>
      <c r="D212" s="98"/>
      <c r="E212" s="100"/>
      <c r="F212" s="43"/>
      <c r="G212" s="101">
        <v>14</v>
      </c>
      <c r="H212" s="14" t="s">
        <v>13</v>
      </c>
      <c r="I212" s="43">
        <f>0.873*16+6</f>
        <v>19.968</v>
      </c>
      <c r="J212" s="77">
        <f t="shared" si="10"/>
        <v>279.55200000000002</v>
      </c>
      <c r="K212" s="102">
        <v>26.869520000000001</v>
      </c>
      <c r="L212" s="97">
        <f t="shared" si="12"/>
        <v>376.17328000000003</v>
      </c>
    </row>
    <row r="213" spans="1:12" ht="18" customHeight="1">
      <c r="A213" s="87">
        <v>45527</v>
      </c>
      <c r="B213" s="56"/>
      <c r="C213" s="56"/>
      <c r="D213" s="13"/>
      <c r="E213" s="20"/>
      <c r="F213" s="20"/>
      <c r="G213" s="20">
        <v>1</v>
      </c>
      <c r="H213" s="14" t="s">
        <v>13</v>
      </c>
      <c r="I213" s="19">
        <v>1840</v>
      </c>
      <c r="J213" s="77">
        <f t="shared" si="10"/>
        <v>1840</v>
      </c>
      <c r="K213" s="13">
        <v>2260</v>
      </c>
      <c r="L213" s="13">
        <f t="shared" si="12"/>
        <v>2260</v>
      </c>
    </row>
    <row r="214" spans="1:12" ht="18" customHeight="1">
      <c r="A214" s="87">
        <v>45528</v>
      </c>
      <c r="B214" s="56"/>
      <c r="C214" s="56"/>
      <c r="D214" s="13"/>
      <c r="E214" s="20"/>
      <c r="F214" s="20"/>
      <c r="G214" s="20">
        <v>1</v>
      </c>
      <c r="H214" s="14" t="s">
        <v>13</v>
      </c>
      <c r="I214" s="19">
        <v>0</v>
      </c>
      <c r="J214" s="77">
        <f t="shared" si="10"/>
        <v>0</v>
      </c>
      <c r="K214" s="88">
        <v>1</v>
      </c>
      <c r="L214" s="88">
        <v>1</v>
      </c>
    </row>
    <row r="215" spans="1:12" ht="18" customHeight="1">
      <c r="A215" s="87">
        <v>45528</v>
      </c>
      <c r="B215" s="56"/>
      <c r="C215" s="56"/>
      <c r="D215" s="13"/>
      <c r="E215" s="20"/>
      <c r="F215" s="20"/>
      <c r="G215" s="20">
        <v>1</v>
      </c>
      <c r="H215" s="14" t="s">
        <v>13</v>
      </c>
      <c r="I215" s="19">
        <v>0</v>
      </c>
      <c r="J215" s="77">
        <f t="shared" si="10"/>
        <v>0</v>
      </c>
      <c r="K215" s="88">
        <v>1</v>
      </c>
      <c r="L215" s="88">
        <v>1</v>
      </c>
    </row>
    <row r="216" spans="1:12" ht="18" customHeight="1">
      <c r="A216" s="39">
        <v>45530</v>
      </c>
      <c r="B216" s="20">
        <v>23748</v>
      </c>
      <c r="C216" s="20"/>
      <c r="D216" s="13"/>
      <c r="E216" s="20"/>
      <c r="F216" s="13"/>
      <c r="G216" s="13">
        <v>2</v>
      </c>
      <c r="H216" s="14" t="s">
        <v>13</v>
      </c>
      <c r="I216" s="13">
        <v>90</v>
      </c>
      <c r="J216" s="77">
        <f t="shared" si="10"/>
        <v>180</v>
      </c>
      <c r="K216" s="38">
        <v>155</v>
      </c>
      <c r="L216" s="38">
        <f>K216*G216</f>
        <v>310</v>
      </c>
    </row>
    <row r="217" spans="1:12" ht="18" customHeight="1">
      <c r="A217" s="96">
        <v>45530</v>
      </c>
      <c r="B217" s="43"/>
      <c r="C217" s="19"/>
      <c r="D217" s="13"/>
      <c r="E217" s="20"/>
      <c r="F217" s="43"/>
      <c r="G217" s="43">
        <v>1</v>
      </c>
      <c r="H217" s="14" t="s">
        <v>13</v>
      </c>
      <c r="I217" s="43">
        <v>1147.5</v>
      </c>
      <c r="J217" s="77">
        <f t="shared" si="10"/>
        <v>1147.5</v>
      </c>
      <c r="K217" s="88">
        <v>1380</v>
      </c>
      <c r="L217" s="29">
        <f>K217*G217</f>
        <v>1380</v>
      </c>
    </row>
    <row r="218" spans="1:12" ht="18" customHeight="1">
      <c r="A218" s="39">
        <v>45530</v>
      </c>
      <c r="B218" s="40"/>
      <c r="C218" s="19"/>
      <c r="D218" s="13"/>
      <c r="E218" s="20"/>
      <c r="F218" s="40"/>
      <c r="G218" s="40">
        <v>26</v>
      </c>
      <c r="H218" s="14" t="s">
        <v>13</v>
      </c>
      <c r="I218" s="40">
        <v>180</v>
      </c>
      <c r="J218" s="77">
        <f t="shared" si="10"/>
        <v>4680</v>
      </c>
      <c r="K218" s="88">
        <v>253.85</v>
      </c>
      <c r="L218" s="29">
        <v>6600</v>
      </c>
    </row>
    <row r="219" spans="1:12" ht="18" customHeight="1">
      <c r="A219" s="39">
        <v>45530</v>
      </c>
      <c r="B219" s="40">
        <v>23749</v>
      </c>
      <c r="C219" s="49"/>
      <c r="D219" s="13"/>
      <c r="E219" s="20"/>
      <c r="F219" s="40"/>
      <c r="G219" s="40">
        <v>15.6</v>
      </c>
      <c r="H219" s="14" t="s">
        <v>13</v>
      </c>
      <c r="I219" s="40">
        <v>180</v>
      </c>
      <c r="J219" s="77">
        <f t="shared" si="10"/>
        <v>2808</v>
      </c>
      <c r="K219" s="88">
        <v>253.85</v>
      </c>
      <c r="L219" s="29">
        <v>3960</v>
      </c>
    </row>
    <row r="220" spans="1:12" ht="18" customHeight="1">
      <c r="A220" s="11">
        <v>45530</v>
      </c>
      <c r="B220" s="51">
        <v>23752</v>
      </c>
      <c r="C220" s="14"/>
      <c r="D220" s="14"/>
      <c r="E220" s="14"/>
      <c r="F220" s="14"/>
      <c r="G220" s="14">
        <v>15</v>
      </c>
      <c r="H220" s="14" t="s">
        <v>13</v>
      </c>
      <c r="I220" s="14">
        <f>5.81*8.4+6</f>
        <v>54.804000000000002</v>
      </c>
      <c r="J220" s="77">
        <f t="shared" si="10"/>
        <v>822.06000000000006</v>
      </c>
      <c r="K220" s="103">
        <v>76.91</v>
      </c>
      <c r="L220" s="17">
        <f t="shared" ref="L220:L228" si="13">K220*G220</f>
        <v>1153.6499999999999</v>
      </c>
    </row>
    <row r="221" spans="1:12" ht="18" customHeight="1">
      <c r="A221" s="11">
        <v>45530</v>
      </c>
      <c r="B221" s="51">
        <v>23752</v>
      </c>
      <c r="C221" s="14"/>
      <c r="D221" s="14"/>
      <c r="E221" s="14"/>
      <c r="F221" s="14"/>
      <c r="G221" s="14">
        <v>15</v>
      </c>
      <c r="H221" s="14" t="s">
        <v>13</v>
      </c>
      <c r="I221" s="14">
        <f>6.2*8.4+6</f>
        <v>58.080000000000005</v>
      </c>
      <c r="J221" s="77">
        <f t="shared" si="10"/>
        <v>871.2</v>
      </c>
      <c r="K221" s="103">
        <v>81.2</v>
      </c>
      <c r="L221" s="17">
        <f t="shared" si="13"/>
        <v>1218</v>
      </c>
    </row>
    <row r="222" spans="1:12" ht="18" customHeight="1">
      <c r="A222" s="11">
        <v>45530</v>
      </c>
      <c r="B222" s="51">
        <v>23752</v>
      </c>
      <c r="C222" s="14"/>
      <c r="D222" s="14"/>
      <c r="E222" s="14"/>
      <c r="F222" s="14"/>
      <c r="G222" s="14">
        <v>2</v>
      </c>
      <c r="H222" s="14" t="s">
        <v>13</v>
      </c>
      <c r="I222" s="14">
        <v>215.31</v>
      </c>
      <c r="J222" s="77">
        <f t="shared" si="10"/>
        <v>430.62</v>
      </c>
      <c r="K222" s="103">
        <v>372.85</v>
      </c>
      <c r="L222" s="17">
        <f t="shared" si="13"/>
        <v>745.7</v>
      </c>
    </row>
    <row r="223" spans="1:12" ht="18" customHeight="1">
      <c r="A223" s="11">
        <v>45530</v>
      </c>
      <c r="B223" s="51">
        <v>23752</v>
      </c>
      <c r="C223" s="14"/>
      <c r="D223" s="14"/>
      <c r="E223" s="14"/>
      <c r="F223" s="14"/>
      <c r="G223" s="14">
        <v>4</v>
      </c>
      <c r="H223" s="14" t="s">
        <v>13</v>
      </c>
      <c r="I223" s="14">
        <f>1.57*15+6</f>
        <v>29.55</v>
      </c>
      <c r="J223" s="77">
        <f t="shared" si="10"/>
        <v>118.2</v>
      </c>
      <c r="K223" s="103">
        <v>53.82</v>
      </c>
      <c r="L223" s="17">
        <f t="shared" si="13"/>
        <v>215.28</v>
      </c>
    </row>
    <row r="224" spans="1:12" ht="18" customHeight="1">
      <c r="A224" s="39">
        <v>45530</v>
      </c>
      <c r="B224" s="20">
        <v>23753</v>
      </c>
      <c r="C224" s="13"/>
      <c r="D224" s="20"/>
      <c r="E224" s="20"/>
      <c r="F224" s="20"/>
      <c r="G224" s="20">
        <v>15</v>
      </c>
      <c r="H224" s="14" t="s">
        <v>13</v>
      </c>
      <c r="I224" s="19">
        <v>180</v>
      </c>
      <c r="J224" s="77">
        <f t="shared" si="10"/>
        <v>2700</v>
      </c>
      <c r="K224" s="88">
        <v>230</v>
      </c>
      <c r="L224" s="29">
        <f t="shared" si="13"/>
        <v>3450</v>
      </c>
    </row>
    <row r="225" spans="1:12" ht="18" customHeight="1">
      <c r="A225" s="39">
        <v>45530</v>
      </c>
      <c r="B225" s="56"/>
      <c r="C225" s="19"/>
      <c r="D225" s="13"/>
      <c r="E225" s="20"/>
      <c r="F225" s="20"/>
      <c r="G225" s="20">
        <v>2</v>
      </c>
      <c r="H225" s="14" t="s">
        <v>13</v>
      </c>
      <c r="I225" s="19">
        <v>1840</v>
      </c>
      <c r="J225" s="77">
        <f t="shared" si="10"/>
        <v>3680</v>
      </c>
      <c r="K225" s="88">
        <v>2360</v>
      </c>
      <c r="L225" s="29">
        <f t="shared" si="13"/>
        <v>4720</v>
      </c>
    </row>
    <row r="226" spans="1:12" ht="18" customHeight="1">
      <c r="A226" s="11">
        <v>45530</v>
      </c>
      <c r="B226" s="51">
        <v>23754</v>
      </c>
      <c r="C226" s="14"/>
      <c r="D226" s="51"/>
      <c r="E226" s="51"/>
      <c r="F226" s="20"/>
      <c r="G226" s="51">
        <v>21</v>
      </c>
      <c r="H226" s="14" t="s">
        <v>13</v>
      </c>
      <c r="I226" s="51">
        <f>1.47*20+15</f>
        <v>44.4</v>
      </c>
      <c r="J226" s="77">
        <f t="shared" si="10"/>
        <v>932.4</v>
      </c>
      <c r="K226" s="103">
        <v>61.75</v>
      </c>
      <c r="L226" s="17">
        <f t="shared" si="13"/>
        <v>1296.75</v>
      </c>
    </row>
    <row r="227" spans="1:12" ht="18" customHeight="1">
      <c r="A227" s="39">
        <v>45530</v>
      </c>
      <c r="B227" s="20"/>
      <c r="C227" s="19"/>
      <c r="D227" s="20"/>
      <c r="E227" s="20"/>
      <c r="F227" s="20"/>
      <c r="G227" s="20">
        <v>1</v>
      </c>
      <c r="H227" s="14" t="s">
        <v>13</v>
      </c>
      <c r="I227" s="20">
        <v>1147.5</v>
      </c>
      <c r="J227" s="77">
        <f t="shared" si="10"/>
        <v>1147.5</v>
      </c>
      <c r="K227" s="88">
        <v>1552.5</v>
      </c>
      <c r="L227" s="29">
        <f t="shared" si="13"/>
        <v>1552.5</v>
      </c>
    </row>
    <row r="228" spans="1:12" ht="18" customHeight="1">
      <c r="A228" s="39">
        <v>45530</v>
      </c>
      <c r="B228" s="20"/>
      <c r="C228" s="19"/>
      <c r="D228" s="20"/>
      <c r="E228" s="20"/>
      <c r="F228" s="20"/>
      <c r="G228" s="20">
        <v>10</v>
      </c>
      <c r="H228" s="14" t="s">
        <v>13</v>
      </c>
      <c r="I228" s="20">
        <v>235</v>
      </c>
      <c r="J228" s="77">
        <f t="shared" si="10"/>
        <v>2350</v>
      </c>
      <c r="K228" s="88">
        <v>295</v>
      </c>
      <c r="L228" s="29">
        <f t="shared" si="13"/>
        <v>2950</v>
      </c>
    </row>
    <row r="229" spans="1:12" ht="18" customHeight="1">
      <c r="A229" s="39">
        <v>45530</v>
      </c>
      <c r="B229" s="20">
        <v>23755</v>
      </c>
      <c r="C229" s="13"/>
      <c r="D229" s="13"/>
      <c r="E229" s="20"/>
      <c r="F229" s="20"/>
      <c r="G229" s="20">
        <v>22.8</v>
      </c>
      <c r="H229" s="14" t="s">
        <v>13</v>
      </c>
      <c r="I229" s="19">
        <v>180</v>
      </c>
      <c r="J229" s="77">
        <f t="shared" si="10"/>
        <v>4104</v>
      </c>
      <c r="K229" s="88">
        <v>221.05</v>
      </c>
      <c r="L229" s="29">
        <v>5040</v>
      </c>
    </row>
    <row r="230" spans="1:12" ht="18" customHeight="1">
      <c r="A230" s="18">
        <v>45531</v>
      </c>
      <c r="B230" s="21">
        <v>23756</v>
      </c>
      <c r="C230" s="49"/>
      <c r="D230" s="21"/>
      <c r="E230" s="20"/>
      <c r="F230" s="21"/>
      <c r="G230" s="21">
        <v>15.3</v>
      </c>
      <c r="H230" s="14" t="s">
        <v>13</v>
      </c>
      <c r="I230" s="104">
        <v>180</v>
      </c>
      <c r="J230" s="77">
        <f t="shared" si="10"/>
        <v>2754</v>
      </c>
      <c r="K230" s="88">
        <v>260</v>
      </c>
      <c r="L230" s="29">
        <f t="shared" ref="L230:L235" si="14">K230*G230</f>
        <v>3978</v>
      </c>
    </row>
    <row r="231" spans="1:12" ht="18" customHeight="1">
      <c r="A231" s="39">
        <v>45531</v>
      </c>
      <c r="B231" s="20"/>
      <c r="C231" s="19"/>
      <c r="D231" s="21"/>
      <c r="E231" s="20"/>
      <c r="F231" s="20"/>
      <c r="G231" s="20">
        <v>2</v>
      </c>
      <c r="H231" s="14" t="s">
        <v>13</v>
      </c>
      <c r="I231" s="20">
        <v>1147.5</v>
      </c>
      <c r="J231" s="77">
        <f t="shared" si="10"/>
        <v>2295</v>
      </c>
      <c r="K231" s="88">
        <v>1380</v>
      </c>
      <c r="L231" s="29">
        <f t="shared" si="14"/>
        <v>2760</v>
      </c>
    </row>
    <row r="232" spans="1:12" ht="18" customHeight="1">
      <c r="A232" s="39">
        <v>45531</v>
      </c>
      <c r="B232" s="20">
        <v>23757</v>
      </c>
      <c r="C232" s="13"/>
      <c r="D232" s="20"/>
      <c r="E232" s="13"/>
      <c r="F232" s="13"/>
      <c r="G232" s="20">
        <v>10</v>
      </c>
      <c r="H232" s="14" t="s">
        <v>13</v>
      </c>
      <c r="I232" s="20">
        <v>434</v>
      </c>
      <c r="J232" s="77">
        <f t="shared" si="10"/>
        <v>4340</v>
      </c>
      <c r="K232" s="88">
        <v>510</v>
      </c>
      <c r="L232" s="29">
        <f t="shared" si="14"/>
        <v>5100</v>
      </c>
    </row>
    <row r="233" spans="1:12" ht="18" customHeight="1">
      <c r="A233" s="39">
        <v>45531</v>
      </c>
      <c r="B233" s="20">
        <v>23758</v>
      </c>
      <c r="C233" s="13"/>
      <c r="D233" s="21"/>
      <c r="E233" s="20"/>
      <c r="F233" s="20"/>
      <c r="G233" s="21">
        <v>15</v>
      </c>
      <c r="H233" s="14" t="s">
        <v>13</v>
      </c>
      <c r="I233" s="21">
        <v>92.5</v>
      </c>
      <c r="J233" s="77">
        <f t="shared" si="10"/>
        <v>1387.5</v>
      </c>
      <c r="K233" s="88">
        <v>105.5</v>
      </c>
      <c r="L233" s="29">
        <f t="shared" si="14"/>
        <v>1582.5</v>
      </c>
    </row>
    <row r="234" spans="1:12" ht="18" customHeight="1">
      <c r="A234" s="39">
        <v>45531</v>
      </c>
      <c r="B234" s="20">
        <v>23758</v>
      </c>
      <c r="C234" s="13"/>
      <c r="D234" s="21"/>
      <c r="E234" s="54"/>
      <c r="F234" s="20"/>
      <c r="G234" s="21">
        <v>21</v>
      </c>
      <c r="H234" s="14" t="s">
        <v>13</v>
      </c>
      <c r="I234" s="21">
        <v>87</v>
      </c>
      <c r="J234" s="77">
        <f t="shared" si="10"/>
        <v>1827</v>
      </c>
      <c r="K234" s="88">
        <v>100</v>
      </c>
      <c r="L234" s="29">
        <f t="shared" si="14"/>
        <v>2100</v>
      </c>
    </row>
    <row r="235" spans="1:12" ht="18" customHeight="1">
      <c r="A235" s="39">
        <v>45531</v>
      </c>
      <c r="B235" s="20">
        <v>23759</v>
      </c>
      <c r="C235" s="13"/>
      <c r="D235" s="20"/>
      <c r="E235" s="20"/>
      <c r="F235" s="20"/>
      <c r="G235" s="20">
        <v>10</v>
      </c>
      <c r="H235" s="14" t="s">
        <v>13</v>
      </c>
      <c r="I235" s="20">
        <f>1.83*15+6</f>
        <v>33.450000000000003</v>
      </c>
      <c r="J235" s="77">
        <f t="shared" si="10"/>
        <v>334.5</v>
      </c>
      <c r="K235" s="88">
        <v>47.6</v>
      </c>
      <c r="L235" s="29">
        <f t="shared" si="14"/>
        <v>476</v>
      </c>
    </row>
    <row r="236" spans="1:12" ht="18" customHeight="1">
      <c r="A236" s="39">
        <v>45532</v>
      </c>
      <c r="B236" s="20">
        <v>23760</v>
      </c>
      <c r="C236" s="13"/>
      <c r="D236" s="21"/>
      <c r="E236" s="20"/>
      <c r="F236" s="20"/>
      <c r="G236" s="89">
        <v>10.4</v>
      </c>
      <c r="H236" s="14" t="s">
        <v>13</v>
      </c>
      <c r="I236" s="90">
        <v>180</v>
      </c>
      <c r="J236" s="77">
        <f t="shared" si="10"/>
        <v>1872</v>
      </c>
      <c r="K236" s="88">
        <v>230.77</v>
      </c>
      <c r="L236" s="29">
        <v>2400</v>
      </c>
    </row>
    <row r="237" spans="1:12" ht="18" customHeight="1">
      <c r="A237" s="39">
        <v>45532</v>
      </c>
      <c r="B237" s="20">
        <v>23763</v>
      </c>
      <c r="C237" s="13"/>
      <c r="D237" s="20"/>
      <c r="E237" s="20"/>
      <c r="F237" s="20"/>
      <c r="G237" s="89">
        <v>30</v>
      </c>
      <c r="H237" s="14" t="s">
        <v>13</v>
      </c>
      <c r="I237" s="90">
        <f>2.49*8.3+6</f>
        <v>26.667000000000005</v>
      </c>
      <c r="J237" s="77">
        <v>799.92</v>
      </c>
      <c r="K237" s="88">
        <v>38.39</v>
      </c>
      <c r="L237" s="29">
        <f t="shared" ref="L237:L249" si="15">K237*G237</f>
        <v>1151.7</v>
      </c>
    </row>
    <row r="238" spans="1:12" ht="18" customHeight="1">
      <c r="A238" s="39">
        <v>45532</v>
      </c>
      <c r="B238" s="20">
        <v>23764</v>
      </c>
      <c r="C238" s="13"/>
      <c r="D238" s="20"/>
      <c r="E238" s="20"/>
      <c r="F238" s="20"/>
      <c r="G238" s="20">
        <v>10</v>
      </c>
      <c r="H238" s="14" t="s">
        <v>13</v>
      </c>
      <c r="I238" s="20">
        <f>2.575*15+6</f>
        <v>44.625</v>
      </c>
      <c r="J238" s="77">
        <f t="shared" ref="J238:J262" si="16">I238*G238</f>
        <v>446.25</v>
      </c>
      <c r="K238" s="88">
        <v>64.5</v>
      </c>
      <c r="L238" s="29">
        <f t="shared" si="15"/>
        <v>645</v>
      </c>
    </row>
    <row r="239" spans="1:12" ht="18" customHeight="1">
      <c r="A239" s="39">
        <v>45532</v>
      </c>
      <c r="B239" s="20"/>
      <c r="C239" s="19"/>
      <c r="D239" s="13"/>
      <c r="E239" s="20"/>
      <c r="F239" s="20"/>
      <c r="G239" s="20">
        <v>1</v>
      </c>
      <c r="H239" s="14" t="s">
        <v>13</v>
      </c>
      <c r="I239" s="20">
        <v>1840</v>
      </c>
      <c r="J239" s="77">
        <f t="shared" si="16"/>
        <v>1840</v>
      </c>
      <c r="K239" s="88">
        <v>2320</v>
      </c>
      <c r="L239" s="29">
        <f t="shared" si="15"/>
        <v>2320</v>
      </c>
    </row>
    <row r="240" spans="1:12" ht="18" customHeight="1">
      <c r="A240" s="39">
        <v>45532</v>
      </c>
      <c r="B240" s="20">
        <v>23768</v>
      </c>
      <c r="C240" s="13"/>
      <c r="D240" s="20"/>
      <c r="E240" s="20"/>
      <c r="F240" s="20"/>
      <c r="G240" s="89">
        <v>200</v>
      </c>
      <c r="H240" s="14" t="s">
        <v>13</v>
      </c>
      <c r="I240" s="90">
        <v>8</v>
      </c>
      <c r="J240" s="77">
        <f t="shared" si="16"/>
        <v>1600</v>
      </c>
      <c r="K240" s="88">
        <v>10.5</v>
      </c>
      <c r="L240" s="29">
        <f t="shared" si="15"/>
        <v>2100</v>
      </c>
    </row>
    <row r="241" spans="1:12" s="7" customFormat="1" ht="18" customHeight="1">
      <c r="A241" s="22">
        <v>45532</v>
      </c>
      <c r="B241" s="33">
        <v>23768</v>
      </c>
      <c r="C241" s="24"/>
      <c r="D241" s="33"/>
      <c r="E241" s="33"/>
      <c r="F241" s="33"/>
      <c r="G241" s="105">
        <v>200</v>
      </c>
      <c r="H241" s="14" t="s">
        <v>13</v>
      </c>
      <c r="I241" s="106">
        <v>9.6</v>
      </c>
      <c r="J241" s="107">
        <f t="shared" si="16"/>
        <v>1920</v>
      </c>
      <c r="K241" s="108">
        <v>9.5</v>
      </c>
      <c r="L241" s="75">
        <f t="shared" si="15"/>
        <v>1900</v>
      </c>
    </row>
    <row r="242" spans="1:12" ht="18" customHeight="1">
      <c r="A242" s="39">
        <v>45532</v>
      </c>
      <c r="B242" s="20">
        <v>23769</v>
      </c>
      <c r="C242" s="13"/>
      <c r="D242" s="20"/>
      <c r="E242" s="20"/>
      <c r="F242" s="20"/>
      <c r="G242" s="57">
        <v>42</v>
      </c>
      <c r="H242" s="14" t="s">
        <v>13</v>
      </c>
      <c r="I242" s="20">
        <v>6</v>
      </c>
      <c r="J242" s="77">
        <f t="shared" si="16"/>
        <v>252</v>
      </c>
      <c r="K242" s="88">
        <v>59.21</v>
      </c>
      <c r="L242" s="29">
        <f t="shared" si="15"/>
        <v>2486.8200000000002</v>
      </c>
    </row>
    <row r="243" spans="1:12" ht="18" customHeight="1">
      <c r="A243" s="39">
        <v>45532</v>
      </c>
      <c r="B243" s="20">
        <v>23769</v>
      </c>
      <c r="C243" s="13"/>
      <c r="D243" s="20"/>
      <c r="E243" s="20"/>
      <c r="F243" s="20"/>
      <c r="G243" s="57">
        <v>42</v>
      </c>
      <c r="H243" s="14" t="s">
        <v>13</v>
      </c>
      <c r="I243" s="20">
        <v>6</v>
      </c>
      <c r="J243" s="77">
        <f t="shared" si="16"/>
        <v>252</v>
      </c>
      <c r="K243" s="88">
        <v>39.26</v>
      </c>
      <c r="L243" s="29">
        <f t="shared" si="15"/>
        <v>1648.9199999999998</v>
      </c>
    </row>
    <row r="244" spans="1:12" ht="18" customHeight="1">
      <c r="A244" s="39">
        <v>45532</v>
      </c>
      <c r="B244" s="20">
        <v>23769</v>
      </c>
      <c r="C244" s="13"/>
      <c r="D244" s="20"/>
      <c r="E244" s="20"/>
      <c r="F244" s="20"/>
      <c r="G244" s="57">
        <v>28</v>
      </c>
      <c r="H244" s="14" t="s">
        <v>13</v>
      </c>
      <c r="I244" s="20">
        <v>6</v>
      </c>
      <c r="J244" s="77">
        <f t="shared" si="16"/>
        <v>168</v>
      </c>
      <c r="K244" s="88">
        <v>34.729999999999997</v>
      </c>
      <c r="L244" s="29">
        <f t="shared" si="15"/>
        <v>972.43999999999994</v>
      </c>
    </row>
    <row r="245" spans="1:12" ht="18" customHeight="1">
      <c r="A245" s="39">
        <v>45532</v>
      </c>
      <c r="B245" s="20">
        <v>23770</v>
      </c>
      <c r="C245" s="13"/>
      <c r="D245" s="13"/>
      <c r="E245" s="13"/>
      <c r="F245" s="20"/>
      <c r="G245" s="20">
        <v>1</v>
      </c>
      <c r="H245" s="14" t="s">
        <v>13</v>
      </c>
      <c r="I245" s="20">
        <v>530</v>
      </c>
      <c r="J245" s="77">
        <f t="shared" si="16"/>
        <v>530</v>
      </c>
      <c r="K245" s="88">
        <v>705</v>
      </c>
      <c r="L245" s="29">
        <f t="shared" si="15"/>
        <v>705</v>
      </c>
    </row>
    <row r="246" spans="1:12" ht="18" customHeight="1">
      <c r="A246" s="39">
        <v>45533</v>
      </c>
      <c r="B246" s="20">
        <v>23771</v>
      </c>
      <c r="C246" s="13"/>
      <c r="D246" s="35"/>
      <c r="E246" s="20"/>
      <c r="F246" s="20"/>
      <c r="G246" s="89">
        <v>1</v>
      </c>
      <c r="H246" s="14" t="s">
        <v>13</v>
      </c>
      <c r="I246" s="90">
        <v>1840</v>
      </c>
      <c r="J246" s="77">
        <f t="shared" si="16"/>
        <v>1840</v>
      </c>
      <c r="K246" s="88">
        <v>2320</v>
      </c>
      <c r="L246" s="29">
        <f t="shared" si="15"/>
        <v>2320</v>
      </c>
    </row>
    <row r="247" spans="1:12" ht="18" customHeight="1">
      <c r="A247" s="39">
        <v>45533</v>
      </c>
      <c r="B247" s="20">
        <v>23771</v>
      </c>
      <c r="C247" s="13"/>
      <c r="D247" s="35"/>
      <c r="E247" s="20"/>
      <c r="F247" s="20"/>
      <c r="G247" s="20">
        <v>1</v>
      </c>
      <c r="H247" s="14" t="s">
        <v>13</v>
      </c>
      <c r="I247" s="20">
        <v>434</v>
      </c>
      <c r="J247" s="77">
        <f t="shared" si="16"/>
        <v>434</v>
      </c>
      <c r="K247" s="88">
        <v>510</v>
      </c>
      <c r="L247" s="29">
        <f t="shared" si="15"/>
        <v>510</v>
      </c>
    </row>
    <row r="248" spans="1:12" ht="18" customHeight="1">
      <c r="A248" s="39">
        <v>45533</v>
      </c>
      <c r="B248" s="20">
        <v>23772</v>
      </c>
      <c r="C248" s="13"/>
      <c r="D248" s="20"/>
      <c r="E248" s="109"/>
      <c r="F248" s="20"/>
      <c r="G248" s="20">
        <v>20</v>
      </c>
      <c r="H248" s="14" t="s">
        <v>13</v>
      </c>
      <c r="I248" s="20">
        <v>50</v>
      </c>
      <c r="J248" s="77">
        <f t="shared" si="16"/>
        <v>1000</v>
      </c>
      <c r="K248" s="88">
        <v>57</v>
      </c>
      <c r="L248" s="29">
        <f t="shared" si="15"/>
        <v>1140</v>
      </c>
    </row>
    <row r="249" spans="1:12" s="6" customFormat="1" ht="18" customHeight="1">
      <c r="A249" s="11">
        <v>45533</v>
      </c>
      <c r="B249" s="51">
        <v>23773</v>
      </c>
      <c r="C249" s="14"/>
      <c r="D249" s="14"/>
      <c r="E249" s="12"/>
      <c r="F249" s="14"/>
      <c r="G249" s="51">
        <v>10</v>
      </c>
      <c r="H249" s="14" t="s">
        <v>13</v>
      </c>
      <c r="I249" s="51">
        <v>13.5</v>
      </c>
      <c r="J249" s="110">
        <f t="shared" si="16"/>
        <v>135</v>
      </c>
      <c r="K249" s="103">
        <v>0</v>
      </c>
      <c r="L249" s="17">
        <f t="shared" si="15"/>
        <v>0</v>
      </c>
    </row>
    <row r="250" spans="1:12" ht="18" customHeight="1">
      <c r="A250" s="39">
        <v>45533</v>
      </c>
      <c r="B250" s="20">
        <v>23774</v>
      </c>
      <c r="C250" s="13"/>
      <c r="D250" s="21"/>
      <c r="E250" s="21"/>
      <c r="F250" s="21"/>
      <c r="G250" s="21">
        <v>12</v>
      </c>
      <c r="H250" s="14" t="s">
        <v>13</v>
      </c>
      <c r="I250" s="21">
        <v>235</v>
      </c>
      <c r="J250" s="77">
        <f t="shared" si="16"/>
        <v>2820</v>
      </c>
      <c r="K250" s="88">
        <v>293</v>
      </c>
      <c r="L250" s="29">
        <f>K250*G250</f>
        <v>3516</v>
      </c>
    </row>
    <row r="251" spans="1:12" ht="18" customHeight="1">
      <c r="A251" s="39">
        <v>45534</v>
      </c>
      <c r="B251" s="20">
        <v>23775</v>
      </c>
      <c r="C251" s="13"/>
      <c r="D251" s="20"/>
      <c r="E251" s="20"/>
      <c r="F251" s="20"/>
      <c r="G251" s="89">
        <v>2</v>
      </c>
      <c r="H251" s="14" t="s">
        <v>13</v>
      </c>
      <c r="I251" s="90">
        <v>825</v>
      </c>
      <c r="J251" s="77">
        <f t="shared" si="16"/>
        <v>1650</v>
      </c>
      <c r="K251" s="88">
        <v>1150</v>
      </c>
      <c r="L251" s="29">
        <f>K251*G251</f>
        <v>2300</v>
      </c>
    </row>
    <row r="252" spans="1:12" ht="18" customHeight="1">
      <c r="A252" s="39">
        <v>45534</v>
      </c>
      <c r="B252" s="20">
        <v>23776</v>
      </c>
      <c r="C252" s="13"/>
      <c r="D252" s="21"/>
      <c r="E252" s="20"/>
      <c r="F252" s="20"/>
      <c r="G252" s="21">
        <v>2</v>
      </c>
      <c r="H252" s="14" t="s">
        <v>13</v>
      </c>
      <c r="I252" s="21">
        <v>72</v>
      </c>
      <c r="J252" s="77">
        <f t="shared" si="16"/>
        <v>144</v>
      </c>
      <c r="K252" s="88">
        <v>82</v>
      </c>
      <c r="L252" s="29">
        <f>K252*G252</f>
        <v>164</v>
      </c>
    </row>
    <row r="253" spans="1:12" ht="18" customHeight="1">
      <c r="A253" s="39">
        <v>45534</v>
      </c>
      <c r="B253" s="20">
        <v>23778</v>
      </c>
      <c r="C253" s="13"/>
      <c r="D253" s="20"/>
      <c r="E253" s="68"/>
      <c r="F253" s="21"/>
      <c r="G253" s="20">
        <v>10.199999999999999</v>
      </c>
      <c r="H253" s="14" t="s">
        <v>13</v>
      </c>
      <c r="I253" s="19">
        <v>180</v>
      </c>
      <c r="J253" s="77">
        <f t="shared" si="16"/>
        <v>1835.9999999999998</v>
      </c>
      <c r="K253" s="38">
        <v>264.70999999999998</v>
      </c>
      <c r="L253" s="38">
        <v>2700</v>
      </c>
    </row>
    <row r="254" spans="1:12" ht="18" customHeight="1">
      <c r="A254" s="39">
        <v>45534</v>
      </c>
      <c r="B254" s="20">
        <v>23779</v>
      </c>
      <c r="C254" s="13"/>
      <c r="D254" s="20"/>
      <c r="E254" s="20"/>
      <c r="F254" s="20"/>
      <c r="G254" s="20">
        <v>1</v>
      </c>
      <c r="H254" s="14" t="s">
        <v>13</v>
      </c>
      <c r="I254" s="20">
        <v>13</v>
      </c>
      <c r="J254" s="77">
        <f t="shared" si="16"/>
        <v>13</v>
      </c>
      <c r="K254" s="88">
        <v>0</v>
      </c>
      <c r="L254" s="29">
        <v>0</v>
      </c>
    </row>
    <row r="255" spans="1:12" s="5" customFormat="1">
      <c r="A255" s="39">
        <v>45534</v>
      </c>
      <c r="B255" s="40">
        <v>23780</v>
      </c>
      <c r="C255" s="43"/>
      <c r="D255" s="40"/>
      <c r="E255" s="63"/>
      <c r="F255" s="43"/>
      <c r="G255" s="111">
        <v>200</v>
      </c>
      <c r="H255" s="14" t="s">
        <v>13</v>
      </c>
      <c r="I255" s="112">
        <v>9</v>
      </c>
      <c r="J255" s="93">
        <f t="shared" si="16"/>
        <v>1800</v>
      </c>
      <c r="K255" s="94">
        <v>13</v>
      </c>
      <c r="L255" s="65">
        <f>K255*G255</f>
        <v>2600</v>
      </c>
    </row>
    <row r="256" spans="1:12" s="5" customFormat="1">
      <c r="A256" s="39">
        <v>45534</v>
      </c>
      <c r="B256" s="40">
        <v>23780</v>
      </c>
      <c r="C256" s="43"/>
      <c r="D256" s="40"/>
      <c r="E256" s="63"/>
      <c r="F256" s="43"/>
      <c r="G256" s="113">
        <v>150</v>
      </c>
      <c r="H256" s="14" t="s">
        <v>13</v>
      </c>
      <c r="I256" s="114">
        <v>1</v>
      </c>
      <c r="J256" s="93">
        <f t="shared" si="16"/>
        <v>150</v>
      </c>
      <c r="K256" s="94">
        <v>1</v>
      </c>
      <c r="L256" s="65">
        <f>K256*G256</f>
        <v>150</v>
      </c>
    </row>
    <row r="257" spans="1:12" s="7" customFormat="1">
      <c r="A257" s="22">
        <v>45534</v>
      </c>
      <c r="B257" s="115">
        <v>23781</v>
      </c>
      <c r="C257" s="116"/>
      <c r="D257" s="117"/>
      <c r="E257" s="115"/>
      <c r="F257" s="115"/>
      <c r="G257" s="115">
        <v>42</v>
      </c>
      <c r="H257" s="14" t="s">
        <v>13</v>
      </c>
      <c r="I257" s="115">
        <f>5.436*8.4+6</f>
        <v>51.662399999999998</v>
      </c>
      <c r="J257" s="118">
        <f t="shared" si="16"/>
        <v>2169.8208</v>
      </c>
      <c r="K257" s="88">
        <v>69.8</v>
      </c>
      <c r="L257" s="65">
        <f t="shared" ref="L257:L262" si="17">K257*G257</f>
        <v>2931.6</v>
      </c>
    </row>
    <row r="258" spans="1:12" s="5" customFormat="1" ht="18" customHeight="1">
      <c r="A258" s="39">
        <v>45534</v>
      </c>
      <c r="B258" s="43">
        <v>23782</v>
      </c>
      <c r="C258" s="43"/>
      <c r="D258" s="40"/>
      <c r="E258" s="40"/>
      <c r="F258" s="40"/>
      <c r="G258" s="43">
        <v>0.52500000000000002</v>
      </c>
      <c r="H258" s="14" t="s">
        <v>13</v>
      </c>
      <c r="I258" s="43">
        <v>500</v>
      </c>
      <c r="J258" s="93">
        <f t="shared" si="16"/>
        <v>262.5</v>
      </c>
      <c r="K258" s="94">
        <v>760</v>
      </c>
      <c r="L258" s="65">
        <f t="shared" si="17"/>
        <v>399</v>
      </c>
    </row>
    <row r="259" spans="1:12" s="5" customFormat="1" ht="18" customHeight="1">
      <c r="A259" s="39">
        <v>45534</v>
      </c>
      <c r="B259" s="43">
        <v>23783</v>
      </c>
      <c r="C259" s="43"/>
      <c r="D259" s="40"/>
      <c r="E259" s="40"/>
      <c r="F259" s="40"/>
      <c r="G259" s="43">
        <v>6</v>
      </c>
      <c r="H259" s="14" t="s">
        <v>13</v>
      </c>
      <c r="I259" s="38">
        <v>54.75</v>
      </c>
      <c r="J259" s="38">
        <f t="shared" si="16"/>
        <v>328.5</v>
      </c>
      <c r="K259" s="38">
        <v>81.5</v>
      </c>
      <c r="L259" s="65">
        <f t="shared" si="17"/>
        <v>489</v>
      </c>
    </row>
    <row r="260" spans="1:12" s="5" customFormat="1" ht="18" customHeight="1">
      <c r="A260" s="39">
        <v>45534</v>
      </c>
      <c r="B260" s="43">
        <v>23783</v>
      </c>
      <c r="C260" s="43"/>
      <c r="D260" s="40"/>
      <c r="E260" s="40"/>
      <c r="F260" s="40"/>
      <c r="G260" s="43">
        <v>6</v>
      </c>
      <c r="H260" s="14" t="s">
        <v>13</v>
      </c>
      <c r="I260" s="38">
        <v>27.167999999999999</v>
      </c>
      <c r="J260" s="38">
        <f t="shared" si="16"/>
        <v>163.00799999999998</v>
      </c>
      <c r="K260" s="38">
        <v>37.72</v>
      </c>
      <c r="L260" s="65">
        <f t="shared" si="17"/>
        <v>226.32</v>
      </c>
    </row>
    <row r="261" spans="1:12" s="5" customFormat="1" ht="18" customHeight="1">
      <c r="A261" s="39">
        <v>45534</v>
      </c>
      <c r="B261" s="43">
        <v>23783</v>
      </c>
      <c r="C261" s="43"/>
      <c r="D261" s="40"/>
      <c r="E261" s="40"/>
      <c r="F261" s="40"/>
      <c r="G261" s="43">
        <v>2</v>
      </c>
      <c r="H261" s="14" t="s">
        <v>13</v>
      </c>
      <c r="I261" s="38">
        <v>78.25</v>
      </c>
      <c r="J261" s="38">
        <f t="shared" si="16"/>
        <v>156.5</v>
      </c>
      <c r="K261" s="38">
        <v>113.7</v>
      </c>
      <c r="L261" s="65">
        <f t="shared" si="17"/>
        <v>227.4</v>
      </c>
    </row>
    <row r="262" spans="1:12" s="5" customFormat="1" ht="18" customHeight="1">
      <c r="A262" s="39">
        <v>45534</v>
      </c>
      <c r="B262" s="43">
        <v>23784</v>
      </c>
      <c r="C262" s="43"/>
      <c r="D262" s="63"/>
      <c r="E262" s="40"/>
      <c r="F262" s="40"/>
      <c r="G262" s="43">
        <v>3</v>
      </c>
      <c r="H262" s="14" t="s">
        <v>13</v>
      </c>
      <c r="I262" s="38">
        <v>45</v>
      </c>
      <c r="J262" s="38">
        <f t="shared" si="16"/>
        <v>135</v>
      </c>
      <c r="K262" s="38">
        <v>79</v>
      </c>
      <c r="L262" s="65">
        <f t="shared" si="17"/>
        <v>237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blootcy@163.com</dc:creator>
  <cp:lastModifiedBy>Will Cai (Student)</cp:lastModifiedBy>
  <dcterms:created xsi:type="dcterms:W3CDTF">2024-09-04T11:30:20Z</dcterms:created>
  <dcterms:modified xsi:type="dcterms:W3CDTF">2024-09-07T19:39:22Z</dcterms:modified>
</cp:coreProperties>
</file>